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8.xml" ContentType="application/vnd.ms-excel.threadedcomments+xml"/>
  <Override PartName="/xl/comments11.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10.xml" ContentType="application/vnd.ms-excel.threadedcomments+xml"/>
  <Override PartName="/xl/comments13.xml" ContentType="application/vnd.openxmlformats-officedocument.spreadsheetml.comments+xml"/>
  <Override PartName="/xl/threadedComments/threadedComment11.xml" ContentType="application/vnd.ms-excel.threadedcomments+xml"/>
  <Override PartName="/xl/comments14.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comments16.xml" ContentType="application/vnd.openxmlformats-officedocument.spreadsheetml.comments+xml"/>
  <Override PartName="/xl/threadedComments/threadedComment14.xml" ContentType="application/vnd.ms-excel.threadedcomments+xml"/>
  <Override PartName="/xl/comments17.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29EFA8A9-FF9A-4796-B311-BB07B777D350}" xr6:coauthVersionLast="47" xr6:coauthVersionMax="47" xr10:uidLastSave="{00000000-0000-0000-0000-000000000000}"/>
  <bookViews>
    <workbookView xWindow="-120" yWindow="-120" windowWidth="51840" windowHeight="21240" tabRatio="717" firstSheet="2" activeTab="7"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Soy" sheetId="15" r:id="rId31"/>
    <sheet name="HexExtAlg" sheetId="42" r:id="rId32"/>
    <sheet name="Transest" sheetId="24" r:id="rId33"/>
    <sheet name="HydroProcOil" sheetId="27" r:id="rId34"/>
    <sheet name="HydroProcSyn" sheetId="41" r:id="rId35"/>
  </sheets>
  <externalReferences>
    <externalReference r:id="rId36"/>
    <externalReference r:id="rId37"/>
    <externalReference r:id="rId38"/>
    <externalReference r:id="rId39"/>
    <externalReference r:id="rId40"/>
    <externalReference r:id="rId41"/>
    <externalReference r:id="rId42"/>
  </externalReferences>
  <definedNames>
    <definedName name="_xlnm._FilterDatabase" localSheetId="9" hidden="1">SubsList!$B$1:$B$117</definedName>
    <definedName name="_xlchart.v1.0" hidden="1">LCA!$X$72</definedName>
    <definedName name="_xlchart.v1.1" hidden="1">LCA!$X$74:$X$77</definedName>
    <definedName name="_xlchart.v1.2" hidden="1">LCA!$Z$72</definedName>
    <definedName name="_xlchart.v1.3" hidden="1">LCA!$Z$74:$Z$75</definedName>
    <definedName name="_xlchart.v1.4" hidden="1">LCA!$Y$72</definedName>
    <definedName name="_xlchart.v1.5" hidden="1">LCA!$Y$74:$Y$77</definedName>
    <definedName name="_xlchart.v1.6" hidden="1">LCA!$W$72</definedName>
    <definedName name="_xlchart.v1.7" hidden="1">LCA!$W$74:$W$78</definedName>
    <definedName name="_xlchart.v1.8" hidden="1">LCA!$AA$72</definedName>
    <definedName name="_xlchart.v1.9" hidden="1">LCA!$AA$74:$AA$78</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9" i="1" l="1"/>
  <c r="J265" i="7"/>
  <c r="K265" i="7"/>
  <c r="L265" i="7"/>
  <c r="M265" i="7"/>
  <c r="N265" i="7"/>
  <c r="O265" i="7"/>
  <c r="P265" i="7"/>
  <c r="Q265" i="7"/>
  <c r="R265" i="7"/>
  <c r="S265" i="7"/>
  <c r="T265" i="7"/>
  <c r="U265" i="7"/>
  <c r="V265" i="7"/>
  <c r="GX224" i="7"/>
  <c r="CU268" i="7"/>
  <c r="CV268" i="7"/>
  <c r="CW268" i="7"/>
  <c r="CX268" i="7"/>
  <c r="CY268" i="7"/>
  <c r="DA268" i="7"/>
  <c r="DB268" i="7"/>
  <c r="DC268" i="7"/>
  <c r="DD268" i="7"/>
  <c r="DE268" i="7"/>
  <c r="DF268" i="7"/>
  <c r="DG268" i="7"/>
  <c r="DH268" i="7"/>
  <c r="DI268" i="7"/>
  <c r="DJ268" i="7"/>
  <c r="BX268" i="7"/>
  <c r="BY268" i="7"/>
  <c r="BZ268" i="7"/>
  <c r="CA268" i="7"/>
  <c r="CB268" i="7"/>
  <c r="CD268" i="7"/>
  <c r="CE268" i="7"/>
  <c r="CF268" i="7"/>
  <c r="CG268" i="7"/>
  <c r="CH268" i="7"/>
  <c r="CI268" i="7"/>
  <c r="CJ268" i="7"/>
  <c r="CK268" i="7"/>
  <c r="CL268" i="7"/>
  <c r="CM268" i="7"/>
  <c r="AD271" i="7"/>
  <c r="AE271" i="7"/>
  <c r="AF271" i="7"/>
  <c r="AG271" i="7"/>
  <c r="AH271" i="7"/>
  <c r="AI271" i="7"/>
  <c r="AJ271" i="7"/>
  <c r="AK271" i="7"/>
  <c r="AL271" i="7"/>
  <c r="AM271" i="7"/>
  <c r="AN271" i="7"/>
  <c r="AO271" i="7"/>
  <c r="AP271" i="7"/>
  <c r="AQ271" i="7"/>
  <c r="AR271" i="7"/>
  <c r="AS271" i="7"/>
  <c r="KP220" i="7"/>
  <c r="KQ220" i="7"/>
  <c r="KR220" i="7"/>
  <c r="KS220" i="7"/>
  <c r="KT220" i="7"/>
  <c r="KU220" i="7"/>
  <c r="KV220" i="7"/>
  <c r="KW220" i="7"/>
  <c r="KX220" i="7"/>
  <c r="KY220" i="7"/>
  <c r="KZ220" i="7"/>
  <c r="LA220" i="7"/>
  <c r="LB220" i="7"/>
  <c r="LC220" i="7"/>
  <c r="LD220" i="7"/>
  <c r="LE220" i="7"/>
  <c r="LF220" i="7"/>
  <c r="LG220" i="7"/>
  <c r="LH220" i="7"/>
  <c r="LI220" i="7"/>
  <c r="KO220" i="7"/>
  <c r="KN220" i="7"/>
  <c r="JS220" i="7"/>
  <c r="JT220" i="7"/>
  <c r="JU220" i="7"/>
  <c r="JV220" i="7"/>
  <c r="JW220" i="7"/>
  <c r="JX220" i="7"/>
  <c r="JY220" i="7"/>
  <c r="JZ220" i="7"/>
  <c r="KA220" i="7"/>
  <c r="KB220" i="7"/>
  <c r="KC220" i="7"/>
  <c r="KD220" i="7"/>
  <c r="KE220" i="7"/>
  <c r="KF220" i="7"/>
  <c r="KG220" i="7"/>
  <c r="KH220" i="7"/>
  <c r="KI220" i="7"/>
  <c r="KJ220" i="7"/>
  <c r="KK220" i="7"/>
  <c r="KL220" i="7"/>
  <c r="JR220" i="7"/>
  <c r="JQ220" i="7"/>
  <c r="IV220" i="7"/>
  <c r="IW220" i="7"/>
  <c r="IX220" i="7"/>
  <c r="IY220" i="7"/>
  <c r="IZ220" i="7"/>
  <c r="JA220" i="7"/>
  <c r="JB220" i="7"/>
  <c r="JC220" i="7"/>
  <c r="JD220" i="7"/>
  <c r="JE220" i="7"/>
  <c r="JF220" i="7"/>
  <c r="JG220" i="7"/>
  <c r="JH220" i="7"/>
  <c r="JI220" i="7"/>
  <c r="JJ220" i="7"/>
  <c r="JK220" i="7"/>
  <c r="JL220" i="7"/>
  <c r="JM220" i="7"/>
  <c r="JN220" i="7"/>
  <c r="JO220" i="7"/>
  <c r="IU220" i="7"/>
  <c r="IT220" i="7"/>
  <c r="HY220" i="7"/>
  <c r="HZ220" i="7"/>
  <c r="IA220" i="7"/>
  <c r="IB220" i="7"/>
  <c r="IC220" i="7"/>
  <c r="ID220" i="7"/>
  <c r="IE220" i="7"/>
  <c r="IF220" i="7"/>
  <c r="IG220" i="7"/>
  <c r="IH220" i="7"/>
  <c r="II220" i="7"/>
  <c r="IJ220" i="7"/>
  <c r="IK220" i="7"/>
  <c r="IL220" i="7"/>
  <c r="IM220" i="7"/>
  <c r="IN220" i="7"/>
  <c r="IO220" i="7"/>
  <c r="IP220" i="7"/>
  <c r="IQ220" i="7"/>
  <c r="IR220" i="7"/>
  <c r="HX220" i="7"/>
  <c r="HW220" i="7"/>
  <c r="HB220" i="7"/>
  <c r="HC220" i="7"/>
  <c r="HD220" i="7"/>
  <c r="HE220" i="7"/>
  <c r="HF220" i="7"/>
  <c r="HG220" i="7"/>
  <c r="HH220" i="7"/>
  <c r="HI220" i="7"/>
  <c r="HJ220" i="7"/>
  <c r="HK220" i="7"/>
  <c r="HL220" i="7"/>
  <c r="HM220" i="7"/>
  <c r="HN220" i="7"/>
  <c r="HO220" i="7"/>
  <c r="HP220" i="7"/>
  <c r="HQ220" i="7"/>
  <c r="HR220" i="7"/>
  <c r="HS220" i="7"/>
  <c r="HT220" i="7"/>
  <c r="HU220" i="7"/>
  <c r="HA220" i="7"/>
  <c r="GZ220" i="7"/>
  <c r="GE220" i="7"/>
  <c r="GF220" i="7"/>
  <c r="GG220" i="7"/>
  <c r="GH220" i="7"/>
  <c r="GI220" i="7"/>
  <c r="GJ220" i="7"/>
  <c r="GK220" i="7"/>
  <c r="GL220" i="7"/>
  <c r="GM220" i="7"/>
  <c r="GN220" i="7"/>
  <c r="GO220" i="7"/>
  <c r="GP220" i="7"/>
  <c r="GQ220" i="7"/>
  <c r="GR220" i="7"/>
  <c r="GS220" i="7"/>
  <c r="GT220" i="7"/>
  <c r="GU220" i="7"/>
  <c r="GV220" i="7"/>
  <c r="GW220" i="7"/>
  <c r="GX220" i="7"/>
  <c r="GD220" i="7"/>
  <c r="GC220" i="7"/>
  <c r="FH220" i="7"/>
  <c r="FI220" i="7"/>
  <c r="FJ220" i="7"/>
  <c r="FK220" i="7"/>
  <c r="FL220" i="7"/>
  <c r="FM220" i="7"/>
  <c r="FN220" i="7"/>
  <c r="FO220" i="7"/>
  <c r="FP220" i="7"/>
  <c r="FQ220" i="7"/>
  <c r="FR220" i="7"/>
  <c r="FS220" i="7"/>
  <c r="FT220" i="7"/>
  <c r="FU220" i="7"/>
  <c r="FV220" i="7"/>
  <c r="FW220" i="7"/>
  <c r="FX220" i="7"/>
  <c r="FY220" i="7"/>
  <c r="FZ220" i="7"/>
  <c r="GA220" i="7"/>
  <c r="FG220" i="7"/>
  <c r="FF220" i="7"/>
  <c r="EK220" i="7"/>
  <c r="EL220" i="7"/>
  <c r="EM220" i="7"/>
  <c r="EN220" i="7"/>
  <c r="EO220" i="7"/>
  <c r="EP220" i="7"/>
  <c r="EQ220" i="7"/>
  <c r="ER220" i="7"/>
  <c r="ES220" i="7"/>
  <c r="ET220" i="7"/>
  <c r="EU220" i="7"/>
  <c r="EV220" i="7"/>
  <c r="EW220" i="7"/>
  <c r="EX220" i="7"/>
  <c r="EY220" i="7"/>
  <c r="EZ220" i="7"/>
  <c r="FA220" i="7"/>
  <c r="FB220" i="7"/>
  <c r="FC220" i="7"/>
  <c r="FD220" i="7"/>
  <c r="EJ220" i="7"/>
  <c r="EI220" i="7"/>
  <c r="DN220" i="7"/>
  <c r="DO220" i="7"/>
  <c r="DP220" i="7"/>
  <c r="DQ220" i="7"/>
  <c r="DR220" i="7"/>
  <c r="DS220" i="7"/>
  <c r="DT220" i="7"/>
  <c r="DU220" i="7"/>
  <c r="DV220" i="7"/>
  <c r="DW220" i="7"/>
  <c r="DX220" i="7"/>
  <c r="DY220" i="7"/>
  <c r="DZ220" i="7"/>
  <c r="EA220" i="7"/>
  <c r="EB220" i="7"/>
  <c r="EC220" i="7"/>
  <c r="ED220" i="7"/>
  <c r="EE220" i="7"/>
  <c r="EF220" i="7"/>
  <c r="EG220" i="7"/>
  <c r="DM220" i="7"/>
  <c r="DL220" i="7"/>
  <c r="CQ220" i="7"/>
  <c r="CR220" i="7"/>
  <c r="CS220" i="7"/>
  <c r="CT220" i="7"/>
  <c r="CU220" i="7"/>
  <c r="CV220" i="7"/>
  <c r="CW220" i="7"/>
  <c r="CX220" i="7"/>
  <c r="CY220" i="7"/>
  <c r="CZ220" i="7"/>
  <c r="DA220" i="7"/>
  <c r="DB220" i="7"/>
  <c r="DC220" i="7"/>
  <c r="DD220" i="7"/>
  <c r="DE220" i="7"/>
  <c r="DF220" i="7"/>
  <c r="DG220" i="7"/>
  <c r="DH220" i="7"/>
  <c r="DI220" i="7"/>
  <c r="DJ220" i="7"/>
  <c r="CP220" i="7"/>
  <c r="CO220" i="7"/>
  <c r="BT220" i="7"/>
  <c r="BU220" i="7"/>
  <c r="BV220" i="7"/>
  <c r="BW220" i="7"/>
  <c r="BX220" i="7"/>
  <c r="BY220" i="7"/>
  <c r="BZ220" i="7"/>
  <c r="CA220" i="7"/>
  <c r="CB220" i="7"/>
  <c r="CC220" i="7"/>
  <c r="CD220" i="7"/>
  <c r="CE220" i="7"/>
  <c r="CF220" i="7"/>
  <c r="CG220" i="7"/>
  <c r="CH220" i="7"/>
  <c r="CI220" i="7"/>
  <c r="CJ220" i="7"/>
  <c r="CK220" i="7"/>
  <c r="CL220" i="7"/>
  <c r="CM220" i="7"/>
  <c r="BS220" i="7"/>
  <c r="BR220" i="7"/>
  <c r="AW220" i="7"/>
  <c r="AX220" i="7"/>
  <c r="AY220" i="7"/>
  <c r="AZ220" i="7"/>
  <c r="BA220" i="7"/>
  <c r="BB220" i="7"/>
  <c r="BC220" i="7"/>
  <c r="BD220" i="7"/>
  <c r="BE220" i="7"/>
  <c r="BF220" i="7"/>
  <c r="BG220" i="7"/>
  <c r="BH220" i="7"/>
  <c r="BI220" i="7"/>
  <c r="BJ220" i="7"/>
  <c r="BK220" i="7"/>
  <c r="BL220" i="7"/>
  <c r="BM220" i="7"/>
  <c r="BN220" i="7"/>
  <c r="BO220" i="7"/>
  <c r="BP220" i="7"/>
  <c r="AV220" i="7"/>
  <c r="AU220" i="7"/>
  <c r="Z220" i="7"/>
  <c r="AA220" i="7"/>
  <c r="AB220" i="7"/>
  <c r="AC220" i="7"/>
  <c r="AD220" i="7"/>
  <c r="AE220" i="7"/>
  <c r="AF220" i="7"/>
  <c r="AG220" i="7"/>
  <c r="AH220" i="7"/>
  <c r="AI220" i="7"/>
  <c r="AJ220" i="7"/>
  <c r="AK220" i="7"/>
  <c r="AL220" i="7"/>
  <c r="AM220" i="7"/>
  <c r="AN220" i="7"/>
  <c r="AO220" i="7"/>
  <c r="AP220" i="7"/>
  <c r="AQ220" i="7"/>
  <c r="AR220" i="7"/>
  <c r="AS220" i="7"/>
  <c r="Y220" i="7"/>
  <c r="X220" i="7"/>
  <c r="C220" i="7"/>
  <c r="D220" i="7"/>
  <c r="E220" i="7"/>
  <c r="F220" i="7"/>
  <c r="G220" i="7"/>
  <c r="H220" i="7"/>
  <c r="I220" i="7"/>
  <c r="J220" i="7"/>
  <c r="K220" i="7"/>
  <c r="L220" i="7"/>
  <c r="M220" i="7"/>
  <c r="N220" i="7"/>
  <c r="O220" i="7"/>
  <c r="P220" i="7"/>
  <c r="B220" i="7"/>
  <c r="A40" i="7"/>
  <c r="A92" i="7"/>
  <c r="A220" i="7"/>
  <c r="K18" i="29"/>
  <c r="K17" i="29"/>
  <c r="K6" i="29"/>
  <c r="K4" i="29"/>
  <c r="K16" i="42"/>
  <c r="K15" i="42"/>
  <c r="K4" i="42"/>
  <c r="B3" i="42"/>
  <c r="K10" i="42" s="1"/>
  <c r="B4" i="42"/>
  <c r="K11" i="42" s="1"/>
  <c r="B6" i="42"/>
  <c r="K5" i="42" s="1"/>
  <c r="B7" i="42"/>
  <c r="K8" i="42" s="1"/>
  <c r="B8" i="42"/>
  <c r="K7" i="42" s="1"/>
  <c r="B2" i="42"/>
  <c r="K9" i="42" s="1"/>
  <c r="BF333" i="7"/>
  <c r="BF334" i="7"/>
  <c r="BF335" i="7"/>
  <c r="BF336" i="7"/>
  <c r="BF337" i="7"/>
  <c r="BF338" i="7"/>
  <c r="BF332" i="7"/>
  <c r="BH331" i="7"/>
  <c r="BI331" i="7"/>
  <c r="BJ331" i="7"/>
  <c r="BK331" i="7"/>
  <c r="BL331" i="7"/>
  <c r="BM331" i="7"/>
  <c r="BN331" i="7"/>
  <c r="BO331" i="7"/>
  <c r="BP331" i="7"/>
  <c r="BQ331" i="7"/>
  <c r="BG331" i="7"/>
  <c r="BL325" i="7"/>
  <c r="AA78" i="2" l="1"/>
  <c r="AA77" i="2"/>
  <c r="AA76" i="2"/>
  <c r="AA75" i="2"/>
  <c r="AA74" i="2"/>
  <c r="Z75" i="2"/>
  <c r="Z74" i="2"/>
  <c r="Y77" i="2"/>
  <c r="Y75" i="2"/>
  <c r="Y76" i="2"/>
  <c r="Y74" i="2"/>
  <c r="X77" i="2"/>
  <c r="X76" i="2"/>
  <c r="X75" i="2"/>
  <c r="X74" i="2"/>
  <c r="W78" i="2"/>
  <c r="W77" i="2"/>
  <c r="W75" i="2"/>
  <c r="W76" i="2"/>
  <c r="W74" i="2"/>
  <c r="D70" i="2"/>
  <c r="E70" i="2"/>
  <c r="F70" i="2"/>
  <c r="G70" i="2"/>
  <c r="H70" i="2"/>
  <c r="I70" i="2"/>
  <c r="J70" i="2"/>
  <c r="K70" i="2"/>
  <c r="L70" i="2"/>
  <c r="M70" i="2"/>
  <c r="N70" i="2"/>
  <c r="O70" i="2"/>
  <c r="C70" i="2"/>
  <c r="C72" i="2"/>
  <c r="D68" i="2"/>
  <c r="E68" i="2"/>
  <c r="F68" i="2"/>
  <c r="G68" i="2"/>
  <c r="H68" i="2"/>
  <c r="I68" i="2"/>
  <c r="J68" i="2"/>
  <c r="K68" i="2"/>
  <c r="L68" i="2"/>
  <c r="M68" i="2"/>
  <c r="N68" i="2"/>
  <c r="O68" i="2"/>
  <c r="C68" i="2"/>
  <c r="D66" i="2"/>
  <c r="E66" i="2"/>
  <c r="F66" i="2"/>
  <c r="G66" i="2"/>
  <c r="H66" i="2"/>
  <c r="I66" i="2"/>
  <c r="J66" i="2"/>
  <c r="K66" i="2"/>
  <c r="L66" i="2"/>
  <c r="M66" i="2"/>
  <c r="N66" i="2"/>
  <c r="O66" i="2"/>
  <c r="C66" i="2"/>
  <c r="O72" i="2"/>
  <c r="O12" i="2"/>
  <c r="C12" i="2"/>
  <c r="D72" i="2"/>
  <c r="D12" i="2" s="1"/>
  <c r="E72" i="2"/>
  <c r="E12" i="2" s="1"/>
  <c r="F72" i="2"/>
  <c r="F12" i="2" s="1"/>
  <c r="G72" i="2"/>
  <c r="G12" i="2" s="1"/>
  <c r="H72" i="2"/>
  <c r="H12" i="2" s="1"/>
  <c r="I72" i="2"/>
  <c r="I12" i="2" s="1"/>
  <c r="J72" i="2"/>
  <c r="J12" i="2" s="1"/>
  <c r="K72" i="2"/>
  <c r="K12" i="2" s="1"/>
  <c r="L72" i="2"/>
  <c r="L12" i="2" s="1"/>
  <c r="M72" i="2"/>
  <c r="M12" i="2" s="1"/>
  <c r="N72" i="2"/>
  <c r="N12" i="2" s="1"/>
  <c r="KO221" i="7"/>
  <c r="KP221" i="7"/>
  <c r="KQ221" i="7"/>
  <c r="KR221" i="7"/>
  <c r="KS221" i="7"/>
  <c r="KT221" i="7"/>
  <c r="KU221" i="7"/>
  <c r="KV221" i="7"/>
  <c r="KW221" i="7"/>
  <c r="KX221" i="7"/>
  <c r="KY221" i="7"/>
  <c r="KZ221" i="7"/>
  <c r="LA221" i="7"/>
  <c r="LB221" i="7"/>
  <c r="LC221" i="7"/>
  <c r="LD221" i="7"/>
  <c r="LE221" i="7"/>
  <c r="LF221" i="7"/>
  <c r="LG221" i="7"/>
  <c r="LH221" i="7"/>
  <c r="LI221" i="7"/>
  <c r="KO222" i="7"/>
  <c r="KP222" i="7"/>
  <c r="KQ222" i="7"/>
  <c r="KR222" i="7"/>
  <c r="KS222" i="7"/>
  <c r="KT222" i="7"/>
  <c r="KU222" i="7"/>
  <c r="KV222" i="7"/>
  <c r="KW222" i="7"/>
  <c r="KX222" i="7"/>
  <c r="KY222" i="7"/>
  <c r="KZ222" i="7"/>
  <c r="LA222" i="7"/>
  <c r="LB222" i="7"/>
  <c r="LC222" i="7"/>
  <c r="LD222" i="7"/>
  <c r="LE222" i="7"/>
  <c r="LF222" i="7"/>
  <c r="LG222" i="7"/>
  <c r="LH222" i="7"/>
  <c r="LI222" i="7"/>
  <c r="JR221" i="7"/>
  <c r="JS221" i="7"/>
  <c r="JT221" i="7"/>
  <c r="JU221" i="7"/>
  <c r="JV221" i="7"/>
  <c r="JW221" i="7"/>
  <c r="JX221" i="7"/>
  <c r="JY221" i="7"/>
  <c r="JZ221" i="7"/>
  <c r="KA221" i="7"/>
  <c r="KB221" i="7"/>
  <c r="KC221" i="7"/>
  <c r="KD221" i="7"/>
  <c r="KE221" i="7"/>
  <c r="KF221" i="7"/>
  <c r="KG221" i="7"/>
  <c r="KH221" i="7"/>
  <c r="KI221" i="7"/>
  <c r="KJ221" i="7"/>
  <c r="KK221" i="7"/>
  <c r="KL221" i="7"/>
  <c r="JR222" i="7"/>
  <c r="JS222" i="7"/>
  <c r="JT222" i="7"/>
  <c r="JU222" i="7"/>
  <c r="JV222" i="7"/>
  <c r="JW222" i="7"/>
  <c r="JX222" i="7"/>
  <c r="JY222" i="7"/>
  <c r="JZ222" i="7"/>
  <c r="KA222" i="7"/>
  <c r="KB222" i="7"/>
  <c r="KC222" i="7"/>
  <c r="KD222" i="7"/>
  <c r="KE222" i="7"/>
  <c r="KF222" i="7"/>
  <c r="KG222" i="7"/>
  <c r="KH222" i="7"/>
  <c r="KI222" i="7"/>
  <c r="KJ222" i="7"/>
  <c r="KK222" i="7"/>
  <c r="KL222" i="7"/>
  <c r="IU221" i="7"/>
  <c r="IV221" i="7"/>
  <c r="IW221" i="7"/>
  <c r="IX221" i="7"/>
  <c r="IY221" i="7"/>
  <c r="IZ221" i="7"/>
  <c r="JA221" i="7"/>
  <c r="JB221" i="7"/>
  <c r="JC221" i="7"/>
  <c r="JD221" i="7"/>
  <c r="JE221" i="7"/>
  <c r="JF221" i="7"/>
  <c r="JG221" i="7"/>
  <c r="JH221" i="7"/>
  <c r="JI221" i="7"/>
  <c r="JJ221" i="7"/>
  <c r="JK221" i="7"/>
  <c r="JL221" i="7"/>
  <c r="JM221" i="7"/>
  <c r="JN221" i="7"/>
  <c r="JO221" i="7"/>
  <c r="IU222" i="7"/>
  <c r="IV222" i="7"/>
  <c r="IW222" i="7"/>
  <c r="IX222" i="7"/>
  <c r="IY222" i="7"/>
  <c r="IZ222" i="7"/>
  <c r="JA222" i="7"/>
  <c r="JB222" i="7"/>
  <c r="JC222" i="7"/>
  <c r="JD222" i="7"/>
  <c r="JE222" i="7"/>
  <c r="JF222" i="7"/>
  <c r="JG222" i="7"/>
  <c r="JH222" i="7"/>
  <c r="JI222" i="7"/>
  <c r="JJ222" i="7"/>
  <c r="JK222" i="7"/>
  <c r="JL222" i="7"/>
  <c r="JM222" i="7"/>
  <c r="JN222" i="7"/>
  <c r="JO222" i="7"/>
  <c r="HX221" i="7"/>
  <c r="HY221" i="7"/>
  <c r="HZ221" i="7"/>
  <c r="IA221" i="7"/>
  <c r="IB221" i="7"/>
  <c r="IC221" i="7"/>
  <c r="ID221" i="7"/>
  <c r="IE221" i="7"/>
  <c r="IF221" i="7"/>
  <c r="IG221" i="7"/>
  <c r="IH221" i="7"/>
  <c r="II221" i="7"/>
  <c r="IJ221" i="7"/>
  <c r="IK221" i="7"/>
  <c r="IL221" i="7"/>
  <c r="IM221" i="7"/>
  <c r="IN221" i="7"/>
  <c r="IO221" i="7"/>
  <c r="IP221" i="7"/>
  <c r="IQ221" i="7"/>
  <c r="IR221" i="7"/>
  <c r="HX222" i="7"/>
  <c r="HY222" i="7"/>
  <c r="HZ222" i="7"/>
  <c r="IA222" i="7"/>
  <c r="IB222" i="7"/>
  <c r="IC222" i="7"/>
  <c r="ID222" i="7"/>
  <c r="IE222" i="7"/>
  <c r="IF222" i="7"/>
  <c r="IG222" i="7"/>
  <c r="IH222" i="7"/>
  <c r="II222" i="7"/>
  <c r="IJ222" i="7"/>
  <c r="IK222" i="7"/>
  <c r="IL222" i="7"/>
  <c r="IM222" i="7"/>
  <c r="IN222" i="7"/>
  <c r="IO222" i="7"/>
  <c r="IP222" i="7"/>
  <c r="IQ222" i="7"/>
  <c r="IR222" i="7"/>
  <c r="GD221" i="7"/>
  <c r="GE221" i="7"/>
  <c r="GF221" i="7"/>
  <c r="GG221" i="7"/>
  <c r="GH221" i="7"/>
  <c r="GI221" i="7"/>
  <c r="GJ221" i="7"/>
  <c r="GK221" i="7"/>
  <c r="GL221" i="7"/>
  <c r="GM221" i="7"/>
  <c r="GN221" i="7"/>
  <c r="GO221" i="7"/>
  <c r="GP221" i="7"/>
  <c r="GQ221" i="7"/>
  <c r="GR221" i="7"/>
  <c r="GS221" i="7"/>
  <c r="GT221" i="7"/>
  <c r="GU221" i="7"/>
  <c r="GV221" i="7"/>
  <c r="GW221" i="7"/>
  <c r="GX221" i="7"/>
  <c r="GD222" i="7"/>
  <c r="GE222" i="7"/>
  <c r="GF222" i="7"/>
  <c r="GG222" i="7"/>
  <c r="GH222" i="7"/>
  <c r="GI222" i="7"/>
  <c r="GJ222" i="7"/>
  <c r="GK222" i="7"/>
  <c r="GL222" i="7"/>
  <c r="GM222" i="7"/>
  <c r="GN222" i="7"/>
  <c r="GO222" i="7"/>
  <c r="GP222" i="7"/>
  <c r="GQ222" i="7"/>
  <c r="GR222" i="7"/>
  <c r="GS222" i="7"/>
  <c r="GT222" i="7"/>
  <c r="GU222" i="7"/>
  <c r="GV222" i="7"/>
  <c r="GW222" i="7"/>
  <c r="GX222" i="7"/>
  <c r="FG221" i="7"/>
  <c r="FH221" i="7"/>
  <c r="FI221" i="7"/>
  <c r="FJ221" i="7"/>
  <c r="FK221" i="7"/>
  <c r="FL221" i="7"/>
  <c r="FM221" i="7"/>
  <c r="FN221" i="7"/>
  <c r="FO221" i="7"/>
  <c r="FP221" i="7"/>
  <c r="FQ221" i="7"/>
  <c r="FR221" i="7"/>
  <c r="FS221" i="7"/>
  <c r="FT221" i="7"/>
  <c r="FU221" i="7"/>
  <c r="FV221" i="7"/>
  <c r="FW221" i="7"/>
  <c r="FX221" i="7"/>
  <c r="FY221" i="7"/>
  <c r="FZ221" i="7"/>
  <c r="GA221" i="7"/>
  <c r="FG222" i="7"/>
  <c r="FH222" i="7"/>
  <c r="FI222" i="7"/>
  <c r="FJ222" i="7"/>
  <c r="FK222" i="7"/>
  <c r="FL222" i="7"/>
  <c r="FM222" i="7"/>
  <c r="FN222" i="7"/>
  <c r="FO222" i="7"/>
  <c r="FP222" i="7"/>
  <c r="FQ222" i="7"/>
  <c r="FR222" i="7"/>
  <c r="FS222" i="7"/>
  <c r="FT222" i="7"/>
  <c r="FU222" i="7"/>
  <c r="FV222" i="7"/>
  <c r="FW222" i="7"/>
  <c r="FX222" i="7"/>
  <c r="FY222" i="7"/>
  <c r="FZ222" i="7"/>
  <c r="GA222" i="7"/>
  <c r="EJ221" i="7"/>
  <c r="EK221" i="7"/>
  <c r="EL221" i="7"/>
  <c r="EM221" i="7"/>
  <c r="EN221" i="7"/>
  <c r="EO221" i="7"/>
  <c r="EP221" i="7"/>
  <c r="EQ221" i="7"/>
  <c r="ER221" i="7"/>
  <c r="ES221" i="7"/>
  <c r="ET221" i="7"/>
  <c r="EU221" i="7"/>
  <c r="EV221" i="7"/>
  <c r="EW221" i="7"/>
  <c r="EX221" i="7"/>
  <c r="EY221" i="7"/>
  <c r="EZ221" i="7"/>
  <c r="FA221" i="7"/>
  <c r="FB221" i="7"/>
  <c r="FC221" i="7"/>
  <c r="FD221" i="7"/>
  <c r="EJ222" i="7"/>
  <c r="EK222" i="7"/>
  <c r="EL222" i="7"/>
  <c r="EM222" i="7"/>
  <c r="EN222" i="7"/>
  <c r="EO222" i="7"/>
  <c r="EP222" i="7"/>
  <c r="EQ222" i="7"/>
  <c r="ER222" i="7"/>
  <c r="ES222" i="7"/>
  <c r="ET222" i="7"/>
  <c r="EU222" i="7"/>
  <c r="EV222" i="7"/>
  <c r="EW222" i="7"/>
  <c r="EX222" i="7"/>
  <c r="EY222" i="7"/>
  <c r="EZ222" i="7"/>
  <c r="FA222" i="7"/>
  <c r="FB222" i="7"/>
  <c r="FC222" i="7"/>
  <c r="FD222" i="7"/>
  <c r="DM221" i="7"/>
  <c r="DN221" i="7"/>
  <c r="DO221" i="7"/>
  <c r="DP221" i="7"/>
  <c r="DQ221" i="7"/>
  <c r="DR221" i="7"/>
  <c r="DS221" i="7"/>
  <c r="DT221" i="7"/>
  <c r="DU221" i="7"/>
  <c r="DV221" i="7"/>
  <c r="DW221" i="7"/>
  <c r="DX221" i="7"/>
  <c r="DY221" i="7"/>
  <c r="DZ221" i="7"/>
  <c r="EA221" i="7"/>
  <c r="EB221" i="7"/>
  <c r="EC221" i="7"/>
  <c r="ED221" i="7"/>
  <c r="EE221" i="7"/>
  <c r="EF221" i="7"/>
  <c r="EG221" i="7"/>
  <c r="DM222" i="7"/>
  <c r="DN222" i="7"/>
  <c r="DO222" i="7"/>
  <c r="DP222" i="7"/>
  <c r="DQ222" i="7"/>
  <c r="DR222" i="7"/>
  <c r="DS222" i="7"/>
  <c r="DT222" i="7"/>
  <c r="DU222" i="7"/>
  <c r="DV222" i="7"/>
  <c r="DW222" i="7"/>
  <c r="DX222" i="7"/>
  <c r="DY222" i="7"/>
  <c r="DZ222" i="7"/>
  <c r="EA222" i="7"/>
  <c r="EB222" i="7"/>
  <c r="EC222" i="7"/>
  <c r="ED222" i="7"/>
  <c r="EE222" i="7"/>
  <c r="EF222" i="7"/>
  <c r="EG222" i="7"/>
  <c r="LI2" i="7"/>
  <c r="KP2" i="7"/>
  <c r="KQ2" i="7"/>
  <c r="KR2" i="7"/>
  <c r="KS2" i="7"/>
  <c r="KT2" i="7"/>
  <c r="KU2" i="7"/>
  <c r="KV2" i="7"/>
  <c r="KW2" i="7"/>
  <c r="KX2" i="7"/>
  <c r="KY2" i="7"/>
  <c r="KZ2" i="7"/>
  <c r="LA2" i="7"/>
  <c r="LB2" i="7"/>
  <c r="LC2" i="7"/>
  <c r="LD2" i="7"/>
  <c r="LE2" i="7"/>
  <c r="LF2" i="7"/>
  <c r="LG2" i="7"/>
  <c r="LH2" i="7"/>
  <c r="KO2" i="7"/>
  <c r="KL2" i="7"/>
  <c r="JS2" i="7"/>
  <c r="JT2" i="7"/>
  <c r="JU2" i="7"/>
  <c r="JV2" i="7"/>
  <c r="JW2" i="7"/>
  <c r="JX2" i="7"/>
  <c r="JY2" i="7"/>
  <c r="JZ2" i="7"/>
  <c r="KA2" i="7"/>
  <c r="KB2" i="7"/>
  <c r="KC2" i="7"/>
  <c r="KD2" i="7"/>
  <c r="KE2" i="7"/>
  <c r="KF2" i="7"/>
  <c r="KG2" i="7"/>
  <c r="KH2" i="7"/>
  <c r="KI2" i="7"/>
  <c r="KJ2" i="7"/>
  <c r="KK2" i="7"/>
  <c r="JR2" i="7"/>
  <c r="JO2" i="7"/>
  <c r="IV2" i="7"/>
  <c r="IW2" i="7"/>
  <c r="IX2" i="7"/>
  <c r="IY2" i="7"/>
  <c r="IZ2" i="7"/>
  <c r="JA2" i="7"/>
  <c r="JB2" i="7"/>
  <c r="JC2" i="7"/>
  <c r="JD2" i="7"/>
  <c r="JE2" i="7"/>
  <c r="JF2" i="7"/>
  <c r="JG2" i="7"/>
  <c r="JH2" i="7"/>
  <c r="JI2" i="7"/>
  <c r="JJ2" i="7"/>
  <c r="JK2" i="7"/>
  <c r="JL2" i="7"/>
  <c r="JM2" i="7"/>
  <c r="JN2" i="7"/>
  <c r="IU2" i="7"/>
  <c r="IR2" i="7"/>
  <c r="IM2" i="7"/>
  <c r="IN2" i="7"/>
  <c r="IO2" i="7"/>
  <c r="IP2" i="7"/>
  <c r="IQ2" i="7"/>
  <c r="HY2" i="7"/>
  <c r="HZ2" i="7"/>
  <c r="IA2" i="7"/>
  <c r="IB2" i="7"/>
  <c r="IC2" i="7"/>
  <c r="ID2" i="7"/>
  <c r="IE2" i="7"/>
  <c r="IF2" i="7"/>
  <c r="IG2" i="7"/>
  <c r="IH2" i="7"/>
  <c r="II2" i="7"/>
  <c r="IJ2" i="7"/>
  <c r="IK2" i="7"/>
  <c r="IL2" i="7"/>
  <c r="HX2" i="7"/>
  <c r="HS2" i="7"/>
  <c r="HT2" i="7"/>
  <c r="HU2" i="7"/>
  <c r="HB2" i="7"/>
  <c r="HC2" i="7"/>
  <c r="HD2" i="7"/>
  <c r="HE2" i="7"/>
  <c r="HF2" i="7"/>
  <c r="HG2" i="7"/>
  <c r="HH2" i="7"/>
  <c r="HI2" i="7"/>
  <c r="HJ2" i="7"/>
  <c r="HK2" i="7"/>
  <c r="HL2" i="7"/>
  <c r="HM2" i="7"/>
  <c r="HN2" i="7"/>
  <c r="HO2" i="7"/>
  <c r="HP2" i="7"/>
  <c r="HQ2" i="7"/>
  <c r="HR2" i="7"/>
  <c r="HA2" i="7"/>
  <c r="GE2" i="7"/>
  <c r="GF2" i="7"/>
  <c r="GG2" i="7"/>
  <c r="GH2" i="7"/>
  <c r="GI2" i="7"/>
  <c r="GJ2" i="7"/>
  <c r="GK2" i="7"/>
  <c r="GL2" i="7"/>
  <c r="GM2" i="7"/>
  <c r="GN2" i="7"/>
  <c r="GO2" i="7"/>
  <c r="GP2" i="7"/>
  <c r="GQ2" i="7"/>
  <c r="GR2" i="7"/>
  <c r="GS2" i="7"/>
  <c r="GT2" i="7"/>
  <c r="GU2" i="7"/>
  <c r="GV2" i="7"/>
  <c r="GW2" i="7"/>
  <c r="GX2" i="7"/>
  <c r="GD2" i="7"/>
  <c r="GA2" i="7"/>
  <c r="FW2" i="7"/>
  <c r="FX2" i="7"/>
  <c r="FY2" i="7"/>
  <c r="FZ2" i="7"/>
  <c r="FH2" i="7"/>
  <c r="FI2" i="7"/>
  <c r="FJ2" i="7"/>
  <c r="FK2" i="7"/>
  <c r="FL2" i="7"/>
  <c r="FM2" i="7"/>
  <c r="FN2" i="7"/>
  <c r="FO2" i="7"/>
  <c r="FP2" i="7"/>
  <c r="FQ2" i="7"/>
  <c r="FR2" i="7"/>
  <c r="FS2" i="7"/>
  <c r="FT2" i="7"/>
  <c r="FU2" i="7"/>
  <c r="FV2" i="7"/>
  <c r="FG2" i="7"/>
  <c r="FC2" i="7"/>
  <c r="FD2" i="7"/>
  <c r="EK2" i="7"/>
  <c r="EL2" i="7"/>
  <c r="EM2" i="7"/>
  <c r="EN2" i="7"/>
  <c r="EO2" i="7"/>
  <c r="EP2" i="7"/>
  <c r="EQ2" i="7"/>
  <c r="ER2" i="7"/>
  <c r="ES2" i="7"/>
  <c r="ET2" i="7"/>
  <c r="EU2" i="7"/>
  <c r="EV2" i="7"/>
  <c r="EW2" i="7"/>
  <c r="EX2" i="7"/>
  <c r="EY2" i="7"/>
  <c r="EZ2" i="7"/>
  <c r="FA2" i="7"/>
  <c r="FB2" i="7"/>
  <c r="EJ2" i="7"/>
  <c r="ED2" i="7"/>
  <c r="EE2" i="7"/>
  <c r="EF2" i="7"/>
  <c r="EG2" i="7"/>
  <c r="DN2" i="7"/>
  <c r="DO2" i="7"/>
  <c r="DP2" i="7"/>
  <c r="DQ2" i="7"/>
  <c r="DR2" i="7"/>
  <c r="DS2" i="7"/>
  <c r="DT2" i="7"/>
  <c r="DU2" i="7"/>
  <c r="DV2" i="7"/>
  <c r="DW2" i="7"/>
  <c r="DX2" i="7"/>
  <c r="DY2" i="7"/>
  <c r="DZ2" i="7"/>
  <c r="EA2" i="7"/>
  <c r="EB2" i="7"/>
  <c r="EC2" i="7"/>
  <c r="DM2" i="7"/>
  <c r="N23" i="7"/>
  <c r="N193" i="7" s="1"/>
  <c r="M23" i="7"/>
  <c r="M8" i="18"/>
  <c r="N14" i="7"/>
  <c r="M14" i="7"/>
  <c r="N34" i="7"/>
  <c r="M34" i="7"/>
  <c r="M11" i="18"/>
  <c r="M16" i="18"/>
  <c r="K33" i="7"/>
  <c r="K30" i="7"/>
  <c r="K24" i="7"/>
  <c r="K195" i="7" s="1"/>
  <c r="K26" i="7"/>
  <c r="DH2" i="7"/>
  <c r="DI2" i="7"/>
  <c r="DJ2" i="7"/>
  <c r="DE2" i="7"/>
  <c r="DF2" i="7"/>
  <c r="DG2" i="7"/>
  <c r="DA2" i="7"/>
  <c r="DB2" i="7"/>
  <c r="DC2" i="7"/>
  <c r="DD2" i="7"/>
  <c r="CQ2" i="7"/>
  <c r="CR2" i="7"/>
  <c r="CS2" i="7"/>
  <c r="CT2" i="7"/>
  <c r="CU2" i="7"/>
  <c r="CV2" i="7"/>
  <c r="CW2" i="7"/>
  <c r="CX2" i="7"/>
  <c r="CY2" i="7"/>
  <c r="CZ2" i="7"/>
  <c r="CP2" i="7"/>
  <c r="A235" i="7"/>
  <c r="A233" i="7"/>
  <c r="A184" i="7"/>
  <c r="A175" i="7"/>
  <c r="A215" i="7"/>
  <c r="A208" i="7"/>
  <c r="A198" i="7"/>
  <c r="A173" i="7"/>
  <c r="A172" i="7"/>
  <c r="FF172" i="7" s="1"/>
  <c r="A168" i="7"/>
  <c r="CL2" i="7"/>
  <c r="CM2" i="7"/>
  <c r="CJ2" i="7"/>
  <c r="CK2" i="7"/>
  <c r="BT2" i="7"/>
  <c r="BU2" i="7"/>
  <c r="BV2" i="7"/>
  <c r="BW2" i="7"/>
  <c r="BX2" i="7"/>
  <c r="BY2" i="7"/>
  <c r="BZ2" i="7"/>
  <c r="CA2" i="7"/>
  <c r="CB2" i="7"/>
  <c r="CC2" i="7"/>
  <c r="CD2" i="7"/>
  <c r="CE2" i="7"/>
  <c r="CF2" i="7"/>
  <c r="CG2" i="7"/>
  <c r="CH2" i="7"/>
  <c r="CI2" i="7"/>
  <c r="BS2" i="7"/>
  <c r="H101" i="1"/>
  <c r="O10" i="7"/>
  <c r="O9" i="7"/>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O146" i="1" s="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3" i="2"/>
  <c r="G58" i="2"/>
  <c r="H58" i="2"/>
  <c r="I58" i="2"/>
  <c r="J58" i="2"/>
  <c r="K58" i="2"/>
  <c r="L58" i="2"/>
  <c r="G57" i="2"/>
  <c r="H57" i="2"/>
  <c r="I57" i="2"/>
  <c r="J57" i="2"/>
  <c r="K57" i="2"/>
  <c r="L57" i="2"/>
  <c r="M57" i="2"/>
  <c r="G55" i="2"/>
  <c r="H55" i="2"/>
  <c r="I55" i="2"/>
  <c r="J55" i="2"/>
  <c r="K55" i="2"/>
  <c r="L55" i="2"/>
  <c r="M55" i="2"/>
  <c r="G46" i="2"/>
  <c r="H46" i="2"/>
  <c r="I46" i="2"/>
  <c r="J46" i="2"/>
  <c r="K46" i="2"/>
  <c r="L46" i="2"/>
  <c r="M46" i="2"/>
  <c r="AH58" i="2"/>
  <c r="AI58" i="2"/>
  <c r="AC58" i="2"/>
  <c r="AD58" i="2"/>
  <c r="AE58" i="2"/>
  <c r="AF58" i="2"/>
  <c r="AG58" i="2"/>
  <c r="AC57" i="2"/>
  <c r="AD57" i="2"/>
  <c r="AE57" i="2"/>
  <c r="AF57" i="2"/>
  <c r="AG57" i="2"/>
  <c r="AH57" i="2"/>
  <c r="AI57" i="2"/>
  <c r="AC55" i="2"/>
  <c r="AD55" i="2"/>
  <c r="AE55" i="2"/>
  <c r="AF55" i="2"/>
  <c r="AG55" i="2"/>
  <c r="AH55" i="2"/>
  <c r="AI55" i="2"/>
  <c r="AC46" i="2"/>
  <c r="AD46" i="2"/>
  <c r="AE46" i="2"/>
  <c r="AF46" i="2"/>
  <c r="AG46" i="2"/>
  <c r="AH46" i="2"/>
  <c r="AI46" i="2"/>
  <c r="AC1" i="2"/>
  <c r="AD1" i="2"/>
  <c r="AE1" i="2"/>
  <c r="AH1" i="2"/>
  <c r="AI1" i="2"/>
  <c r="AG1" i="2"/>
  <c r="G1" i="2"/>
  <c r="H1" i="2"/>
  <c r="I1" i="2"/>
  <c r="J1" i="2"/>
  <c r="L1" i="2"/>
  <c r="M1" i="2"/>
  <c r="N1" i="2"/>
  <c r="K1" i="2"/>
  <c r="BK198" i="7"/>
  <c r="BL198" i="7"/>
  <c r="BM198" i="7"/>
  <c r="BN198" i="7"/>
  <c r="BO198" i="7"/>
  <c r="BP198"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5" i="7"/>
  <c r="G265" i="7"/>
  <c r="H265" i="7"/>
  <c r="I265" i="7"/>
  <c r="F264" i="7"/>
  <c r="G264" i="7"/>
  <c r="H264" i="7"/>
  <c r="I264" i="7"/>
  <c r="J264" i="7"/>
  <c r="K264" i="7"/>
  <c r="L264" i="7"/>
  <c r="M264" i="7"/>
  <c r="N264" i="7"/>
  <c r="O264" i="7"/>
  <c r="P264" i="7"/>
  <c r="F263" i="7"/>
  <c r="G263" i="7"/>
  <c r="H263" i="7"/>
  <c r="I263" i="7"/>
  <c r="F260" i="7"/>
  <c r="G260" i="7"/>
  <c r="H260" i="7"/>
  <c r="I260" i="7"/>
  <c r="F258" i="7"/>
  <c r="G258" i="7"/>
  <c r="H258" i="7"/>
  <c r="I258"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49" i="7"/>
  <c r="G249" i="7"/>
  <c r="H249" i="7"/>
  <c r="I249"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4" i="7"/>
  <c r="G234" i="7"/>
  <c r="H234" i="7"/>
  <c r="I234" i="7"/>
  <c r="C232" i="7"/>
  <c r="D232" i="7"/>
  <c r="E232" i="7"/>
  <c r="F232" i="7"/>
  <c r="G232" i="7"/>
  <c r="H232" i="7"/>
  <c r="I232" i="7"/>
  <c r="J232" i="7"/>
  <c r="K232" i="7"/>
  <c r="L232" i="7"/>
  <c r="M232" i="7"/>
  <c r="O232" i="7"/>
  <c r="P232" i="7"/>
  <c r="B232" i="7"/>
  <c r="F231" i="7"/>
  <c r="G231" i="7"/>
  <c r="H231" i="7"/>
  <c r="I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8" i="7"/>
  <c r="L256" i="7"/>
  <c r="L253" i="7"/>
  <c r="L251" i="7"/>
  <c r="L246" i="7"/>
  <c r="L245" i="7"/>
  <c r="L244" i="7"/>
  <c r="L231" i="7"/>
  <c r="L230" i="7"/>
  <c r="L229" i="7"/>
  <c r="L228" i="7"/>
  <c r="L227" i="7"/>
  <c r="L226" i="7"/>
  <c r="L242" i="7"/>
  <c r="L241" i="7"/>
  <c r="L240" i="7"/>
  <c r="L239" i="7"/>
  <c r="L238" i="7"/>
  <c r="L237" i="7"/>
  <c r="L236" i="7"/>
  <c r="L234" i="7"/>
  <c r="L225" i="7"/>
  <c r="L223"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K171"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M171" i="7"/>
  <c r="N171" i="7"/>
  <c r="P171" i="7"/>
  <c r="B171" i="7"/>
  <c r="B174" i="7"/>
  <c r="A171" i="7"/>
  <c r="A49" i="7"/>
  <c r="K2" i="1"/>
  <c r="F102" i="7"/>
  <c r="K22" i="26"/>
  <c r="F34" i="7"/>
  <c r="F212" i="7" s="1"/>
  <c r="F30" i="7"/>
  <c r="F206" i="7" s="1"/>
  <c r="F26" i="7"/>
  <c r="F197" i="7" s="1"/>
  <c r="F24" i="7"/>
  <c r="F195" i="7" s="1"/>
  <c r="F23" i="7"/>
  <c r="F193" i="7" s="1"/>
  <c r="F21" i="7"/>
  <c r="F188" i="7" s="1"/>
  <c r="F20" i="7"/>
  <c r="F186" i="7" s="1"/>
  <c r="F16" i="7"/>
  <c r="F174" i="7" s="1"/>
  <c r="F13" i="7"/>
  <c r="F189" i="7" s="1"/>
  <c r="F11" i="7"/>
  <c r="F163" i="7" s="1"/>
  <c r="F10" i="7"/>
  <c r="F162" i="7" s="1"/>
  <c r="F9" i="7"/>
  <c r="F161" i="7" s="1"/>
  <c r="K2" i="7"/>
  <c r="K7" i="26"/>
  <c r="K6" i="26"/>
  <c r="J10" i="7" s="1"/>
  <c r="M1" i="32"/>
  <c r="O1" i="32"/>
  <c r="P1" i="32"/>
  <c r="BC1" i="32"/>
  <c r="BD1" i="32"/>
  <c r="AZ1" i="32"/>
  <c r="BA1" i="32"/>
  <c r="K1" i="32"/>
  <c r="L1" i="32"/>
  <c r="K8" i="17"/>
  <c r="N12" i="7"/>
  <c r="N4" i="7" s="1"/>
  <c r="M12" i="7"/>
  <c r="N5" i="7"/>
  <c r="M5"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GC173" i="7" l="1"/>
  <c r="FF173" i="7"/>
  <c r="FQ172" i="7"/>
  <c r="FR172" i="7"/>
  <c r="FG172" i="7"/>
  <c r="FS172" i="7"/>
  <c r="FH172" i="7"/>
  <c r="FT172" i="7"/>
  <c r="FI172" i="7"/>
  <c r="FU172" i="7"/>
  <c r="FJ172" i="7"/>
  <c r="FV172" i="7"/>
  <c r="FL172" i="7"/>
  <c r="FX172" i="7"/>
  <c r="FO172" i="7"/>
  <c r="GA172" i="7"/>
  <c r="FZ172" i="7"/>
  <c r="FK172" i="7"/>
  <c r="FM172" i="7"/>
  <c r="FP172" i="7"/>
  <c r="FN172" i="7"/>
  <c r="FW172" i="7"/>
  <c r="FY172" i="7"/>
  <c r="KN175" i="7"/>
  <c r="KU175" i="7" s="1"/>
  <c r="JQ175" i="7"/>
  <c r="IT175" i="7"/>
  <c r="JA175" i="7" s="1"/>
  <c r="HW175" i="7"/>
  <c r="GZ175" i="7"/>
  <c r="GC175" i="7"/>
  <c r="FF175" i="7"/>
  <c r="KN184" i="7"/>
  <c r="JQ184" i="7"/>
  <c r="IT184" i="7"/>
  <c r="GZ184" i="7"/>
  <c r="HW184" i="7"/>
  <c r="FF184" i="7"/>
  <c r="GC184" i="7"/>
  <c r="EI235" i="7"/>
  <c r="KN235" i="7"/>
  <c r="JQ235" i="7"/>
  <c r="IT235" i="7"/>
  <c r="HW235" i="7"/>
  <c r="GZ235" i="7"/>
  <c r="GC235" i="7"/>
  <c r="FF235" i="7"/>
  <c r="KN168" i="7"/>
  <c r="JQ168" i="7"/>
  <c r="IT168" i="7"/>
  <c r="HW168" i="7"/>
  <c r="GZ168" i="7"/>
  <c r="GC168" i="7"/>
  <c r="FF168" i="7"/>
  <c r="KN172" i="7"/>
  <c r="JQ172" i="7"/>
  <c r="IT172" i="7"/>
  <c r="HW172" i="7"/>
  <c r="GZ172" i="7"/>
  <c r="GC172" i="7"/>
  <c r="KN173" i="7"/>
  <c r="JQ173" i="7"/>
  <c r="JU173" i="7" s="1"/>
  <c r="IT173" i="7"/>
  <c r="HW173" i="7"/>
  <c r="IG173" i="7" s="1"/>
  <c r="GZ173" i="7"/>
  <c r="EI233" i="7"/>
  <c r="KN233" i="7"/>
  <c r="JQ233" i="7"/>
  <c r="IT233" i="7"/>
  <c r="HW233" i="7"/>
  <c r="GZ233" i="7"/>
  <c r="FF233" i="7"/>
  <c r="GC233" i="7"/>
  <c r="KN198" i="7"/>
  <c r="JQ198" i="7"/>
  <c r="IT198" i="7"/>
  <c r="GZ198" i="7"/>
  <c r="HW198" i="7"/>
  <c r="GC198" i="7"/>
  <c r="FF198" i="7"/>
  <c r="KN208" i="7"/>
  <c r="JQ208" i="7"/>
  <c r="IT208" i="7"/>
  <c r="HW208" i="7"/>
  <c r="GZ208" i="7"/>
  <c r="GC208" i="7"/>
  <c r="FF208" i="7"/>
  <c r="KN205" i="7"/>
  <c r="JQ205" i="7"/>
  <c r="IT205" i="7"/>
  <c r="HW205" i="7"/>
  <c r="GZ205" i="7"/>
  <c r="GC205" i="7"/>
  <c r="FF205" i="7"/>
  <c r="KN171" i="7"/>
  <c r="JQ171" i="7"/>
  <c r="IT171" i="7"/>
  <c r="HW171" i="7"/>
  <c r="GZ171" i="7"/>
  <c r="GC171" i="7"/>
  <c r="FF171" i="7"/>
  <c r="KN215" i="7"/>
  <c r="JQ215" i="7"/>
  <c r="IT215" i="7"/>
  <c r="HW215" i="7"/>
  <c r="GZ215" i="7"/>
  <c r="GC215" i="7"/>
  <c r="FF215" i="7"/>
  <c r="FG175" i="7"/>
  <c r="FH175" i="7"/>
  <c r="FI175" i="7"/>
  <c r="FJ175" i="7"/>
  <c r="FK175" i="7"/>
  <c r="FL175" i="7"/>
  <c r="FM175" i="7"/>
  <c r="FN175" i="7"/>
  <c r="FO175" i="7"/>
  <c r="FP175" i="7"/>
  <c r="FQ175" i="7"/>
  <c r="FR175" i="7"/>
  <c r="FS175" i="7"/>
  <c r="FT175" i="7"/>
  <c r="FU175" i="7"/>
  <c r="FV175" i="7"/>
  <c r="FW175" i="7"/>
  <c r="FX175" i="7"/>
  <c r="FY175" i="7"/>
  <c r="FZ175" i="7"/>
  <c r="GA175" i="7"/>
  <c r="GD175" i="7"/>
  <c r="GE175" i="7"/>
  <c r="GF175" i="7"/>
  <c r="GG175" i="7"/>
  <c r="GH175" i="7"/>
  <c r="GI175" i="7"/>
  <c r="GJ175" i="7"/>
  <c r="GK175" i="7"/>
  <c r="GL175" i="7"/>
  <c r="GM175" i="7"/>
  <c r="GN175" i="7"/>
  <c r="GO175" i="7"/>
  <c r="GP175" i="7"/>
  <c r="GQ175" i="7"/>
  <c r="GR175" i="7"/>
  <c r="GS175" i="7"/>
  <c r="GT175" i="7"/>
  <c r="GU175" i="7"/>
  <c r="GV175" i="7"/>
  <c r="GW175" i="7"/>
  <c r="GX175" i="7"/>
  <c r="HA175" i="7"/>
  <c r="HB175" i="7"/>
  <c r="HC175" i="7"/>
  <c r="HD175" i="7"/>
  <c r="HE175" i="7"/>
  <c r="HF175" i="7"/>
  <c r="HG175" i="7"/>
  <c r="HH175" i="7"/>
  <c r="HI175" i="7"/>
  <c r="HJ175" i="7"/>
  <c r="HK175" i="7"/>
  <c r="HL175" i="7"/>
  <c r="HM175" i="7"/>
  <c r="HN175" i="7"/>
  <c r="HO175" i="7"/>
  <c r="HP175" i="7"/>
  <c r="HQ175" i="7"/>
  <c r="HR175" i="7"/>
  <c r="HS175" i="7"/>
  <c r="HT175" i="7"/>
  <c r="HU175" i="7"/>
  <c r="HX175" i="7"/>
  <c r="HY175" i="7"/>
  <c r="HZ175" i="7"/>
  <c r="IA175" i="7"/>
  <c r="IB175" i="7"/>
  <c r="IC175" i="7"/>
  <c r="ID175" i="7"/>
  <c r="IE175" i="7"/>
  <c r="IF175" i="7"/>
  <c r="IG175" i="7"/>
  <c r="IH175" i="7"/>
  <c r="II175" i="7"/>
  <c r="IJ175" i="7"/>
  <c r="IK175" i="7"/>
  <c r="IL175" i="7"/>
  <c r="IM175" i="7"/>
  <c r="IN175" i="7"/>
  <c r="IO175" i="7"/>
  <c r="IP175" i="7"/>
  <c r="IQ175" i="7"/>
  <c r="IR175" i="7"/>
  <c r="IV175" i="7"/>
  <c r="IX175" i="7"/>
  <c r="IZ175" i="7"/>
  <c r="JH175" i="7"/>
  <c r="JJ175" i="7"/>
  <c r="JL175" i="7"/>
  <c r="JR175" i="7"/>
  <c r="JS175" i="7"/>
  <c r="JT175" i="7"/>
  <c r="JU175" i="7"/>
  <c r="JV175" i="7"/>
  <c r="JW175" i="7"/>
  <c r="JX175" i="7"/>
  <c r="JY175" i="7"/>
  <c r="JZ175" i="7"/>
  <c r="KA175" i="7"/>
  <c r="KB175" i="7"/>
  <c r="KC175" i="7"/>
  <c r="KD175" i="7"/>
  <c r="KE175" i="7"/>
  <c r="KF175" i="7"/>
  <c r="KG175" i="7"/>
  <c r="KH175" i="7"/>
  <c r="KI175" i="7"/>
  <c r="KJ175" i="7"/>
  <c r="KK175" i="7"/>
  <c r="KL175" i="7"/>
  <c r="KP175" i="7"/>
  <c r="KR175" i="7"/>
  <c r="KT175" i="7"/>
  <c r="LB175" i="7"/>
  <c r="LD175" i="7"/>
  <c r="LF175" i="7"/>
  <c r="FG173" i="7"/>
  <c r="FH173" i="7"/>
  <c r="FI173" i="7"/>
  <c r="FJ173" i="7"/>
  <c r="FK173" i="7"/>
  <c r="FL173" i="7"/>
  <c r="FM173" i="7"/>
  <c r="FN173" i="7"/>
  <c r="FO173" i="7"/>
  <c r="FP173" i="7"/>
  <c r="FQ173" i="7"/>
  <c r="FR173" i="7"/>
  <c r="FS173" i="7"/>
  <c r="FT173" i="7"/>
  <c r="FU173" i="7"/>
  <c r="FV173" i="7"/>
  <c r="FW173" i="7"/>
  <c r="FX173" i="7"/>
  <c r="FY173" i="7"/>
  <c r="FZ173" i="7"/>
  <c r="GA173" i="7"/>
  <c r="GD173" i="7"/>
  <c r="GE173" i="7"/>
  <c r="GF173" i="7"/>
  <c r="GG173" i="7"/>
  <c r="GH173" i="7"/>
  <c r="GI173" i="7"/>
  <c r="GJ173" i="7"/>
  <c r="GK173" i="7"/>
  <c r="GL173" i="7"/>
  <c r="GM173" i="7"/>
  <c r="GN173" i="7"/>
  <c r="GO173" i="7"/>
  <c r="GP173" i="7"/>
  <c r="GQ173" i="7"/>
  <c r="GR173" i="7"/>
  <c r="GS173" i="7"/>
  <c r="GT173" i="7"/>
  <c r="GU173" i="7"/>
  <c r="GV173" i="7"/>
  <c r="GW173" i="7"/>
  <c r="GX173" i="7"/>
  <c r="HA173" i="7"/>
  <c r="HB173" i="7"/>
  <c r="HC173" i="7"/>
  <c r="HD173" i="7"/>
  <c r="HE173" i="7"/>
  <c r="HF173" i="7"/>
  <c r="HG173" i="7"/>
  <c r="HH173" i="7"/>
  <c r="HI173" i="7"/>
  <c r="HJ173" i="7"/>
  <c r="HK173" i="7"/>
  <c r="HL173" i="7"/>
  <c r="HM173" i="7"/>
  <c r="HN173" i="7"/>
  <c r="HO173" i="7"/>
  <c r="HP173" i="7"/>
  <c r="HQ173" i="7"/>
  <c r="HR173" i="7"/>
  <c r="HS173" i="7"/>
  <c r="HT173" i="7"/>
  <c r="HU173" i="7"/>
  <c r="IB173" i="7"/>
  <c r="ID173" i="7"/>
  <c r="IF173" i="7"/>
  <c r="IN173" i="7"/>
  <c r="IP173" i="7"/>
  <c r="IR173" i="7"/>
  <c r="IU173" i="7"/>
  <c r="IV173" i="7"/>
  <c r="IW173" i="7"/>
  <c r="IX173" i="7"/>
  <c r="IY173" i="7"/>
  <c r="IZ173" i="7"/>
  <c r="JA173" i="7"/>
  <c r="JB173" i="7"/>
  <c r="JC173" i="7"/>
  <c r="JD173" i="7"/>
  <c r="JE173" i="7"/>
  <c r="JF173" i="7"/>
  <c r="JG173" i="7"/>
  <c r="JH173" i="7"/>
  <c r="JI173" i="7"/>
  <c r="JJ173" i="7"/>
  <c r="JK173" i="7"/>
  <c r="JL173" i="7"/>
  <c r="JM173" i="7"/>
  <c r="JN173" i="7"/>
  <c r="JO173" i="7"/>
  <c r="JR173" i="7"/>
  <c r="JT173" i="7"/>
  <c r="KB173" i="7"/>
  <c r="KD173" i="7"/>
  <c r="KF173" i="7"/>
  <c r="KO173" i="7"/>
  <c r="KP173" i="7"/>
  <c r="KQ173" i="7"/>
  <c r="KR173" i="7"/>
  <c r="KS173" i="7"/>
  <c r="KT173" i="7"/>
  <c r="KU173" i="7"/>
  <c r="KV173" i="7"/>
  <c r="KW173" i="7"/>
  <c r="KX173" i="7"/>
  <c r="KY173" i="7"/>
  <c r="KZ173" i="7"/>
  <c r="LA173" i="7"/>
  <c r="LB173" i="7"/>
  <c r="LC173" i="7"/>
  <c r="LD173" i="7"/>
  <c r="LE173" i="7"/>
  <c r="LF173" i="7"/>
  <c r="LG173" i="7"/>
  <c r="LH173" i="7"/>
  <c r="LI173" i="7"/>
  <c r="EI205" i="7"/>
  <c r="DL205" i="7"/>
  <c r="EI171" i="7"/>
  <c r="DL171" i="7"/>
  <c r="AU171" i="7"/>
  <c r="AV171" i="7" s="1"/>
  <c r="EI168" i="7"/>
  <c r="DL168" i="7"/>
  <c r="EI172" i="7"/>
  <c r="DL172" i="7"/>
  <c r="EI173" i="7"/>
  <c r="DL173" i="7"/>
  <c r="EI198" i="7"/>
  <c r="DL198" i="7"/>
  <c r="EI208" i="7"/>
  <c r="DL208" i="7"/>
  <c r="EI215" i="7"/>
  <c r="DL215" i="7"/>
  <c r="EI175" i="7"/>
  <c r="DL175" i="7"/>
  <c r="EI184" i="7"/>
  <c r="DL184" i="7"/>
  <c r="DL233" i="7"/>
  <c r="BR233" i="7"/>
  <c r="DL235" i="7"/>
  <c r="BR235" i="7"/>
  <c r="BR205" i="7"/>
  <c r="CO205" i="7"/>
  <c r="BR171" i="7"/>
  <c r="CE171" i="7" s="1"/>
  <c r="CO171" i="7"/>
  <c r="DB171" i="7" s="1"/>
  <c r="BS171" i="7"/>
  <c r="CG171" i="7"/>
  <c r="CB171" i="7"/>
  <c r="BV171" i="7"/>
  <c r="BU171" i="7"/>
  <c r="BZ171" i="7"/>
  <c r="BA171" i="7"/>
  <c r="F32" i="2"/>
  <c r="BR168" i="7"/>
  <c r="CO168" i="7"/>
  <c r="BR172" i="7"/>
  <c r="CO172" i="7"/>
  <c r="BR173" i="7"/>
  <c r="CO173" i="7"/>
  <c r="BR198" i="7"/>
  <c r="CO198" i="7"/>
  <c r="BR208" i="7"/>
  <c r="CO208" i="7"/>
  <c r="BR215" i="7"/>
  <c r="CO215" i="7"/>
  <c r="BR175" i="7"/>
  <c r="CO175" i="7"/>
  <c r="BR184" i="7"/>
  <c r="CO184" i="7"/>
  <c r="CO233" i="7"/>
  <c r="CO235" i="7"/>
  <c r="Y171" i="7"/>
  <c r="AM171" i="7"/>
  <c r="AK171" i="7"/>
  <c r="AB171" i="7"/>
  <c r="AY171" i="7"/>
  <c r="AA171" i="7"/>
  <c r="Z171" i="7"/>
  <c r="AW171" i="7"/>
  <c r="BF198" i="7"/>
  <c r="AI198" i="7"/>
  <c r="L63" i="2"/>
  <c r="L252" i="7"/>
  <c r="L21" i="2"/>
  <c r="L23" i="2"/>
  <c r="L31" i="2"/>
  <c r="AH31" i="2"/>
  <c r="L32" i="2"/>
  <c r="AH32" i="2"/>
  <c r="L33" i="2"/>
  <c r="AH33" i="2"/>
  <c r="L34" i="2"/>
  <c r="AH34" i="2"/>
  <c r="L35" i="2"/>
  <c r="L36" i="2"/>
  <c r="L37" i="2"/>
  <c r="L38" i="2"/>
  <c r="AH38" i="2"/>
  <c r="L24" i="2"/>
  <c r="L25" i="2"/>
  <c r="L26" i="2"/>
  <c r="L27" i="2"/>
  <c r="AH27" i="2"/>
  <c r="L28" i="2"/>
  <c r="AH28" i="2"/>
  <c r="L29" i="2"/>
  <c r="AH29" i="2"/>
  <c r="L40" i="2"/>
  <c r="AH40" i="2"/>
  <c r="L41" i="2"/>
  <c r="AH41" i="2"/>
  <c r="L42" i="2"/>
  <c r="AH42" i="2"/>
  <c r="L47" i="2"/>
  <c r="AH47" i="2"/>
  <c r="L49" i="2"/>
  <c r="AH49" i="2"/>
  <c r="L52" i="2"/>
  <c r="AH52" i="2"/>
  <c r="L54"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21" i="2"/>
  <c r="H21" i="2"/>
  <c r="G21" i="2"/>
  <c r="I22" i="2"/>
  <c r="H22" i="2"/>
  <c r="G22" i="2"/>
  <c r="I23" i="2"/>
  <c r="H23" i="2"/>
  <c r="G23" i="2"/>
  <c r="I24" i="2"/>
  <c r="H24" i="2"/>
  <c r="G24" i="2"/>
  <c r="I25" i="2"/>
  <c r="H25" i="2"/>
  <c r="G25" i="2"/>
  <c r="I26" i="2"/>
  <c r="H26" i="2"/>
  <c r="G26" i="2"/>
  <c r="I27" i="2"/>
  <c r="AE27" i="2"/>
  <c r="H27" i="2"/>
  <c r="AD27" i="2"/>
  <c r="G27" i="2"/>
  <c r="AC27" i="2"/>
  <c r="I28" i="2"/>
  <c r="AE28" i="2"/>
  <c r="H28" i="2"/>
  <c r="AD28" i="2"/>
  <c r="G28" i="2"/>
  <c r="AC28" i="2"/>
  <c r="I29" i="2"/>
  <c r="AE29" i="2"/>
  <c r="H29" i="2"/>
  <c r="AD29" i="2"/>
  <c r="G29" i="2"/>
  <c r="AC29" i="2"/>
  <c r="M30" i="2"/>
  <c r="L30" i="2"/>
  <c r="K30" i="2"/>
  <c r="J30" i="2"/>
  <c r="I30" i="2"/>
  <c r="H30" i="2"/>
  <c r="G30" i="2"/>
  <c r="I31" i="2"/>
  <c r="AE31" i="2"/>
  <c r="H31" i="2"/>
  <c r="AD31" i="2"/>
  <c r="G31" i="2"/>
  <c r="AC31" i="2"/>
  <c r="I32" i="2"/>
  <c r="AE32" i="2"/>
  <c r="H32" i="2"/>
  <c r="AD32" i="2"/>
  <c r="G32" i="2"/>
  <c r="AC32" i="2"/>
  <c r="I33" i="2"/>
  <c r="AE33" i="2"/>
  <c r="H33" i="2"/>
  <c r="AD33" i="2"/>
  <c r="G33" i="2"/>
  <c r="AC33" i="2"/>
  <c r="I34" i="2"/>
  <c r="AE34" i="2"/>
  <c r="H34" i="2"/>
  <c r="AD34" i="2"/>
  <c r="G34" i="2"/>
  <c r="AC34" i="2"/>
  <c r="I35" i="2"/>
  <c r="H35" i="2"/>
  <c r="G35" i="2"/>
  <c r="I36" i="2"/>
  <c r="H36" i="2"/>
  <c r="G36" i="2"/>
  <c r="I37" i="2"/>
  <c r="H37" i="2"/>
  <c r="G37" i="2"/>
  <c r="I38" i="2"/>
  <c r="AE38" i="2"/>
  <c r="H38" i="2"/>
  <c r="AD38" i="2"/>
  <c r="G38" i="2"/>
  <c r="AC38" i="2"/>
  <c r="I39" i="2"/>
  <c r="H39" i="2"/>
  <c r="G39" i="2"/>
  <c r="I40" i="2"/>
  <c r="AE40" i="2"/>
  <c r="H40" i="2"/>
  <c r="AD40" i="2"/>
  <c r="G40" i="2"/>
  <c r="AC40" i="2"/>
  <c r="I41" i="2"/>
  <c r="AE41" i="2"/>
  <c r="H41" i="2"/>
  <c r="AD41" i="2"/>
  <c r="G41" i="2"/>
  <c r="AC41" i="2"/>
  <c r="I42" i="2"/>
  <c r="AE42" i="2"/>
  <c r="H42" i="2"/>
  <c r="AD42" i="2"/>
  <c r="G42" i="2"/>
  <c r="AC42" i="2"/>
  <c r="I43" i="2"/>
  <c r="AE43" i="2"/>
  <c r="H43" i="2"/>
  <c r="AD43" i="2"/>
  <c r="G43" i="2"/>
  <c r="AC43" i="2"/>
  <c r="I44" i="2"/>
  <c r="H44" i="2"/>
  <c r="G44" i="2"/>
  <c r="I45" i="2"/>
  <c r="H45" i="2"/>
  <c r="G45" i="2"/>
  <c r="I47" i="2"/>
  <c r="AE47" i="2"/>
  <c r="H47" i="2"/>
  <c r="AD47" i="2"/>
  <c r="G47" i="2"/>
  <c r="AC47" i="2"/>
  <c r="I48" i="2"/>
  <c r="AE48" i="2"/>
  <c r="H48" i="2"/>
  <c r="AD48" i="2"/>
  <c r="G48" i="2"/>
  <c r="AC48" i="2"/>
  <c r="I49" i="2"/>
  <c r="AE49" i="2"/>
  <c r="H49" i="2"/>
  <c r="AD49" i="2"/>
  <c r="G49" i="2"/>
  <c r="AC49" i="2"/>
  <c r="I50" i="2"/>
  <c r="AE50" i="2"/>
  <c r="H50" i="2"/>
  <c r="AD50" i="2"/>
  <c r="G50" i="2"/>
  <c r="AC50" i="2"/>
  <c r="I51" i="2"/>
  <c r="H51" i="2"/>
  <c r="G51" i="2"/>
  <c r="I52" i="2"/>
  <c r="AE52" i="2"/>
  <c r="H52" i="2"/>
  <c r="AD52" i="2"/>
  <c r="G52" i="2"/>
  <c r="AC52" i="2"/>
  <c r="I53" i="2"/>
  <c r="AE53" i="2"/>
  <c r="H53" i="2"/>
  <c r="AD53" i="2"/>
  <c r="G53" i="2"/>
  <c r="AC53" i="2"/>
  <c r="I54" i="2"/>
  <c r="H54" i="2"/>
  <c r="G54" i="2"/>
  <c r="I56" i="2"/>
  <c r="AE56" i="2"/>
  <c r="H56" i="2"/>
  <c r="AD56" i="2"/>
  <c r="G56" i="2"/>
  <c r="AC56" i="2"/>
  <c r="I59" i="2"/>
  <c r="AE59" i="2"/>
  <c r="H59" i="2"/>
  <c r="AD59" i="2"/>
  <c r="G59" i="2"/>
  <c r="AC59" i="2"/>
  <c r="L60" i="2"/>
  <c r="AH60" i="2"/>
  <c r="K60" i="2"/>
  <c r="AG60" i="2"/>
  <c r="J60" i="2"/>
  <c r="AF60" i="2"/>
  <c r="I60" i="2"/>
  <c r="AE60" i="2"/>
  <c r="H60" i="2"/>
  <c r="AD60" i="2"/>
  <c r="G60" i="2"/>
  <c r="AC60" i="2"/>
  <c r="I61" i="2"/>
  <c r="AE61" i="2"/>
  <c r="H61" i="2"/>
  <c r="AD61" i="2"/>
  <c r="G61" i="2"/>
  <c r="AC61"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8" i="7" s="1"/>
  <c r="L132" i="7"/>
  <c r="L247" i="7" s="1"/>
  <c r="L129" i="7"/>
  <c r="L243" i="7" s="1"/>
  <c r="L125" i="7"/>
  <c r="L255" i="7" s="1"/>
  <c r="L119" i="7"/>
  <c r="N20" i="41"/>
  <c r="N19" i="41"/>
  <c r="N18" i="41"/>
  <c r="N17" i="41"/>
  <c r="N16" i="41"/>
  <c r="N15" i="41"/>
  <c r="N14" i="41"/>
  <c r="N10" i="41"/>
  <c r="N9" i="41"/>
  <c r="N8" i="41"/>
  <c r="N7" i="41"/>
  <c r="N6" i="41"/>
  <c r="N5" i="41"/>
  <c r="S20" i="41"/>
  <c r="L142" i="7" s="1"/>
  <c r="L257" i="7" s="1"/>
  <c r="S19" i="41"/>
  <c r="L141" i="7" s="1"/>
  <c r="L254" i="7" s="1"/>
  <c r="S18" i="41"/>
  <c r="L145" i="7" s="1"/>
  <c r="L263" i="7" s="1"/>
  <c r="S17" i="41"/>
  <c r="L147" i="7" s="1"/>
  <c r="S16" i="41"/>
  <c r="L138" i="7" s="1"/>
  <c r="S15" i="41"/>
  <c r="L148" i="7" s="1"/>
  <c r="L249" i="7" s="1"/>
  <c r="S14" i="41"/>
  <c r="L144" i="7" s="1"/>
  <c r="L260" i="7" s="1"/>
  <c r="S10" i="41"/>
  <c r="L78" i="7" s="1"/>
  <c r="L162" i="7" s="1"/>
  <c r="S9" i="41"/>
  <c r="L77" i="7" s="1"/>
  <c r="L161" i="7" s="1"/>
  <c r="S8" i="41"/>
  <c r="L84" i="7" s="1"/>
  <c r="L204" i="7" s="1"/>
  <c r="S7" i="41"/>
  <c r="L86" i="7" s="1"/>
  <c r="L212" i="7" s="1"/>
  <c r="S6" i="41"/>
  <c r="L91" i="7" s="1"/>
  <c r="L219" i="7" s="1"/>
  <c r="S5" i="41"/>
  <c r="L90" i="7" s="1"/>
  <c r="L218" i="7" s="1"/>
  <c r="J65" i="7"/>
  <c r="K21" i="29"/>
  <c r="K22" i="29"/>
  <c r="K19" i="29"/>
  <c r="K20" i="29"/>
  <c r="K16" i="29"/>
  <c r="I4" i="41" s="1"/>
  <c r="K12" i="29"/>
  <c r="J43" i="7" s="1"/>
  <c r="K11" i="29"/>
  <c r="J44" i="7" s="1"/>
  <c r="K10" i="29"/>
  <c r="J67" i="7" s="1"/>
  <c r="K9" i="29"/>
  <c r="J73" i="7" s="1"/>
  <c r="K8" i="29"/>
  <c r="J45" i="7" s="1"/>
  <c r="K7" i="29"/>
  <c r="J49" i="7" s="1"/>
  <c r="J171" i="7" s="1"/>
  <c r="J61" i="7"/>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I20" i="41" l="1"/>
  <c r="I19" i="41"/>
  <c r="I18" i="41"/>
  <c r="I17" i="41"/>
  <c r="I16" i="41"/>
  <c r="J138" i="7" s="1"/>
  <c r="I15" i="41"/>
  <c r="I14" i="41"/>
  <c r="I10" i="41"/>
  <c r="I9" i="41"/>
  <c r="I8" i="41"/>
  <c r="I7" i="41"/>
  <c r="I6" i="41"/>
  <c r="I5" i="41"/>
  <c r="GO171" i="7"/>
  <c r="GD171" i="7"/>
  <c r="GP171" i="7"/>
  <c r="GE171" i="7"/>
  <c r="GF171" i="7"/>
  <c r="GR171" i="7"/>
  <c r="GG171" i="7"/>
  <c r="GS171" i="7"/>
  <c r="GH171" i="7"/>
  <c r="GT171" i="7"/>
  <c r="GI171" i="7"/>
  <c r="GU171" i="7"/>
  <c r="GJ171" i="7"/>
  <c r="GV171" i="7"/>
  <c r="GM171" i="7"/>
  <c r="GN171" i="7"/>
  <c r="GW171" i="7"/>
  <c r="GX171" i="7"/>
  <c r="GK171" i="7"/>
  <c r="GL171" i="7"/>
  <c r="KU205" i="7"/>
  <c r="LG205" i="7"/>
  <c r="KV205" i="7"/>
  <c r="LH205" i="7"/>
  <c r="KW205" i="7"/>
  <c r="LI205" i="7"/>
  <c r="KX205" i="7"/>
  <c r="KY205" i="7"/>
  <c r="KZ205" i="7"/>
  <c r="KO205" i="7"/>
  <c r="LA205" i="7"/>
  <c r="KP205" i="7"/>
  <c r="LB205" i="7"/>
  <c r="KQ205" i="7"/>
  <c r="LC205" i="7"/>
  <c r="KR205" i="7"/>
  <c r="KS205" i="7"/>
  <c r="KT205" i="7"/>
  <c r="LD205" i="7"/>
  <c r="LE205" i="7"/>
  <c r="LF205" i="7"/>
  <c r="JE198" i="7"/>
  <c r="JF198" i="7"/>
  <c r="IV198" i="7"/>
  <c r="JH198" i="7"/>
  <c r="IX198" i="7"/>
  <c r="JM198" i="7"/>
  <c r="IY198" i="7"/>
  <c r="JN198" i="7"/>
  <c r="IZ198" i="7"/>
  <c r="JO198" i="7"/>
  <c r="JA198" i="7"/>
  <c r="JB198" i="7"/>
  <c r="JD198" i="7"/>
  <c r="JG198" i="7"/>
  <c r="JC198" i="7"/>
  <c r="JI198" i="7"/>
  <c r="JJ198" i="7"/>
  <c r="JK198" i="7"/>
  <c r="JL198" i="7"/>
  <c r="IU198" i="7"/>
  <c r="IW198" i="7"/>
  <c r="HL168" i="7"/>
  <c r="HA168" i="7"/>
  <c r="HM168" i="7"/>
  <c r="HB168" i="7"/>
  <c r="HN168" i="7"/>
  <c r="HC168" i="7"/>
  <c r="HO168" i="7"/>
  <c r="HD168" i="7"/>
  <c r="HP168" i="7"/>
  <c r="HE168" i="7"/>
  <c r="HQ168" i="7"/>
  <c r="HF168" i="7"/>
  <c r="HR168" i="7"/>
  <c r="HG168" i="7"/>
  <c r="HS168" i="7"/>
  <c r="HJ168" i="7"/>
  <c r="HH168" i="7"/>
  <c r="HI168" i="7"/>
  <c r="HK168" i="7"/>
  <c r="HT168" i="7"/>
  <c r="HU168" i="7"/>
  <c r="EQ235" i="7"/>
  <c r="FC235" i="7"/>
  <c r="ER235" i="7"/>
  <c r="FD235" i="7"/>
  <c r="ES235" i="7"/>
  <c r="ET235" i="7"/>
  <c r="EU235" i="7"/>
  <c r="EJ235" i="7"/>
  <c r="EV235" i="7"/>
  <c r="EK235" i="7"/>
  <c r="EW235" i="7"/>
  <c r="EN235" i="7"/>
  <c r="EZ235" i="7"/>
  <c r="EY235" i="7"/>
  <c r="FA235" i="7"/>
  <c r="FB235" i="7"/>
  <c r="EL235" i="7"/>
  <c r="EM235" i="7"/>
  <c r="EP235" i="7"/>
  <c r="EX235" i="7"/>
  <c r="EO235" i="7"/>
  <c r="BD171" i="7"/>
  <c r="BY171" i="7"/>
  <c r="CR171" i="7"/>
  <c r="DD171" i="7"/>
  <c r="EN184" i="7"/>
  <c r="EZ184" i="7"/>
  <c r="EO184" i="7"/>
  <c r="FA184" i="7"/>
  <c r="EP184" i="7"/>
  <c r="FB184" i="7"/>
  <c r="EQ184" i="7"/>
  <c r="FC184" i="7"/>
  <c r="ET184" i="7"/>
  <c r="EK184" i="7"/>
  <c r="EW184" i="7"/>
  <c r="EX184" i="7"/>
  <c r="EY184" i="7"/>
  <c r="FD184" i="7"/>
  <c r="EJ184" i="7"/>
  <c r="EL184" i="7"/>
  <c r="ES184" i="7"/>
  <c r="EM184" i="7"/>
  <c r="ER184" i="7"/>
  <c r="EU184" i="7"/>
  <c r="EV184" i="7"/>
  <c r="EK172" i="7"/>
  <c r="EW172" i="7"/>
  <c r="EL172" i="7"/>
  <c r="EX172" i="7"/>
  <c r="EM172" i="7"/>
  <c r="EY172" i="7"/>
  <c r="EN172" i="7"/>
  <c r="EZ172" i="7"/>
  <c r="EQ172" i="7"/>
  <c r="FC172" i="7"/>
  <c r="ET172" i="7"/>
  <c r="EU172" i="7"/>
  <c r="EV172" i="7"/>
  <c r="FA172" i="7"/>
  <c r="FB172" i="7"/>
  <c r="FD172" i="7"/>
  <c r="EP172" i="7"/>
  <c r="ES172" i="7"/>
  <c r="EJ172" i="7"/>
  <c r="EO172" i="7"/>
  <c r="ER172" i="7"/>
  <c r="KE173" i="7"/>
  <c r="JS173" i="7"/>
  <c r="IQ173" i="7"/>
  <c r="IE173" i="7"/>
  <c r="LE175" i="7"/>
  <c r="KS175" i="7"/>
  <c r="JK175" i="7"/>
  <c r="IY175" i="7"/>
  <c r="IF171" i="7"/>
  <c r="IR171" i="7"/>
  <c r="IG171" i="7"/>
  <c r="IH171" i="7"/>
  <c r="II171" i="7"/>
  <c r="HX171" i="7"/>
  <c r="IJ171" i="7"/>
  <c r="HY171" i="7"/>
  <c r="HZ171" i="7"/>
  <c r="IL171" i="7"/>
  <c r="IA171" i="7"/>
  <c r="IM171" i="7"/>
  <c r="ID171" i="7"/>
  <c r="IP171" i="7"/>
  <c r="IN171" i="7"/>
  <c r="IO171" i="7"/>
  <c r="IQ171" i="7"/>
  <c r="IC171" i="7"/>
  <c r="IB171" i="7"/>
  <c r="IE171" i="7"/>
  <c r="GO208" i="7"/>
  <c r="GD208" i="7"/>
  <c r="GP208" i="7"/>
  <c r="GE208" i="7"/>
  <c r="GQ208" i="7"/>
  <c r="GF208" i="7"/>
  <c r="GR208" i="7"/>
  <c r="GG208" i="7"/>
  <c r="GS208" i="7"/>
  <c r="GH208" i="7"/>
  <c r="GT208" i="7"/>
  <c r="GI208" i="7"/>
  <c r="GU208" i="7"/>
  <c r="GJ208" i="7"/>
  <c r="GV208" i="7"/>
  <c r="GM208" i="7"/>
  <c r="GK208" i="7"/>
  <c r="GL208" i="7"/>
  <c r="GW208" i="7"/>
  <c r="GN208" i="7"/>
  <c r="GX208" i="7"/>
  <c r="KR198" i="7"/>
  <c r="LD198" i="7"/>
  <c r="KS198" i="7"/>
  <c r="LE198" i="7"/>
  <c r="KT198" i="7"/>
  <c r="LF198" i="7"/>
  <c r="KU198" i="7"/>
  <c r="LG198" i="7"/>
  <c r="KV198" i="7"/>
  <c r="LH198" i="7"/>
  <c r="KW198" i="7"/>
  <c r="LI198" i="7"/>
  <c r="KX198" i="7"/>
  <c r="KY198" i="7"/>
  <c r="KZ198" i="7"/>
  <c r="KO198" i="7"/>
  <c r="KP198" i="7"/>
  <c r="KQ198" i="7"/>
  <c r="LA198" i="7"/>
  <c r="LB198" i="7"/>
  <c r="LC198" i="7"/>
  <c r="IV168" i="7"/>
  <c r="JH168" i="7"/>
  <c r="IW168" i="7"/>
  <c r="JI168" i="7"/>
  <c r="IX168" i="7"/>
  <c r="JJ168" i="7"/>
  <c r="IY168" i="7"/>
  <c r="JK168" i="7"/>
  <c r="IZ168" i="7"/>
  <c r="JL168" i="7"/>
  <c r="JB168" i="7"/>
  <c r="JN168" i="7"/>
  <c r="JC168" i="7"/>
  <c r="JO168" i="7"/>
  <c r="JD168" i="7"/>
  <c r="JE168" i="7"/>
  <c r="JF168" i="7"/>
  <c r="JG168" i="7"/>
  <c r="JM168" i="7"/>
  <c r="JA168" i="7"/>
  <c r="IU168" i="7"/>
  <c r="FH184" i="7"/>
  <c r="FT184" i="7"/>
  <c r="FI184" i="7"/>
  <c r="FU184" i="7"/>
  <c r="FJ184" i="7"/>
  <c r="FV184" i="7"/>
  <c r="FK184" i="7"/>
  <c r="FW184" i="7"/>
  <c r="FL184" i="7"/>
  <c r="FX184" i="7"/>
  <c r="FM184" i="7"/>
  <c r="FY184" i="7"/>
  <c r="FO184" i="7"/>
  <c r="GA184" i="7"/>
  <c r="FR184" i="7"/>
  <c r="FQ184" i="7"/>
  <c r="FS184" i="7"/>
  <c r="FZ184" i="7"/>
  <c r="FG184" i="7"/>
  <c r="FN184" i="7"/>
  <c r="FP184" i="7"/>
  <c r="AX171" i="7"/>
  <c r="CV171" i="7"/>
  <c r="BB171" i="7"/>
  <c r="CS171" i="7"/>
  <c r="CP171" i="7"/>
  <c r="EK168" i="7"/>
  <c r="EW168" i="7"/>
  <c r="EL168" i="7"/>
  <c r="EX168" i="7"/>
  <c r="EM168" i="7"/>
  <c r="EY168" i="7"/>
  <c r="EN168" i="7"/>
  <c r="EZ168" i="7"/>
  <c r="EQ168" i="7"/>
  <c r="FC168" i="7"/>
  <c r="ET168" i="7"/>
  <c r="EJ168" i="7"/>
  <c r="EO168" i="7"/>
  <c r="EP168" i="7"/>
  <c r="ER168" i="7"/>
  <c r="ES168" i="7"/>
  <c r="EU168" i="7"/>
  <c r="FB168" i="7"/>
  <c r="EV168" i="7"/>
  <c r="FA168" i="7"/>
  <c r="FD168" i="7"/>
  <c r="KC173" i="7"/>
  <c r="IO173" i="7"/>
  <c r="IC173" i="7"/>
  <c r="LC175" i="7"/>
  <c r="KQ175" i="7"/>
  <c r="JI175" i="7"/>
  <c r="IW175" i="7"/>
  <c r="CW171" i="7"/>
  <c r="CY171" i="7"/>
  <c r="ET215" i="7"/>
  <c r="EU215" i="7"/>
  <c r="EY215" i="7"/>
  <c r="EN215" i="7"/>
  <c r="EZ215" i="7"/>
  <c r="EQ215" i="7"/>
  <c r="FC215" i="7"/>
  <c r="EO215" i="7"/>
  <c r="EP215" i="7"/>
  <c r="FA215" i="7"/>
  <c r="FB215" i="7"/>
  <c r="FD215" i="7"/>
  <c r="KA173" i="7"/>
  <c r="IM173" i="7"/>
  <c r="IA173" i="7"/>
  <c r="LA175" i="7"/>
  <c r="KO175" i="7"/>
  <c r="JG175" i="7"/>
  <c r="IU175" i="7"/>
  <c r="BH171" i="7"/>
  <c r="BC171" i="7"/>
  <c r="BE171" i="7"/>
  <c r="ET171" i="7"/>
  <c r="EU171" i="7"/>
  <c r="EJ171" i="7"/>
  <c r="EV171" i="7"/>
  <c r="EK171" i="7"/>
  <c r="EN171" i="7"/>
  <c r="EZ171" i="7"/>
  <c r="EQ171" i="7"/>
  <c r="FC171" i="7"/>
  <c r="ER171" i="7"/>
  <c r="ES171" i="7"/>
  <c r="EX171" i="7"/>
  <c r="EY171" i="7"/>
  <c r="FA171" i="7"/>
  <c r="FB171" i="7"/>
  <c r="FD171" i="7"/>
  <c r="EM171" i="7"/>
  <c r="EL171" i="7"/>
  <c r="EO171" i="7"/>
  <c r="EP171" i="7"/>
  <c r="KL173" i="7"/>
  <c r="JZ173" i="7"/>
  <c r="IL173" i="7"/>
  <c r="HZ173" i="7"/>
  <c r="KZ175" i="7"/>
  <c r="JF175" i="7"/>
  <c r="BW171" i="7"/>
  <c r="CC171" i="7"/>
  <c r="CD171" i="7"/>
  <c r="EN208" i="7"/>
  <c r="EZ208" i="7"/>
  <c r="EO208" i="7"/>
  <c r="FA208" i="7"/>
  <c r="EP208" i="7"/>
  <c r="FB208" i="7"/>
  <c r="EQ208" i="7"/>
  <c r="FC208" i="7"/>
  <c r="ER208" i="7"/>
  <c r="FD208" i="7"/>
  <c r="ES208" i="7"/>
  <c r="ET208" i="7"/>
  <c r="EK208" i="7"/>
  <c r="EW208" i="7"/>
  <c r="EX208" i="7"/>
  <c r="EY208" i="7"/>
  <c r="EJ208" i="7"/>
  <c r="EL208" i="7"/>
  <c r="EU208" i="7"/>
  <c r="EV208" i="7"/>
  <c r="EM208" i="7"/>
  <c r="KK173" i="7"/>
  <c r="JY173" i="7"/>
  <c r="IK173" i="7"/>
  <c r="HY173" i="7"/>
  <c r="KY175" i="7"/>
  <c r="JE175" i="7"/>
  <c r="BJ171" i="7"/>
  <c r="CT171" i="7"/>
  <c r="CZ171" i="7"/>
  <c r="DA171" i="7"/>
  <c r="EQ205" i="7"/>
  <c r="FC205" i="7"/>
  <c r="ER205" i="7"/>
  <c r="FD205" i="7"/>
  <c r="ES205" i="7"/>
  <c r="ET205" i="7"/>
  <c r="EU205" i="7"/>
  <c r="EJ205" i="7"/>
  <c r="EV205" i="7"/>
  <c r="EK205" i="7"/>
  <c r="EW205" i="7"/>
  <c r="EN205" i="7"/>
  <c r="EZ205" i="7"/>
  <c r="EO205" i="7"/>
  <c r="EP205" i="7"/>
  <c r="EX205" i="7"/>
  <c r="EY205" i="7"/>
  <c r="FA205" i="7"/>
  <c r="FB205" i="7"/>
  <c r="EL205" i="7"/>
  <c r="EM205" i="7"/>
  <c r="KJ173" i="7"/>
  <c r="JX173" i="7"/>
  <c r="IJ173" i="7"/>
  <c r="HX173" i="7"/>
  <c r="KX175" i="7"/>
  <c r="JD175" i="7"/>
  <c r="AZ171" i="7"/>
  <c r="BF171" i="7"/>
  <c r="BG171" i="7"/>
  <c r="EN198" i="7"/>
  <c r="EZ198" i="7"/>
  <c r="EO198" i="7"/>
  <c r="FA198" i="7"/>
  <c r="EP198" i="7"/>
  <c r="FB198" i="7"/>
  <c r="EQ198" i="7"/>
  <c r="FC198" i="7"/>
  <c r="ER198" i="7"/>
  <c r="FD198" i="7"/>
  <c r="ES198" i="7"/>
  <c r="ET198" i="7"/>
  <c r="EK198" i="7"/>
  <c r="EW198" i="7"/>
  <c r="EJ198" i="7"/>
  <c r="EL198" i="7"/>
  <c r="EM198" i="7"/>
  <c r="EY198" i="7"/>
  <c r="EU198" i="7"/>
  <c r="EV198" i="7"/>
  <c r="EX198" i="7"/>
  <c r="KI173" i="7"/>
  <c r="JW173" i="7"/>
  <c r="II173" i="7"/>
  <c r="LI175" i="7"/>
  <c r="KW175" i="7"/>
  <c r="JO175" i="7"/>
  <c r="JC175" i="7"/>
  <c r="BX171" i="7"/>
  <c r="BT171" i="7"/>
  <c r="KH173" i="7"/>
  <c r="JV173" i="7"/>
  <c r="IH173" i="7"/>
  <c r="LH175" i="7"/>
  <c r="KV175" i="7"/>
  <c r="JN175" i="7"/>
  <c r="JB175" i="7"/>
  <c r="CU171" i="7"/>
  <c r="CQ171" i="7"/>
  <c r="KG173" i="7"/>
  <c r="LG175" i="7"/>
  <c r="JM175" i="7"/>
  <c r="HI171" i="7"/>
  <c r="HU171" i="7"/>
  <c r="HJ171" i="7"/>
  <c r="HK171" i="7"/>
  <c r="HL171" i="7"/>
  <c r="HA171" i="7"/>
  <c r="HM171" i="7"/>
  <c r="HB171" i="7"/>
  <c r="HC171" i="7"/>
  <c r="HO171" i="7"/>
  <c r="HD171" i="7"/>
  <c r="HP171" i="7"/>
  <c r="HG171" i="7"/>
  <c r="HS171" i="7"/>
  <c r="HR171" i="7"/>
  <c r="HT171" i="7"/>
  <c r="HH171" i="7"/>
  <c r="HE171" i="7"/>
  <c r="HF171" i="7"/>
  <c r="HQ171" i="7"/>
  <c r="FN208" i="7"/>
  <c r="FZ208" i="7"/>
  <c r="FO208" i="7"/>
  <c r="GA208" i="7"/>
  <c r="FP208" i="7"/>
  <c r="FQ208" i="7"/>
  <c r="FR208" i="7"/>
  <c r="FG208" i="7"/>
  <c r="FS208" i="7"/>
  <c r="FI208" i="7"/>
  <c r="FU208" i="7"/>
  <c r="FL208" i="7"/>
  <c r="FX208" i="7"/>
  <c r="FW208" i="7"/>
  <c r="FY208" i="7"/>
  <c r="FH208" i="7"/>
  <c r="FJ208" i="7"/>
  <c r="FM208" i="7"/>
  <c r="FK208" i="7"/>
  <c r="FT208" i="7"/>
  <c r="FV208" i="7"/>
  <c r="JV198" i="7"/>
  <c r="KH198" i="7"/>
  <c r="JW198" i="7"/>
  <c r="KI198" i="7"/>
  <c r="JX198" i="7"/>
  <c r="KJ198" i="7"/>
  <c r="JY198" i="7"/>
  <c r="KK198" i="7"/>
  <c r="JZ198" i="7"/>
  <c r="KL198" i="7"/>
  <c r="KA198" i="7"/>
  <c r="KB198" i="7"/>
  <c r="JT198" i="7"/>
  <c r="JU198" i="7"/>
  <c r="KC198" i="7"/>
  <c r="KD198" i="7"/>
  <c r="KE198" i="7"/>
  <c r="KG198" i="7"/>
  <c r="JR198" i="7"/>
  <c r="JS198" i="7"/>
  <c r="KF198" i="7"/>
  <c r="II168" i="7"/>
  <c r="HX168" i="7"/>
  <c r="IJ168" i="7"/>
  <c r="HY168" i="7"/>
  <c r="IK168" i="7"/>
  <c r="HZ168" i="7"/>
  <c r="IL168" i="7"/>
  <c r="IA168" i="7"/>
  <c r="IM168" i="7"/>
  <c r="IB168" i="7"/>
  <c r="IN168" i="7"/>
  <c r="IC168" i="7"/>
  <c r="IO168" i="7"/>
  <c r="ID168" i="7"/>
  <c r="IP168" i="7"/>
  <c r="IG168" i="7"/>
  <c r="IE168" i="7"/>
  <c r="IF168" i="7"/>
  <c r="IR168" i="7"/>
  <c r="IH168" i="7"/>
  <c r="IQ168" i="7"/>
  <c r="GI184" i="7"/>
  <c r="GU184" i="7"/>
  <c r="GJ184" i="7"/>
  <c r="GV184" i="7"/>
  <c r="GK184" i="7"/>
  <c r="GW184" i="7"/>
  <c r="GL184" i="7"/>
  <c r="GX184" i="7"/>
  <c r="GM184" i="7"/>
  <c r="GN184" i="7"/>
  <c r="GO184" i="7"/>
  <c r="GD184" i="7"/>
  <c r="GP184" i="7"/>
  <c r="GG184" i="7"/>
  <c r="GS184" i="7"/>
  <c r="GE184" i="7"/>
  <c r="GF184" i="7"/>
  <c r="GH184" i="7"/>
  <c r="GQ184" i="7"/>
  <c r="GR184" i="7"/>
  <c r="GT184" i="7"/>
  <c r="JE171" i="7"/>
  <c r="JF171" i="7"/>
  <c r="IU171" i="7"/>
  <c r="JG171" i="7"/>
  <c r="IV171" i="7"/>
  <c r="IW171" i="7"/>
  <c r="JI171" i="7"/>
  <c r="IY171" i="7"/>
  <c r="JK171" i="7"/>
  <c r="IZ171" i="7"/>
  <c r="JL171" i="7"/>
  <c r="IX171" i="7"/>
  <c r="JA171" i="7"/>
  <c r="JB171" i="7"/>
  <c r="JC171" i="7"/>
  <c r="JD171" i="7"/>
  <c r="JM171" i="7"/>
  <c r="JN171" i="7"/>
  <c r="JO171" i="7"/>
  <c r="JJ171" i="7"/>
  <c r="HI208" i="7"/>
  <c r="HU208" i="7"/>
  <c r="HK208" i="7"/>
  <c r="HL208" i="7"/>
  <c r="HA208" i="7"/>
  <c r="HM208" i="7"/>
  <c r="HB208" i="7"/>
  <c r="HN208" i="7"/>
  <c r="HC208" i="7"/>
  <c r="HO208" i="7"/>
  <c r="HD208" i="7"/>
  <c r="HP208" i="7"/>
  <c r="HG208" i="7"/>
  <c r="HS208" i="7"/>
  <c r="HF208" i="7"/>
  <c r="HH208" i="7"/>
  <c r="HJ208" i="7"/>
  <c r="HQ208" i="7"/>
  <c r="HR208" i="7"/>
  <c r="HT208" i="7"/>
  <c r="HE208" i="7"/>
  <c r="GM233" i="7"/>
  <c r="GN233" i="7"/>
  <c r="GO233" i="7"/>
  <c r="GD233" i="7"/>
  <c r="GP233" i="7"/>
  <c r="GE233" i="7"/>
  <c r="GQ233" i="7"/>
  <c r="GF233" i="7"/>
  <c r="GR233" i="7"/>
  <c r="GG233" i="7"/>
  <c r="GS233" i="7"/>
  <c r="GJ233" i="7"/>
  <c r="GV233" i="7"/>
  <c r="GH233" i="7"/>
  <c r="GI233" i="7"/>
  <c r="GK233" i="7"/>
  <c r="GL233" i="7"/>
  <c r="GT233" i="7"/>
  <c r="GU233" i="7"/>
  <c r="GX233" i="7"/>
  <c r="GW233" i="7"/>
  <c r="JY168" i="7"/>
  <c r="KK168" i="7"/>
  <c r="JZ168" i="7"/>
  <c r="KL168" i="7"/>
  <c r="KA168" i="7"/>
  <c r="KB168" i="7"/>
  <c r="KC168" i="7"/>
  <c r="JR168" i="7"/>
  <c r="KD168" i="7"/>
  <c r="JS168" i="7"/>
  <c r="KE168" i="7"/>
  <c r="JT168" i="7"/>
  <c r="KF168" i="7"/>
  <c r="JU168" i="7"/>
  <c r="KG168" i="7"/>
  <c r="KH168" i="7"/>
  <c r="KI168" i="7"/>
  <c r="KJ168" i="7"/>
  <c r="JW168" i="7"/>
  <c r="JX168" i="7"/>
  <c r="JV168" i="7"/>
  <c r="HZ184" i="7"/>
  <c r="IL184" i="7"/>
  <c r="IA184" i="7"/>
  <c r="IM184" i="7"/>
  <c r="IB184" i="7"/>
  <c r="IN184" i="7"/>
  <c r="IC184" i="7"/>
  <c r="IO184" i="7"/>
  <c r="ID184" i="7"/>
  <c r="IP184" i="7"/>
  <c r="IE184" i="7"/>
  <c r="IQ184" i="7"/>
  <c r="IF184" i="7"/>
  <c r="IR184" i="7"/>
  <c r="IG184" i="7"/>
  <c r="HX184" i="7"/>
  <c r="IJ184" i="7"/>
  <c r="HY184" i="7"/>
  <c r="IH184" i="7"/>
  <c r="II184" i="7"/>
  <c r="IK184" i="7"/>
  <c r="FV215" i="7"/>
  <c r="FK215" i="7"/>
  <c r="FW215" i="7"/>
  <c r="FL215" i="7"/>
  <c r="FX215" i="7"/>
  <c r="FM215" i="7"/>
  <c r="FY215" i="7"/>
  <c r="GA215" i="7"/>
  <c r="FR215" i="7"/>
  <c r="FN215" i="7"/>
  <c r="FQ215" i="7"/>
  <c r="FZ215" i="7"/>
  <c r="JV171" i="7"/>
  <c r="KH171" i="7"/>
  <c r="JW171" i="7"/>
  <c r="KI171" i="7"/>
  <c r="JX171" i="7"/>
  <c r="KJ171" i="7"/>
  <c r="JY171" i="7"/>
  <c r="KK171" i="7"/>
  <c r="JZ171" i="7"/>
  <c r="KL171" i="7"/>
  <c r="KA171" i="7"/>
  <c r="KB171" i="7"/>
  <c r="JR171" i="7"/>
  <c r="KD171" i="7"/>
  <c r="JS171" i="7"/>
  <c r="JT171" i="7"/>
  <c r="JU171" i="7"/>
  <c r="KC171" i="7"/>
  <c r="KG171" i="7"/>
  <c r="KF171" i="7"/>
  <c r="IF208" i="7"/>
  <c r="IR208" i="7"/>
  <c r="IG208" i="7"/>
  <c r="IH208" i="7"/>
  <c r="II208" i="7"/>
  <c r="HX208" i="7"/>
  <c r="IJ208" i="7"/>
  <c r="HY208" i="7"/>
  <c r="IK208" i="7"/>
  <c r="HZ208" i="7"/>
  <c r="IL208" i="7"/>
  <c r="IA208" i="7"/>
  <c r="IM208" i="7"/>
  <c r="IE208" i="7"/>
  <c r="IN208" i="7"/>
  <c r="IO208" i="7"/>
  <c r="IP208" i="7"/>
  <c r="IQ208" i="7"/>
  <c r="IC208" i="7"/>
  <c r="IB208" i="7"/>
  <c r="ID208" i="7"/>
  <c r="FL233" i="7"/>
  <c r="FX233" i="7"/>
  <c r="FM233" i="7"/>
  <c r="FY233" i="7"/>
  <c r="FN233" i="7"/>
  <c r="FZ233" i="7"/>
  <c r="FO233" i="7"/>
  <c r="GA233" i="7"/>
  <c r="FP233" i="7"/>
  <c r="FR233" i="7"/>
  <c r="FG233" i="7"/>
  <c r="FS233" i="7"/>
  <c r="FI233" i="7"/>
  <c r="FU233" i="7"/>
  <c r="FH233" i="7"/>
  <c r="FJ233" i="7"/>
  <c r="FK233" i="7"/>
  <c r="FQ233" i="7"/>
  <c r="FT233" i="7"/>
  <c r="FV233" i="7"/>
  <c r="FW233" i="7"/>
  <c r="GF172" i="7"/>
  <c r="GR172" i="7"/>
  <c r="GG172" i="7"/>
  <c r="GS172" i="7"/>
  <c r="GH172" i="7"/>
  <c r="GT172" i="7"/>
  <c r="GI172" i="7"/>
  <c r="GU172" i="7"/>
  <c r="GJ172" i="7"/>
  <c r="GV172" i="7"/>
  <c r="GK172" i="7"/>
  <c r="GW172" i="7"/>
  <c r="GL172" i="7"/>
  <c r="GX172" i="7"/>
  <c r="GM172" i="7"/>
  <c r="GD172" i="7"/>
  <c r="GP172" i="7"/>
  <c r="GE172" i="7"/>
  <c r="GN172" i="7"/>
  <c r="GO172" i="7"/>
  <c r="GQ172" i="7"/>
  <c r="KU168" i="7"/>
  <c r="LG168" i="7"/>
  <c r="KV168" i="7"/>
  <c r="LH168" i="7"/>
  <c r="KW168" i="7"/>
  <c r="LI168" i="7"/>
  <c r="KX168" i="7"/>
  <c r="KY168" i="7"/>
  <c r="KZ168" i="7"/>
  <c r="KO168" i="7"/>
  <c r="LA168" i="7"/>
  <c r="KP168" i="7"/>
  <c r="LB168" i="7"/>
  <c r="KQ168" i="7"/>
  <c r="LC168" i="7"/>
  <c r="KR168" i="7"/>
  <c r="KS168" i="7"/>
  <c r="KT168" i="7"/>
  <c r="LD168" i="7"/>
  <c r="LE168" i="7"/>
  <c r="LF168" i="7"/>
  <c r="HC184" i="7"/>
  <c r="HO184" i="7"/>
  <c r="HE184" i="7"/>
  <c r="HQ184" i="7"/>
  <c r="HF184" i="7"/>
  <c r="HR184" i="7"/>
  <c r="HG184" i="7"/>
  <c r="HS184" i="7"/>
  <c r="HH184" i="7"/>
  <c r="HT184" i="7"/>
  <c r="HI184" i="7"/>
  <c r="HU184" i="7"/>
  <c r="HJ184" i="7"/>
  <c r="HA184" i="7"/>
  <c r="HM184" i="7"/>
  <c r="HB184" i="7"/>
  <c r="HD184" i="7"/>
  <c r="HK184" i="7"/>
  <c r="HL184" i="7"/>
  <c r="HN184" i="7"/>
  <c r="HP184" i="7"/>
  <c r="GI215" i="7"/>
  <c r="GU215" i="7"/>
  <c r="GJ215" i="7"/>
  <c r="GV215" i="7"/>
  <c r="GK215" i="7"/>
  <c r="GW215" i="7"/>
  <c r="GX215" i="7"/>
  <c r="GN215" i="7"/>
  <c r="GO215" i="7"/>
  <c r="GS215" i="7"/>
  <c r="GH215" i="7"/>
  <c r="GT215" i="7"/>
  <c r="KR171" i="7"/>
  <c r="LD171" i="7"/>
  <c r="KS171" i="7"/>
  <c r="LE171" i="7"/>
  <c r="KT171" i="7"/>
  <c r="LF171" i="7"/>
  <c r="KU171" i="7"/>
  <c r="LG171" i="7"/>
  <c r="KV171" i="7"/>
  <c r="LH171" i="7"/>
  <c r="KW171" i="7"/>
  <c r="LI171" i="7"/>
  <c r="KX171" i="7"/>
  <c r="KY171" i="7"/>
  <c r="KZ171" i="7"/>
  <c r="KO171" i="7"/>
  <c r="KP171" i="7"/>
  <c r="KQ171" i="7"/>
  <c r="LA171" i="7"/>
  <c r="LC171" i="7"/>
  <c r="JE208" i="7"/>
  <c r="JF208" i="7"/>
  <c r="IV208" i="7"/>
  <c r="JH208" i="7"/>
  <c r="JJ208" i="7"/>
  <c r="IU208" i="7"/>
  <c r="JK208" i="7"/>
  <c r="IW208" i="7"/>
  <c r="JL208" i="7"/>
  <c r="IX208" i="7"/>
  <c r="JM208" i="7"/>
  <c r="IY208" i="7"/>
  <c r="JN208" i="7"/>
  <c r="JA208" i="7"/>
  <c r="JB208" i="7"/>
  <c r="IZ208" i="7"/>
  <c r="JC208" i="7"/>
  <c r="JD208" i="7"/>
  <c r="JG208" i="7"/>
  <c r="JI208" i="7"/>
  <c r="JO208" i="7"/>
  <c r="HL172" i="7"/>
  <c r="HA172" i="7"/>
  <c r="HM172" i="7"/>
  <c r="HB172" i="7"/>
  <c r="HN172" i="7"/>
  <c r="HC172" i="7"/>
  <c r="HO172" i="7"/>
  <c r="HD172" i="7"/>
  <c r="HP172" i="7"/>
  <c r="HE172" i="7"/>
  <c r="HQ172" i="7"/>
  <c r="HF172" i="7"/>
  <c r="HR172" i="7"/>
  <c r="HG172" i="7"/>
  <c r="HS172" i="7"/>
  <c r="HJ172" i="7"/>
  <c r="HH172" i="7"/>
  <c r="HI172" i="7"/>
  <c r="HK172" i="7"/>
  <c r="HT172" i="7"/>
  <c r="HU172" i="7"/>
  <c r="FR235" i="7"/>
  <c r="FG235" i="7"/>
  <c r="FS235" i="7"/>
  <c r="FH235" i="7"/>
  <c r="FT235" i="7"/>
  <c r="FI235" i="7"/>
  <c r="FU235" i="7"/>
  <c r="FJ235" i="7"/>
  <c r="FL235" i="7"/>
  <c r="FX235" i="7"/>
  <c r="FM235" i="7"/>
  <c r="FY235" i="7"/>
  <c r="FO235" i="7"/>
  <c r="GA235" i="7"/>
  <c r="FK235" i="7"/>
  <c r="FN235" i="7"/>
  <c r="FP235" i="7"/>
  <c r="FQ235" i="7"/>
  <c r="FZ235" i="7"/>
  <c r="FV235" i="7"/>
  <c r="FW235" i="7"/>
  <c r="IY184" i="7"/>
  <c r="JK184" i="7"/>
  <c r="IZ184" i="7"/>
  <c r="JL184" i="7"/>
  <c r="JA184" i="7"/>
  <c r="JM184" i="7"/>
  <c r="JB184" i="7"/>
  <c r="JN184" i="7"/>
  <c r="JC184" i="7"/>
  <c r="JO184" i="7"/>
  <c r="IW184" i="7"/>
  <c r="IX184" i="7"/>
  <c r="JD184" i="7"/>
  <c r="JE184" i="7"/>
  <c r="JF184" i="7"/>
  <c r="JH184" i="7"/>
  <c r="JI184" i="7"/>
  <c r="IV184" i="7"/>
  <c r="JG184" i="7"/>
  <c r="JJ184" i="7"/>
  <c r="IU184" i="7"/>
  <c r="HE215" i="7"/>
  <c r="HQ215" i="7"/>
  <c r="HF215" i="7"/>
  <c r="HR215" i="7"/>
  <c r="HG215" i="7"/>
  <c r="HS215" i="7"/>
  <c r="HH215" i="7"/>
  <c r="HT215" i="7"/>
  <c r="HU215" i="7"/>
  <c r="HK215" i="7"/>
  <c r="HP215" i="7"/>
  <c r="HL215" i="7"/>
  <c r="FQ205" i="7"/>
  <c r="FR205" i="7"/>
  <c r="FG205" i="7"/>
  <c r="FS205" i="7"/>
  <c r="FH205" i="7"/>
  <c r="FT205" i="7"/>
  <c r="FI205" i="7"/>
  <c r="FU205" i="7"/>
  <c r="FJ205" i="7"/>
  <c r="FV205" i="7"/>
  <c r="FL205" i="7"/>
  <c r="FX205" i="7"/>
  <c r="FO205" i="7"/>
  <c r="GA205" i="7"/>
  <c r="FN205" i="7"/>
  <c r="FP205" i="7"/>
  <c r="FW205" i="7"/>
  <c r="FY205" i="7"/>
  <c r="FZ205" i="7"/>
  <c r="FK205" i="7"/>
  <c r="FM205" i="7"/>
  <c r="JZ208" i="7"/>
  <c r="KL208" i="7"/>
  <c r="KA208" i="7"/>
  <c r="KB208" i="7"/>
  <c r="KC208" i="7"/>
  <c r="JR208" i="7"/>
  <c r="KD208" i="7"/>
  <c r="JT208" i="7"/>
  <c r="KF208" i="7"/>
  <c r="JU208" i="7"/>
  <c r="KG208" i="7"/>
  <c r="JX208" i="7"/>
  <c r="KJ208" i="7"/>
  <c r="JS208" i="7"/>
  <c r="JV208" i="7"/>
  <c r="JY208" i="7"/>
  <c r="KE208" i="7"/>
  <c r="KH208" i="7"/>
  <c r="KK208" i="7"/>
  <c r="KI208" i="7"/>
  <c r="JW208" i="7"/>
  <c r="HZ233" i="7"/>
  <c r="IL233" i="7"/>
  <c r="IA233" i="7"/>
  <c r="IM233" i="7"/>
  <c r="IB233" i="7"/>
  <c r="IN233" i="7"/>
  <c r="IC233" i="7"/>
  <c r="IO233" i="7"/>
  <c r="ID233" i="7"/>
  <c r="IP233" i="7"/>
  <c r="IE233" i="7"/>
  <c r="IQ233" i="7"/>
  <c r="IF233" i="7"/>
  <c r="IR233" i="7"/>
  <c r="IG233" i="7"/>
  <c r="HX233" i="7"/>
  <c r="IJ233" i="7"/>
  <c r="HY233" i="7"/>
  <c r="IH233" i="7"/>
  <c r="II233" i="7"/>
  <c r="IK233" i="7"/>
  <c r="II172" i="7"/>
  <c r="HX172" i="7"/>
  <c r="IJ172" i="7"/>
  <c r="HY172" i="7"/>
  <c r="IK172" i="7"/>
  <c r="HZ172" i="7"/>
  <c r="IL172" i="7"/>
  <c r="IA172" i="7"/>
  <c r="IM172" i="7"/>
  <c r="IB172" i="7"/>
  <c r="IN172" i="7"/>
  <c r="IC172" i="7"/>
  <c r="IO172" i="7"/>
  <c r="ID172" i="7"/>
  <c r="IP172" i="7"/>
  <c r="IG172" i="7"/>
  <c r="IE172" i="7"/>
  <c r="IF172" i="7"/>
  <c r="IH172" i="7"/>
  <c r="IQ172" i="7"/>
  <c r="IR172" i="7"/>
  <c r="GG235" i="7"/>
  <c r="GS235" i="7"/>
  <c r="GH235" i="7"/>
  <c r="GT235" i="7"/>
  <c r="GI235" i="7"/>
  <c r="GU235" i="7"/>
  <c r="GJ235" i="7"/>
  <c r="GV235" i="7"/>
  <c r="GK235" i="7"/>
  <c r="GW235" i="7"/>
  <c r="GL235" i="7"/>
  <c r="GX235" i="7"/>
  <c r="GM235" i="7"/>
  <c r="GD235" i="7"/>
  <c r="GP235" i="7"/>
  <c r="GE235" i="7"/>
  <c r="GF235" i="7"/>
  <c r="GN235" i="7"/>
  <c r="GO235" i="7"/>
  <c r="GR235" i="7"/>
  <c r="GQ235" i="7"/>
  <c r="KB184" i="7"/>
  <c r="KC184" i="7"/>
  <c r="JR184" i="7"/>
  <c r="KD184" i="7"/>
  <c r="JS184" i="7"/>
  <c r="KE184" i="7"/>
  <c r="JT184" i="7"/>
  <c r="KF184" i="7"/>
  <c r="JU184" i="7"/>
  <c r="KG184" i="7"/>
  <c r="JV184" i="7"/>
  <c r="KH184" i="7"/>
  <c r="JX184" i="7"/>
  <c r="KJ184" i="7"/>
  <c r="JY184" i="7"/>
  <c r="JZ184" i="7"/>
  <c r="KA184" i="7"/>
  <c r="KI184" i="7"/>
  <c r="KK184" i="7"/>
  <c r="JW184" i="7"/>
  <c r="KL184" i="7"/>
  <c r="IM215" i="7"/>
  <c r="IB215" i="7"/>
  <c r="IN215" i="7"/>
  <c r="IC215" i="7"/>
  <c r="IO215" i="7"/>
  <c r="ID215" i="7"/>
  <c r="IP215" i="7"/>
  <c r="IE215" i="7"/>
  <c r="IQ215" i="7"/>
  <c r="IR215" i="7"/>
  <c r="IH215" i="7"/>
  <c r="II215" i="7"/>
  <c r="GF205" i="7"/>
  <c r="GR205" i="7"/>
  <c r="GG205" i="7"/>
  <c r="GS205" i="7"/>
  <c r="GH205" i="7"/>
  <c r="GT205" i="7"/>
  <c r="GI205" i="7"/>
  <c r="GU205" i="7"/>
  <c r="GJ205" i="7"/>
  <c r="GV205" i="7"/>
  <c r="GK205" i="7"/>
  <c r="GW205" i="7"/>
  <c r="GL205" i="7"/>
  <c r="GX205" i="7"/>
  <c r="GM205" i="7"/>
  <c r="GD205" i="7"/>
  <c r="GP205" i="7"/>
  <c r="GE205" i="7"/>
  <c r="GN205" i="7"/>
  <c r="GO205" i="7"/>
  <c r="GQ205" i="7"/>
  <c r="KR208" i="7"/>
  <c r="LD208" i="7"/>
  <c r="KS208" i="7"/>
  <c r="LE208" i="7"/>
  <c r="KT208" i="7"/>
  <c r="LF208" i="7"/>
  <c r="KU208" i="7"/>
  <c r="LG208" i="7"/>
  <c r="KV208" i="7"/>
  <c r="LH208" i="7"/>
  <c r="KW208" i="7"/>
  <c r="LI208" i="7"/>
  <c r="KX208" i="7"/>
  <c r="KY208" i="7"/>
  <c r="KZ208" i="7"/>
  <c r="KO208" i="7"/>
  <c r="KP208" i="7"/>
  <c r="KQ208" i="7"/>
  <c r="LA208" i="7"/>
  <c r="LB208" i="7"/>
  <c r="LC208" i="7"/>
  <c r="JF233" i="7"/>
  <c r="IU233" i="7"/>
  <c r="JG233" i="7"/>
  <c r="IV233" i="7"/>
  <c r="JH233" i="7"/>
  <c r="IW233" i="7"/>
  <c r="JI233" i="7"/>
  <c r="IX233" i="7"/>
  <c r="JJ233" i="7"/>
  <c r="JA233" i="7"/>
  <c r="JM233" i="7"/>
  <c r="IZ233" i="7"/>
  <c r="JB233" i="7"/>
  <c r="JC233" i="7"/>
  <c r="JD233" i="7"/>
  <c r="JE233" i="7"/>
  <c r="JK233" i="7"/>
  <c r="JL233" i="7"/>
  <c r="JN233" i="7"/>
  <c r="IY233" i="7"/>
  <c r="JO233" i="7"/>
  <c r="IV172" i="7"/>
  <c r="JH172" i="7"/>
  <c r="IW172" i="7"/>
  <c r="JI172" i="7"/>
  <c r="IX172" i="7"/>
  <c r="JJ172" i="7"/>
  <c r="IY172" i="7"/>
  <c r="JK172" i="7"/>
  <c r="IZ172" i="7"/>
  <c r="JL172" i="7"/>
  <c r="JB172" i="7"/>
  <c r="JN172" i="7"/>
  <c r="JC172" i="7"/>
  <c r="JO172" i="7"/>
  <c r="JE172" i="7"/>
  <c r="JF172" i="7"/>
  <c r="JG172" i="7"/>
  <c r="JM172" i="7"/>
  <c r="JA172" i="7"/>
  <c r="JD172" i="7"/>
  <c r="IU172" i="7"/>
  <c r="KX184" i="7"/>
  <c r="KY184" i="7"/>
  <c r="KZ184" i="7"/>
  <c r="KO184" i="7"/>
  <c r="LA184" i="7"/>
  <c r="KP184" i="7"/>
  <c r="LB184" i="7"/>
  <c r="KQ184" i="7"/>
  <c r="LC184" i="7"/>
  <c r="KR184" i="7"/>
  <c r="LD184" i="7"/>
  <c r="KS184" i="7"/>
  <c r="LE184" i="7"/>
  <c r="KT184" i="7"/>
  <c r="LF184" i="7"/>
  <c r="KU184" i="7"/>
  <c r="KV184" i="7"/>
  <c r="KW184" i="7"/>
  <c r="LG184" i="7"/>
  <c r="LH184" i="7"/>
  <c r="LI184" i="7"/>
  <c r="JO215" i="7"/>
  <c r="JE215" i="7"/>
  <c r="JF215" i="7"/>
  <c r="JJ215" i="7"/>
  <c r="IZ215" i="7"/>
  <c r="JA215" i="7"/>
  <c r="JB215" i="7"/>
  <c r="JK215" i="7"/>
  <c r="JL215" i="7"/>
  <c r="JM215" i="7"/>
  <c r="JN215" i="7"/>
  <c r="IY215" i="7"/>
  <c r="HL205" i="7"/>
  <c r="HB205" i="7"/>
  <c r="HN205" i="7"/>
  <c r="HC205" i="7"/>
  <c r="HO205" i="7"/>
  <c r="HD205" i="7"/>
  <c r="HP205" i="7"/>
  <c r="HE205" i="7"/>
  <c r="HQ205" i="7"/>
  <c r="HF205" i="7"/>
  <c r="HR205" i="7"/>
  <c r="HG205" i="7"/>
  <c r="HS205" i="7"/>
  <c r="HJ205" i="7"/>
  <c r="HA205" i="7"/>
  <c r="HH205" i="7"/>
  <c r="HI205" i="7"/>
  <c r="HK205" i="7"/>
  <c r="HM205" i="7"/>
  <c r="HT205" i="7"/>
  <c r="HU205" i="7"/>
  <c r="FN198" i="7"/>
  <c r="FZ198" i="7"/>
  <c r="FO198" i="7"/>
  <c r="GA198" i="7"/>
  <c r="FP198" i="7"/>
  <c r="FQ198" i="7"/>
  <c r="FR198" i="7"/>
  <c r="FG198" i="7"/>
  <c r="FS198" i="7"/>
  <c r="FI198" i="7"/>
  <c r="FU198" i="7"/>
  <c r="FL198" i="7"/>
  <c r="FX198" i="7"/>
  <c r="FH198" i="7"/>
  <c r="FJ198" i="7"/>
  <c r="FK198" i="7"/>
  <c r="FT198" i="7"/>
  <c r="FV198" i="7"/>
  <c r="FY198" i="7"/>
  <c r="FM198" i="7"/>
  <c r="FW198" i="7"/>
  <c r="JW233" i="7"/>
  <c r="KI233" i="7"/>
  <c r="JX233" i="7"/>
  <c r="KJ233" i="7"/>
  <c r="JY233" i="7"/>
  <c r="KK233" i="7"/>
  <c r="JZ233" i="7"/>
  <c r="KL233" i="7"/>
  <c r="KA233" i="7"/>
  <c r="KC233" i="7"/>
  <c r="JR233" i="7"/>
  <c r="KD233" i="7"/>
  <c r="JU233" i="7"/>
  <c r="JV233" i="7"/>
  <c r="KB233" i="7"/>
  <c r="KE233" i="7"/>
  <c r="KG233" i="7"/>
  <c r="KH233" i="7"/>
  <c r="KF233" i="7"/>
  <c r="JS233" i="7"/>
  <c r="JT233" i="7"/>
  <c r="JY172" i="7"/>
  <c r="KK172" i="7"/>
  <c r="JZ172" i="7"/>
  <c r="KL172" i="7"/>
  <c r="KA172" i="7"/>
  <c r="KB172" i="7"/>
  <c r="KC172" i="7"/>
  <c r="JR172" i="7"/>
  <c r="KD172" i="7"/>
  <c r="JS172" i="7"/>
  <c r="KE172" i="7"/>
  <c r="JU172" i="7"/>
  <c r="KG172" i="7"/>
  <c r="KH172" i="7"/>
  <c r="KI172" i="7"/>
  <c r="KJ172" i="7"/>
  <c r="JT172" i="7"/>
  <c r="JX172" i="7"/>
  <c r="JW172" i="7"/>
  <c r="KF172" i="7"/>
  <c r="JV172" i="7"/>
  <c r="IF235" i="7"/>
  <c r="IR235" i="7"/>
  <c r="IG235" i="7"/>
  <c r="IH235" i="7"/>
  <c r="II235" i="7"/>
  <c r="HX235" i="7"/>
  <c r="IJ235" i="7"/>
  <c r="HY235" i="7"/>
  <c r="IK235" i="7"/>
  <c r="HZ235" i="7"/>
  <c r="IL235" i="7"/>
  <c r="IA235" i="7"/>
  <c r="IM235" i="7"/>
  <c r="ID235" i="7"/>
  <c r="IP235" i="7"/>
  <c r="IB235" i="7"/>
  <c r="IC235" i="7"/>
  <c r="IE235" i="7"/>
  <c r="IN235" i="7"/>
  <c r="IO235" i="7"/>
  <c r="IQ235" i="7"/>
  <c r="KG215" i="7"/>
  <c r="JV215" i="7"/>
  <c r="KH215" i="7"/>
  <c r="JW215" i="7"/>
  <c r="KI215" i="7"/>
  <c r="JX215" i="7"/>
  <c r="KJ215" i="7"/>
  <c r="KL215" i="7"/>
  <c r="KC215" i="7"/>
  <c r="KK215" i="7"/>
  <c r="JY215" i="7"/>
  <c r="KB215" i="7"/>
  <c r="II205" i="7"/>
  <c r="HX205" i="7"/>
  <c r="IJ205" i="7"/>
  <c r="HY205" i="7"/>
  <c r="IK205" i="7"/>
  <c r="HZ205" i="7"/>
  <c r="IL205" i="7"/>
  <c r="IA205" i="7"/>
  <c r="IM205" i="7"/>
  <c r="IB205" i="7"/>
  <c r="IN205" i="7"/>
  <c r="IC205" i="7"/>
  <c r="IO205" i="7"/>
  <c r="ID205" i="7"/>
  <c r="IP205" i="7"/>
  <c r="IG205" i="7"/>
  <c r="IE205" i="7"/>
  <c r="IF205" i="7"/>
  <c r="IH205" i="7"/>
  <c r="IQ205" i="7"/>
  <c r="IR205" i="7"/>
  <c r="GO198" i="7"/>
  <c r="GD198" i="7"/>
  <c r="GP198" i="7"/>
  <c r="GE198" i="7"/>
  <c r="GQ198" i="7"/>
  <c r="GF198" i="7"/>
  <c r="GR198" i="7"/>
  <c r="GG198" i="7"/>
  <c r="GS198" i="7"/>
  <c r="GH198" i="7"/>
  <c r="GT198" i="7"/>
  <c r="GI198" i="7"/>
  <c r="GU198" i="7"/>
  <c r="GJ198" i="7"/>
  <c r="GV198" i="7"/>
  <c r="GM198" i="7"/>
  <c r="GN198" i="7"/>
  <c r="GW198" i="7"/>
  <c r="GX198" i="7"/>
  <c r="GK198" i="7"/>
  <c r="GL198" i="7"/>
  <c r="KP233" i="7"/>
  <c r="LB233" i="7"/>
  <c r="KQ233" i="7"/>
  <c r="LC233" i="7"/>
  <c r="KR233" i="7"/>
  <c r="LD233" i="7"/>
  <c r="KS233" i="7"/>
  <c r="LE233" i="7"/>
  <c r="KT233" i="7"/>
  <c r="LF233" i="7"/>
  <c r="KU233" i="7"/>
  <c r="LG233" i="7"/>
  <c r="KV233" i="7"/>
  <c r="LH233" i="7"/>
  <c r="KW233" i="7"/>
  <c r="LI233" i="7"/>
  <c r="KX233" i="7"/>
  <c r="KO233" i="7"/>
  <c r="KY233" i="7"/>
  <c r="KZ233" i="7"/>
  <c r="LA233" i="7"/>
  <c r="KU172" i="7"/>
  <c r="LG172" i="7"/>
  <c r="KV172" i="7"/>
  <c r="LH172" i="7"/>
  <c r="KW172" i="7"/>
  <c r="LI172" i="7"/>
  <c r="KX172" i="7"/>
  <c r="KY172" i="7"/>
  <c r="KZ172" i="7"/>
  <c r="KO172" i="7"/>
  <c r="LA172" i="7"/>
  <c r="KP172" i="7"/>
  <c r="LB172" i="7"/>
  <c r="KQ172" i="7"/>
  <c r="LC172" i="7"/>
  <c r="KR172" i="7"/>
  <c r="KS172" i="7"/>
  <c r="KT172" i="7"/>
  <c r="LD172" i="7"/>
  <c r="LE172" i="7"/>
  <c r="LF172" i="7"/>
  <c r="IZ235" i="7"/>
  <c r="JL235" i="7"/>
  <c r="JA235" i="7"/>
  <c r="JM235" i="7"/>
  <c r="JB235" i="7"/>
  <c r="JC235" i="7"/>
  <c r="JO235" i="7"/>
  <c r="JD235" i="7"/>
  <c r="IU235" i="7"/>
  <c r="JG235" i="7"/>
  <c r="JF235" i="7"/>
  <c r="JH235" i="7"/>
  <c r="JI235" i="7"/>
  <c r="JJ235" i="7"/>
  <c r="JK235" i="7"/>
  <c r="JN235" i="7"/>
  <c r="IV235" i="7"/>
  <c r="IY235" i="7"/>
  <c r="IX235" i="7"/>
  <c r="JE235" i="7"/>
  <c r="IW235" i="7"/>
  <c r="KY215" i="7"/>
  <c r="KZ215" i="7"/>
  <c r="LD215" i="7"/>
  <c r="KS215" i="7"/>
  <c r="LE215" i="7"/>
  <c r="KT215" i="7"/>
  <c r="LF215" i="7"/>
  <c r="KU215" i="7"/>
  <c r="KV215" i="7"/>
  <c r="LG215" i="7"/>
  <c r="LH215" i="7"/>
  <c r="LI215" i="7"/>
  <c r="IV205" i="7"/>
  <c r="JH205" i="7"/>
  <c r="IW205" i="7"/>
  <c r="JI205" i="7"/>
  <c r="IY205" i="7"/>
  <c r="JK205" i="7"/>
  <c r="JG205" i="7"/>
  <c r="JJ205" i="7"/>
  <c r="JL205" i="7"/>
  <c r="IU205" i="7"/>
  <c r="JM205" i="7"/>
  <c r="IX205" i="7"/>
  <c r="JN205" i="7"/>
  <c r="JA205" i="7"/>
  <c r="JB205" i="7"/>
  <c r="IZ205" i="7"/>
  <c r="JC205" i="7"/>
  <c r="JD205" i="7"/>
  <c r="JO205" i="7"/>
  <c r="JE205" i="7"/>
  <c r="JF205" i="7"/>
  <c r="IF198" i="7"/>
  <c r="IR198" i="7"/>
  <c r="IG198" i="7"/>
  <c r="IH198" i="7"/>
  <c r="II198" i="7"/>
  <c r="HX198" i="7"/>
  <c r="IJ198" i="7"/>
  <c r="HY198" i="7"/>
  <c r="IK198" i="7"/>
  <c r="HZ198" i="7"/>
  <c r="IL198" i="7"/>
  <c r="IA198" i="7"/>
  <c r="IM198" i="7"/>
  <c r="ID198" i="7"/>
  <c r="IP198" i="7"/>
  <c r="IN198" i="7"/>
  <c r="IO198" i="7"/>
  <c r="IQ198" i="7"/>
  <c r="IC198" i="7"/>
  <c r="IE198" i="7"/>
  <c r="IB198" i="7"/>
  <c r="EK233" i="7"/>
  <c r="EW233" i="7"/>
  <c r="EL233" i="7"/>
  <c r="EX233" i="7"/>
  <c r="EM233" i="7"/>
  <c r="EY233" i="7"/>
  <c r="EN233" i="7"/>
  <c r="EZ233" i="7"/>
  <c r="EO233" i="7"/>
  <c r="FA233" i="7"/>
  <c r="EP233" i="7"/>
  <c r="FB233" i="7"/>
  <c r="EQ233" i="7"/>
  <c r="FC233" i="7"/>
  <c r="ET233" i="7"/>
  <c r="EU233" i="7"/>
  <c r="EJ233" i="7"/>
  <c r="ER233" i="7"/>
  <c r="ES233" i="7"/>
  <c r="EV233" i="7"/>
  <c r="FD233" i="7"/>
  <c r="FQ168" i="7"/>
  <c r="FR168" i="7"/>
  <c r="FG168" i="7"/>
  <c r="FS168" i="7"/>
  <c r="FH168" i="7"/>
  <c r="FT168" i="7"/>
  <c r="FI168" i="7"/>
  <c r="FU168" i="7"/>
  <c r="FJ168" i="7"/>
  <c r="FV168" i="7"/>
  <c r="FL168" i="7"/>
  <c r="FX168" i="7"/>
  <c r="FO168" i="7"/>
  <c r="GA168" i="7"/>
  <c r="FK168" i="7"/>
  <c r="FM168" i="7"/>
  <c r="FN168" i="7"/>
  <c r="FW168" i="7"/>
  <c r="FY168" i="7"/>
  <c r="FP168" i="7"/>
  <c r="FZ168" i="7"/>
  <c r="KC235" i="7"/>
  <c r="JR235" i="7"/>
  <c r="KD235" i="7"/>
  <c r="JS235" i="7"/>
  <c r="KE235" i="7"/>
  <c r="JT235" i="7"/>
  <c r="KF235" i="7"/>
  <c r="JU235" i="7"/>
  <c r="KG235" i="7"/>
  <c r="JW235" i="7"/>
  <c r="KI235" i="7"/>
  <c r="JX235" i="7"/>
  <c r="KJ235" i="7"/>
  <c r="KL235" i="7"/>
  <c r="JV235" i="7"/>
  <c r="JY235" i="7"/>
  <c r="JZ235" i="7"/>
  <c r="KB235" i="7"/>
  <c r="KH235" i="7"/>
  <c r="KK235" i="7"/>
  <c r="KA235" i="7"/>
  <c r="FN171" i="7"/>
  <c r="FZ171" i="7"/>
  <c r="FO171" i="7"/>
  <c r="GA171" i="7"/>
  <c r="FP171" i="7"/>
  <c r="FQ171" i="7"/>
  <c r="FR171" i="7"/>
  <c r="FG171" i="7"/>
  <c r="FS171" i="7"/>
  <c r="FI171" i="7"/>
  <c r="FU171" i="7"/>
  <c r="FL171" i="7"/>
  <c r="FX171" i="7"/>
  <c r="FK171" i="7"/>
  <c r="FM171" i="7"/>
  <c r="FV171" i="7"/>
  <c r="FW171" i="7"/>
  <c r="FH171" i="7"/>
  <c r="FJ171" i="7"/>
  <c r="FY171" i="7"/>
  <c r="JY205" i="7"/>
  <c r="KK205" i="7"/>
  <c r="JZ205" i="7"/>
  <c r="KL205" i="7"/>
  <c r="KA205" i="7"/>
  <c r="KC205" i="7"/>
  <c r="JR205" i="7"/>
  <c r="KD205" i="7"/>
  <c r="JS205" i="7"/>
  <c r="KE205" i="7"/>
  <c r="KB205" i="7"/>
  <c r="KF205" i="7"/>
  <c r="KG205" i="7"/>
  <c r="KH205" i="7"/>
  <c r="KI205" i="7"/>
  <c r="JT205" i="7"/>
  <c r="JW205" i="7"/>
  <c r="JU205" i="7"/>
  <c r="JX205" i="7"/>
  <c r="KJ205" i="7"/>
  <c r="JV205" i="7"/>
  <c r="HI198" i="7"/>
  <c r="HU198" i="7"/>
  <c r="HK198" i="7"/>
  <c r="HL198" i="7"/>
  <c r="HA198" i="7"/>
  <c r="HM198" i="7"/>
  <c r="HB198" i="7"/>
  <c r="HN198" i="7"/>
  <c r="HC198" i="7"/>
  <c r="HO198" i="7"/>
  <c r="HD198" i="7"/>
  <c r="HP198" i="7"/>
  <c r="HG198" i="7"/>
  <c r="HS198" i="7"/>
  <c r="HR198" i="7"/>
  <c r="HT198" i="7"/>
  <c r="HE198" i="7"/>
  <c r="HJ198" i="7"/>
  <c r="HF198" i="7"/>
  <c r="HH198" i="7"/>
  <c r="HQ198" i="7"/>
  <c r="GF168" i="7"/>
  <c r="GR168" i="7"/>
  <c r="GG168" i="7"/>
  <c r="GS168" i="7"/>
  <c r="GH168" i="7"/>
  <c r="GT168" i="7"/>
  <c r="GI168" i="7"/>
  <c r="GU168" i="7"/>
  <c r="GJ168" i="7"/>
  <c r="GV168" i="7"/>
  <c r="GK168" i="7"/>
  <c r="GW168" i="7"/>
  <c r="GL168" i="7"/>
  <c r="GX168" i="7"/>
  <c r="GM168" i="7"/>
  <c r="GD168" i="7"/>
  <c r="GP168" i="7"/>
  <c r="GE168" i="7"/>
  <c r="GN168" i="7"/>
  <c r="GO168" i="7"/>
  <c r="GQ168" i="7"/>
  <c r="KV235" i="7"/>
  <c r="LH235" i="7"/>
  <c r="KW235" i="7"/>
  <c r="LI235" i="7"/>
  <c r="KX235" i="7"/>
  <c r="KY235" i="7"/>
  <c r="KZ235" i="7"/>
  <c r="KO235" i="7"/>
  <c r="LA235" i="7"/>
  <c r="KP235" i="7"/>
  <c r="LB235" i="7"/>
  <c r="KQ235" i="7"/>
  <c r="LC235" i="7"/>
  <c r="KR235" i="7"/>
  <c r="LD235" i="7"/>
  <c r="KS235" i="7"/>
  <c r="KT235" i="7"/>
  <c r="KU235" i="7"/>
  <c r="LE235" i="7"/>
  <c r="LF235" i="7"/>
  <c r="LG235" i="7"/>
  <c r="EJ175" i="7"/>
  <c r="EK175" i="7"/>
  <c r="EL175" i="7"/>
  <c r="EM175" i="7"/>
  <c r="EN175" i="7"/>
  <c r="EO175" i="7"/>
  <c r="EP175" i="7"/>
  <c r="EQ175" i="7"/>
  <c r="ER175" i="7"/>
  <c r="ES175" i="7"/>
  <c r="ET175" i="7"/>
  <c r="EU175" i="7"/>
  <c r="EV175" i="7"/>
  <c r="EW175" i="7"/>
  <c r="EX175" i="7"/>
  <c r="EY175" i="7"/>
  <c r="EZ175" i="7"/>
  <c r="FA175" i="7"/>
  <c r="FB175" i="7"/>
  <c r="FC175" i="7"/>
  <c r="FD175" i="7"/>
  <c r="EJ173" i="7"/>
  <c r="EK173" i="7"/>
  <c r="EL173" i="7"/>
  <c r="EM173" i="7"/>
  <c r="EN173" i="7"/>
  <c r="EO173" i="7"/>
  <c r="EP173" i="7"/>
  <c r="EQ173" i="7"/>
  <c r="ER173" i="7"/>
  <c r="ES173" i="7"/>
  <c r="ET173" i="7"/>
  <c r="EU173" i="7"/>
  <c r="EV173" i="7"/>
  <c r="EW173" i="7"/>
  <c r="EX173" i="7"/>
  <c r="EY173" i="7"/>
  <c r="EZ173" i="7"/>
  <c r="FA173" i="7"/>
  <c r="FB173" i="7"/>
  <c r="FC173" i="7"/>
  <c r="FD173" i="7"/>
  <c r="DM235" i="7"/>
  <c r="DN235" i="7"/>
  <c r="DO235" i="7"/>
  <c r="DP235" i="7"/>
  <c r="DQ235" i="7"/>
  <c r="DR235" i="7"/>
  <c r="DS235" i="7"/>
  <c r="DT235" i="7"/>
  <c r="DU235" i="7"/>
  <c r="DV235" i="7"/>
  <c r="DW235" i="7"/>
  <c r="DX235" i="7"/>
  <c r="DY235" i="7"/>
  <c r="DZ235" i="7"/>
  <c r="EA235" i="7"/>
  <c r="EB235" i="7"/>
  <c r="EC235" i="7"/>
  <c r="ED235" i="7"/>
  <c r="EE235" i="7"/>
  <c r="EF235" i="7"/>
  <c r="EG235" i="7"/>
  <c r="DM233" i="7"/>
  <c r="DN233" i="7"/>
  <c r="DO233" i="7"/>
  <c r="DP233" i="7"/>
  <c r="DQ233" i="7"/>
  <c r="DR233" i="7"/>
  <c r="DS233" i="7"/>
  <c r="DT233" i="7"/>
  <c r="DU233" i="7"/>
  <c r="DV233" i="7"/>
  <c r="DW233" i="7"/>
  <c r="DX233" i="7"/>
  <c r="DY233" i="7"/>
  <c r="DZ233" i="7"/>
  <c r="EA233" i="7"/>
  <c r="EB233" i="7"/>
  <c r="EC233" i="7"/>
  <c r="ED233" i="7"/>
  <c r="EE233" i="7"/>
  <c r="EF233" i="7"/>
  <c r="EG233" i="7"/>
  <c r="DM184" i="7"/>
  <c r="DN184" i="7"/>
  <c r="DO184" i="7"/>
  <c r="DP184" i="7"/>
  <c r="DQ184" i="7"/>
  <c r="DR184" i="7"/>
  <c r="DS184" i="7"/>
  <c r="DT184" i="7"/>
  <c r="DU184" i="7"/>
  <c r="DV184" i="7"/>
  <c r="DW184" i="7"/>
  <c r="DX184" i="7"/>
  <c r="DY184" i="7"/>
  <c r="DZ184" i="7"/>
  <c r="EA184" i="7"/>
  <c r="EB184" i="7"/>
  <c r="EC184" i="7"/>
  <c r="ED184" i="7"/>
  <c r="EE184" i="7"/>
  <c r="EF184" i="7"/>
  <c r="EG184" i="7"/>
  <c r="DM175" i="7"/>
  <c r="DN175" i="7"/>
  <c r="DO175" i="7"/>
  <c r="DP175" i="7"/>
  <c r="DQ175" i="7"/>
  <c r="DR175" i="7"/>
  <c r="DS175" i="7"/>
  <c r="DT175" i="7"/>
  <c r="DU175" i="7"/>
  <c r="DV175" i="7"/>
  <c r="DW175" i="7"/>
  <c r="DX175" i="7"/>
  <c r="DY175" i="7"/>
  <c r="DZ175" i="7"/>
  <c r="EA175" i="7"/>
  <c r="EB175" i="7"/>
  <c r="EC175" i="7"/>
  <c r="ED175" i="7"/>
  <c r="EE175" i="7"/>
  <c r="EF175" i="7"/>
  <c r="EG175" i="7"/>
  <c r="DQ215" i="7"/>
  <c r="DR215" i="7"/>
  <c r="DS215" i="7"/>
  <c r="DT215" i="7"/>
  <c r="DW215" i="7"/>
  <c r="DX215" i="7"/>
  <c r="EB215" i="7"/>
  <c r="EC215" i="7"/>
  <c r="ED215" i="7"/>
  <c r="EE215" i="7"/>
  <c r="EF215" i="7"/>
  <c r="EG215" i="7"/>
  <c r="DM208" i="7"/>
  <c r="DN208" i="7"/>
  <c r="DO208" i="7"/>
  <c r="DP208" i="7"/>
  <c r="DQ208" i="7"/>
  <c r="DR208" i="7"/>
  <c r="DS208" i="7"/>
  <c r="DT208" i="7"/>
  <c r="DU208" i="7"/>
  <c r="DV208" i="7"/>
  <c r="DW208" i="7"/>
  <c r="DX208" i="7"/>
  <c r="DY208" i="7"/>
  <c r="DZ208" i="7"/>
  <c r="EA208" i="7"/>
  <c r="EB208" i="7"/>
  <c r="EC208" i="7"/>
  <c r="ED208" i="7"/>
  <c r="EE208" i="7"/>
  <c r="EF208" i="7"/>
  <c r="EG208" i="7"/>
  <c r="DM198" i="7"/>
  <c r="DN198" i="7"/>
  <c r="DO198" i="7"/>
  <c r="DP198" i="7"/>
  <c r="DQ198" i="7"/>
  <c r="DR198" i="7"/>
  <c r="DS198" i="7"/>
  <c r="DT198" i="7"/>
  <c r="DU198" i="7"/>
  <c r="DV198" i="7"/>
  <c r="DW198" i="7"/>
  <c r="DX198" i="7"/>
  <c r="DY198" i="7"/>
  <c r="DZ198" i="7"/>
  <c r="EA198" i="7"/>
  <c r="EB198" i="7"/>
  <c r="EC198" i="7"/>
  <c r="ED198" i="7"/>
  <c r="EE198" i="7"/>
  <c r="EF198" i="7"/>
  <c r="EG198" i="7"/>
  <c r="DM173" i="7"/>
  <c r="DN173" i="7"/>
  <c r="DO173" i="7"/>
  <c r="DP173" i="7"/>
  <c r="DQ173" i="7"/>
  <c r="DR173" i="7"/>
  <c r="DS173" i="7"/>
  <c r="DT173" i="7"/>
  <c r="DU173" i="7"/>
  <c r="DV173" i="7"/>
  <c r="DW173" i="7"/>
  <c r="DX173" i="7"/>
  <c r="DY173" i="7"/>
  <c r="DZ173" i="7"/>
  <c r="EA173" i="7"/>
  <c r="EB173" i="7"/>
  <c r="EC173" i="7"/>
  <c r="ED173" i="7"/>
  <c r="EE173" i="7"/>
  <c r="EF173" i="7"/>
  <c r="EG173" i="7"/>
  <c r="DM172" i="7"/>
  <c r="DN172" i="7"/>
  <c r="DO172" i="7"/>
  <c r="DP172" i="7"/>
  <c r="DQ172" i="7"/>
  <c r="DR172" i="7"/>
  <c r="DS172" i="7"/>
  <c r="DT172" i="7"/>
  <c r="DU172" i="7"/>
  <c r="DV172" i="7"/>
  <c r="DW172" i="7"/>
  <c r="DX172" i="7"/>
  <c r="DY172" i="7"/>
  <c r="DZ172" i="7"/>
  <c r="EA172" i="7"/>
  <c r="EB172" i="7"/>
  <c r="EC172" i="7"/>
  <c r="ED172" i="7"/>
  <c r="EE172" i="7"/>
  <c r="EF172" i="7"/>
  <c r="EG172" i="7"/>
  <c r="DM168" i="7"/>
  <c r="DN168" i="7"/>
  <c r="DO168" i="7"/>
  <c r="DP168" i="7"/>
  <c r="DQ168" i="7"/>
  <c r="DR168" i="7"/>
  <c r="DS168" i="7"/>
  <c r="DT168" i="7"/>
  <c r="DU168" i="7"/>
  <c r="DV168" i="7"/>
  <c r="DW168" i="7"/>
  <c r="DX168" i="7"/>
  <c r="DY168" i="7"/>
  <c r="DZ168" i="7"/>
  <c r="EA168" i="7"/>
  <c r="EB168" i="7"/>
  <c r="EC168" i="7"/>
  <c r="ED168" i="7"/>
  <c r="EE168" i="7"/>
  <c r="EF168" i="7"/>
  <c r="EG168" i="7"/>
  <c r="BK171" i="7"/>
  <c r="BL171" i="7"/>
  <c r="BM171" i="7"/>
  <c r="BN171" i="7"/>
  <c r="BO171" i="7"/>
  <c r="BP171" i="7"/>
  <c r="DM171" i="7"/>
  <c r="DN171" i="7"/>
  <c r="DO171" i="7"/>
  <c r="DP171" i="7"/>
  <c r="DQ171" i="7"/>
  <c r="DR171" i="7"/>
  <c r="DS171" i="7"/>
  <c r="DT171" i="7"/>
  <c r="DU171" i="7"/>
  <c r="DV171" i="7"/>
  <c r="DW171" i="7"/>
  <c r="DX171" i="7"/>
  <c r="DY171" i="7"/>
  <c r="EA171" i="7"/>
  <c r="EB171" i="7"/>
  <c r="EC171" i="7"/>
  <c r="ED171" i="7"/>
  <c r="EE171" i="7"/>
  <c r="EF171" i="7"/>
  <c r="EG171" i="7"/>
  <c r="DM205" i="7"/>
  <c r="DN205" i="7"/>
  <c r="DO205" i="7"/>
  <c r="DP205" i="7"/>
  <c r="DQ205" i="7"/>
  <c r="DR205" i="7"/>
  <c r="DS205" i="7"/>
  <c r="DT205" i="7"/>
  <c r="DU205" i="7"/>
  <c r="DV205" i="7"/>
  <c r="DW205" i="7"/>
  <c r="DX205" i="7"/>
  <c r="DY205" i="7"/>
  <c r="DZ205" i="7"/>
  <c r="EA205" i="7"/>
  <c r="EB205" i="7"/>
  <c r="EC205" i="7"/>
  <c r="ED205" i="7"/>
  <c r="EE205" i="7"/>
  <c r="EF205" i="7"/>
  <c r="EG205" i="7"/>
  <c r="CX171" i="7"/>
  <c r="CA171" i="7"/>
  <c r="CM235" i="7"/>
  <c r="CL235" i="7"/>
  <c r="CK235" i="7"/>
  <c r="CJ235" i="7"/>
  <c r="CI235" i="7"/>
  <c r="CH235" i="7"/>
  <c r="CG235" i="7"/>
  <c r="CF235" i="7"/>
  <c r="CE235" i="7"/>
  <c r="CD235" i="7"/>
  <c r="CC235" i="7"/>
  <c r="CB235" i="7"/>
  <c r="CA235" i="7"/>
  <c r="BZ235" i="7"/>
  <c r="BY235" i="7"/>
  <c r="BX235" i="7"/>
  <c r="BW235" i="7"/>
  <c r="BV235" i="7"/>
  <c r="BU235" i="7"/>
  <c r="BT235" i="7"/>
  <c r="BS235" i="7"/>
  <c r="CP235" i="7"/>
  <c r="CQ235" i="7"/>
  <c r="CR235" i="7"/>
  <c r="CS235" i="7"/>
  <c r="CT235" i="7"/>
  <c r="CU235" i="7"/>
  <c r="CV235" i="7"/>
  <c r="CW235" i="7"/>
  <c r="CX235" i="7"/>
  <c r="CY235" i="7"/>
  <c r="CZ235" i="7"/>
  <c r="DA235" i="7"/>
  <c r="DB235" i="7"/>
  <c r="DC235" i="7"/>
  <c r="DD235" i="7"/>
  <c r="DE235" i="7"/>
  <c r="DF235" i="7"/>
  <c r="DG235" i="7"/>
  <c r="DH235" i="7"/>
  <c r="DI235" i="7"/>
  <c r="DJ235" i="7"/>
  <c r="CP233" i="7"/>
  <c r="CQ233" i="7"/>
  <c r="CR233" i="7"/>
  <c r="CS233" i="7"/>
  <c r="CT233" i="7"/>
  <c r="CU233" i="7"/>
  <c r="CV233" i="7"/>
  <c r="CW233" i="7"/>
  <c r="CX233" i="7"/>
  <c r="CY233" i="7"/>
  <c r="CZ233" i="7"/>
  <c r="DA233" i="7"/>
  <c r="DB233" i="7"/>
  <c r="DC233" i="7"/>
  <c r="DD233" i="7"/>
  <c r="DE233" i="7"/>
  <c r="DF233" i="7"/>
  <c r="DG233" i="7"/>
  <c r="DH233" i="7"/>
  <c r="DI233" i="7"/>
  <c r="DJ233" i="7"/>
  <c r="CM233" i="7"/>
  <c r="CL233" i="7"/>
  <c r="CK233" i="7"/>
  <c r="CJ233" i="7"/>
  <c r="CI233" i="7"/>
  <c r="CH233" i="7"/>
  <c r="CG233" i="7"/>
  <c r="CF233" i="7"/>
  <c r="CE233" i="7"/>
  <c r="CD233" i="7"/>
  <c r="CC233" i="7"/>
  <c r="CB233" i="7"/>
  <c r="CA233" i="7"/>
  <c r="BZ233" i="7"/>
  <c r="BY233" i="7"/>
  <c r="BX233" i="7"/>
  <c r="BW233" i="7"/>
  <c r="BV233" i="7"/>
  <c r="BU233" i="7"/>
  <c r="BT233" i="7"/>
  <c r="BS233"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51" i="2"/>
  <c r="L39" i="2"/>
  <c r="L43" i="2"/>
  <c r="AH43" i="2"/>
  <c r="L44" i="2"/>
  <c r="G17" i="2"/>
  <c r="H17" i="2"/>
  <c r="I17" i="2"/>
  <c r="G18" i="2"/>
  <c r="AC62" i="2"/>
  <c r="H18" i="2"/>
  <c r="AD62" i="2"/>
  <c r="I18" i="2"/>
  <c r="AE62" i="2"/>
  <c r="G62" i="2"/>
  <c r="G64" i="2" s="1"/>
  <c r="H62" i="2"/>
  <c r="H64" i="2" s="1"/>
  <c r="I62" i="2"/>
  <c r="I64" i="2" s="1"/>
  <c r="L48" i="2"/>
  <c r="AH48" i="2"/>
  <c r="L147" i="1"/>
  <c r="L56" i="2"/>
  <c r="AH56" i="2"/>
  <c r="L45" i="2"/>
  <c r="L61" i="2"/>
  <c r="AH61" i="2"/>
  <c r="L150" i="1"/>
  <c r="L59" i="2"/>
  <c r="AH59" i="2"/>
  <c r="L141" i="1"/>
  <c r="L50" i="2"/>
  <c r="AH50" i="2"/>
  <c r="L144" i="1"/>
  <c r="L53" i="2"/>
  <c r="AH53" i="2"/>
  <c r="H24" i="1"/>
  <c r="H23" i="1"/>
  <c r="H22" i="1"/>
  <c r="H20" i="1"/>
  <c r="L224"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7" i="2"/>
  <c r="AN27" i="2"/>
  <c r="AO27" i="2"/>
  <c r="AP27" i="2"/>
  <c r="AQ27" i="2"/>
  <c r="AR27" i="2"/>
  <c r="AM28" i="2"/>
  <c r="AN28" i="2"/>
  <c r="AO28" i="2"/>
  <c r="AP28" i="2"/>
  <c r="AQ28" i="2"/>
  <c r="AR28" i="2"/>
  <c r="AM29" i="2"/>
  <c r="AN29" i="2"/>
  <c r="AO29" i="2"/>
  <c r="AP29" i="2"/>
  <c r="AQ29" i="2"/>
  <c r="AR29" i="2"/>
  <c r="AM31" i="2"/>
  <c r="AN31" i="2"/>
  <c r="AO31" i="2"/>
  <c r="AP31" i="2"/>
  <c r="AQ31" i="2"/>
  <c r="AR31" i="2"/>
  <c r="AM32" i="2"/>
  <c r="AN32" i="2"/>
  <c r="AO32" i="2"/>
  <c r="AP32" i="2"/>
  <c r="AQ32" i="2"/>
  <c r="AR32" i="2"/>
  <c r="AM33" i="2"/>
  <c r="AN33" i="2"/>
  <c r="AO33" i="2"/>
  <c r="AP33" i="2"/>
  <c r="AQ33" i="2"/>
  <c r="AR33" i="2"/>
  <c r="AM34" i="2"/>
  <c r="AN34" i="2"/>
  <c r="AO34" i="2"/>
  <c r="AP34" i="2"/>
  <c r="AQ34" i="2"/>
  <c r="AR34" i="2"/>
  <c r="AM38" i="2"/>
  <c r="AN38" i="2"/>
  <c r="AO38" i="2"/>
  <c r="AP38" i="2"/>
  <c r="AQ38" i="2"/>
  <c r="AR38" i="2"/>
  <c r="AM40" i="2"/>
  <c r="AN40" i="2"/>
  <c r="AO40" i="2"/>
  <c r="AP40" i="2"/>
  <c r="AQ40" i="2"/>
  <c r="AR40" i="2"/>
  <c r="AM41" i="2"/>
  <c r="AN41" i="2"/>
  <c r="AO41" i="2"/>
  <c r="AP41" i="2"/>
  <c r="AQ41" i="2"/>
  <c r="AR41" i="2"/>
  <c r="AM42" i="2"/>
  <c r="AN42" i="2"/>
  <c r="AO42" i="2"/>
  <c r="AP42" i="2"/>
  <c r="AQ42" i="2"/>
  <c r="AR42" i="2"/>
  <c r="AM43" i="2"/>
  <c r="AN43" i="2"/>
  <c r="AO43" i="2"/>
  <c r="AP43" i="2"/>
  <c r="AQ43" i="2"/>
  <c r="AR43" i="2"/>
  <c r="AL46" i="2"/>
  <c r="AM46" i="2"/>
  <c r="AN46" i="2"/>
  <c r="AO46" i="2"/>
  <c r="AP46" i="2"/>
  <c r="AQ46" i="2"/>
  <c r="AR46" i="2"/>
  <c r="AM47" i="2"/>
  <c r="AN47" i="2"/>
  <c r="AO47" i="2"/>
  <c r="AP47" i="2"/>
  <c r="AQ47" i="2"/>
  <c r="AR47" i="2"/>
  <c r="AM48" i="2"/>
  <c r="AN48" i="2"/>
  <c r="AO48" i="2"/>
  <c r="AP48" i="2"/>
  <c r="AQ48" i="2"/>
  <c r="AR48" i="2"/>
  <c r="AM49" i="2"/>
  <c r="AN49" i="2"/>
  <c r="AO49" i="2"/>
  <c r="AP49" i="2"/>
  <c r="AQ49" i="2"/>
  <c r="AR49" i="2"/>
  <c r="AM50" i="2"/>
  <c r="AN50" i="2"/>
  <c r="AO50" i="2"/>
  <c r="AP50" i="2"/>
  <c r="AQ50" i="2"/>
  <c r="AR50" i="2"/>
  <c r="AM52" i="2"/>
  <c r="AN52" i="2"/>
  <c r="AO52" i="2"/>
  <c r="AP52" i="2"/>
  <c r="AQ52" i="2"/>
  <c r="AR52" i="2"/>
  <c r="AM53" i="2"/>
  <c r="AN53" i="2"/>
  <c r="AO53" i="2"/>
  <c r="AP53" i="2"/>
  <c r="AQ53" i="2"/>
  <c r="AR53" i="2"/>
  <c r="AL55" i="2"/>
  <c r="AM55" i="2"/>
  <c r="AN55" i="2"/>
  <c r="AO55" i="2"/>
  <c r="AP55" i="2"/>
  <c r="AQ55" i="2"/>
  <c r="AR55" i="2"/>
  <c r="AM56" i="2"/>
  <c r="AN56" i="2"/>
  <c r="AO56" i="2"/>
  <c r="AP56" i="2"/>
  <c r="AQ56" i="2"/>
  <c r="AR56" i="2"/>
  <c r="AL57" i="2"/>
  <c r="AM57" i="2"/>
  <c r="AN57" i="2"/>
  <c r="AO57" i="2"/>
  <c r="AP57" i="2"/>
  <c r="AQ57" i="2"/>
  <c r="AR57" i="2"/>
  <c r="AL58" i="2"/>
  <c r="AM58" i="2"/>
  <c r="AN58" i="2"/>
  <c r="AO58" i="2"/>
  <c r="AP58" i="2"/>
  <c r="AQ58" i="2"/>
  <c r="AR58" i="2"/>
  <c r="AM59" i="2"/>
  <c r="AN59" i="2"/>
  <c r="AO59" i="2"/>
  <c r="AP59" i="2"/>
  <c r="AQ59" i="2"/>
  <c r="AR59" i="2"/>
  <c r="AM60" i="2"/>
  <c r="AN60" i="2"/>
  <c r="AO60" i="2"/>
  <c r="AP60" i="2"/>
  <c r="AQ60" i="2"/>
  <c r="AR60" i="2"/>
  <c r="AM61" i="2"/>
  <c r="AN61" i="2"/>
  <c r="AO61" i="2"/>
  <c r="AP61" i="2"/>
  <c r="AQ61" i="2"/>
  <c r="AR61"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Q27" i="2"/>
  <c r="R27" i="2"/>
  <c r="S27" i="2"/>
  <c r="T27" i="2"/>
  <c r="U27" i="2"/>
  <c r="V27" i="2"/>
  <c r="Q28" i="2"/>
  <c r="R28" i="2"/>
  <c r="S28" i="2"/>
  <c r="T28" i="2"/>
  <c r="U28" i="2"/>
  <c r="V28" i="2"/>
  <c r="Q29" i="2"/>
  <c r="R29" i="2"/>
  <c r="S29" i="2"/>
  <c r="T29" i="2"/>
  <c r="U29" i="2"/>
  <c r="V29" i="2"/>
  <c r="P30"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Q43" i="2"/>
  <c r="R43" i="2"/>
  <c r="S43" i="2"/>
  <c r="T43" i="2"/>
  <c r="U43" i="2"/>
  <c r="V43" i="2"/>
  <c r="Q44" i="2"/>
  <c r="R44" i="2"/>
  <c r="S44" i="2"/>
  <c r="T44" i="2"/>
  <c r="U44" i="2"/>
  <c r="V44" i="2"/>
  <c r="Q45" i="2"/>
  <c r="R45" i="2"/>
  <c r="S45" i="2"/>
  <c r="T45" i="2"/>
  <c r="U45" i="2"/>
  <c r="V45" i="2"/>
  <c r="P46"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Q52" i="2"/>
  <c r="R52" i="2"/>
  <c r="S52" i="2"/>
  <c r="T52" i="2"/>
  <c r="U52" i="2"/>
  <c r="V52" i="2"/>
  <c r="Q53" i="2"/>
  <c r="R53" i="2"/>
  <c r="S53" i="2"/>
  <c r="T53" i="2"/>
  <c r="U53" i="2"/>
  <c r="V53" i="2"/>
  <c r="Q54" i="2"/>
  <c r="R54" i="2"/>
  <c r="S54" i="2"/>
  <c r="T54" i="2"/>
  <c r="U54" i="2"/>
  <c r="V54" i="2"/>
  <c r="P55" i="2"/>
  <c r="Q55" i="2"/>
  <c r="R55" i="2"/>
  <c r="S55" i="2"/>
  <c r="T55" i="2"/>
  <c r="U55" i="2"/>
  <c r="V55" i="2"/>
  <c r="Q56" i="2"/>
  <c r="R56" i="2"/>
  <c r="S56" i="2"/>
  <c r="T56" i="2"/>
  <c r="U56" i="2"/>
  <c r="V56" i="2"/>
  <c r="P57" i="2"/>
  <c r="Q57" i="2"/>
  <c r="R57" i="2"/>
  <c r="S57" i="2"/>
  <c r="T57" i="2"/>
  <c r="U57" i="2"/>
  <c r="V57" i="2"/>
  <c r="P58" i="2"/>
  <c r="Q58" i="2"/>
  <c r="R58" i="2"/>
  <c r="S58" i="2"/>
  <c r="T58" i="2"/>
  <c r="U58" i="2"/>
  <c r="V58" i="2"/>
  <c r="Q59" i="2"/>
  <c r="R59" i="2"/>
  <c r="S59" i="2"/>
  <c r="T59" i="2"/>
  <c r="U59" i="2"/>
  <c r="V59" i="2"/>
  <c r="Q60" i="2"/>
  <c r="R60" i="2"/>
  <c r="S60" i="2"/>
  <c r="T60" i="2"/>
  <c r="U60" i="2"/>
  <c r="V60" i="2"/>
  <c r="Q61" i="2"/>
  <c r="R61" i="2"/>
  <c r="S61" i="2"/>
  <c r="T61" i="2"/>
  <c r="U61" i="2"/>
  <c r="V61" i="2"/>
  <c r="BJ2" i="7"/>
  <c r="BK2" i="7"/>
  <c r="BL2" i="7"/>
  <c r="BM2" i="7"/>
  <c r="BN2" i="7"/>
  <c r="BO2" i="7"/>
  <c r="BP2" i="7"/>
  <c r="AN2" i="7"/>
  <c r="AO2" i="7"/>
  <c r="AP2" i="7"/>
  <c r="AQ2" i="7"/>
  <c r="AR2" i="7"/>
  <c r="AS2" i="7"/>
  <c r="AL2" i="7"/>
  <c r="AM2" i="7"/>
  <c r="V2" i="7"/>
  <c r="P2" i="7"/>
  <c r="Q2" i="7"/>
  <c r="R2" i="7"/>
  <c r="S2" i="7"/>
  <c r="T2" i="7"/>
  <c r="U2" i="7"/>
  <c r="AB27" i="2"/>
  <c r="AB28" i="2"/>
  <c r="AB29" i="2"/>
  <c r="AB31" i="2"/>
  <c r="AB32" i="2"/>
  <c r="AB33" i="2"/>
  <c r="AB34" i="2"/>
  <c r="AB38" i="2"/>
  <c r="AB40" i="2"/>
  <c r="AB41" i="2"/>
  <c r="AB42" i="2"/>
  <c r="AB43" i="2"/>
  <c r="Y46" i="2"/>
  <c r="Z46" i="2"/>
  <c r="AA46" i="2"/>
  <c r="AB46" i="2"/>
  <c r="AJ46" i="2"/>
  <c r="AK46" i="2"/>
  <c r="AB47" i="2"/>
  <c r="AB48" i="2"/>
  <c r="AB49" i="2"/>
  <c r="AB50" i="2"/>
  <c r="AB52" i="2"/>
  <c r="AB53" i="2"/>
  <c r="Y55" i="2"/>
  <c r="Z55" i="2"/>
  <c r="AA55" i="2"/>
  <c r="AB55" i="2"/>
  <c r="AJ55" i="2"/>
  <c r="AK55" i="2"/>
  <c r="AB56" i="2"/>
  <c r="Y57" i="2"/>
  <c r="Z57" i="2"/>
  <c r="AA57" i="2"/>
  <c r="AB57" i="2"/>
  <c r="AJ57" i="2"/>
  <c r="AK57" i="2"/>
  <c r="Y58" i="2"/>
  <c r="Z58" i="2"/>
  <c r="AA58" i="2"/>
  <c r="AB58" i="2"/>
  <c r="AJ58" i="2"/>
  <c r="AK58" i="2"/>
  <c r="AB59" i="2"/>
  <c r="AB60" i="2"/>
  <c r="AB61" i="2"/>
  <c r="X58" i="2"/>
  <c r="X57" i="2"/>
  <c r="X55" i="2"/>
  <c r="X46" i="2"/>
  <c r="Y1" i="2"/>
  <c r="Z1" i="2"/>
  <c r="AA1" i="2"/>
  <c r="AB1" i="2"/>
  <c r="AF1" i="2"/>
  <c r="AJ1" i="2"/>
  <c r="AK1" i="2"/>
  <c r="X1" i="2"/>
  <c r="F21" i="2"/>
  <c r="F22" i="2"/>
  <c r="F23" i="2"/>
  <c r="F24" i="2"/>
  <c r="F25" i="2"/>
  <c r="F26" i="2"/>
  <c r="F27" i="2"/>
  <c r="F28" i="2"/>
  <c r="F29" i="2"/>
  <c r="C30" i="2"/>
  <c r="D30" i="2"/>
  <c r="E30" i="2"/>
  <c r="F30" i="2"/>
  <c r="O30" i="2"/>
  <c r="F31" i="2"/>
  <c r="F33" i="2"/>
  <c r="F34" i="2"/>
  <c r="F35" i="2"/>
  <c r="F36" i="2"/>
  <c r="F37" i="2"/>
  <c r="F38" i="2"/>
  <c r="F39" i="2"/>
  <c r="F40" i="2"/>
  <c r="F41" i="2"/>
  <c r="F42" i="2"/>
  <c r="F43" i="2"/>
  <c r="F44" i="2"/>
  <c r="F45" i="2"/>
  <c r="C46" i="2"/>
  <c r="D46" i="2"/>
  <c r="E46" i="2"/>
  <c r="F46" i="2"/>
  <c r="N46" i="2"/>
  <c r="O46" i="2"/>
  <c r="F47" i="2"/>
  <c r="F48" i="2"/>
  <c r="F49" i="2"/>
  <c r="F50" i="2"/>
  <c r="F51" i="2"/>
  <c r="F52" i="2"/>
  <c r="F53" i="2"/>
  <c r="F54" i="2"/>
  <c r="C55" i="2"/>
  <c r="D55" i="2"/>
  <c r="E55" i="2"/>
  <c r="F55" i="2"/>
  <c r="N55" i="2"/>
  <c r="O55" i="2"/>
  <c r="F56" i="2"/>
  <c r="C57" i="2"/>
  <c r="D57" i="2"/>
  <c r="E57" i="2"/>
  <c r="F57" i="2"/>
  <c r="N57" i="2"/>
  <c r="O57" i="2"/>
  <c r="C58" i="2"/>
  <c r="D58" i="2"/>
  <c r="E58" i="2"/>
  <c r="F58" i="2"/>
  <c r="M58" i="2"/>
  <c r="N58" i="2"/>
  <c r="O58" i="2"/>
  <c r="F59" i="2"/>
  <c r="F60" i="2"/>
  <c r="F61" i="2"/>
  <c r="B30" i="2"/>
  <c r="B46" i="2"/>
  <c r="B55" i="2"/>
  <c r="B57" i="2"/>
  <c r="B58" i="2"/>
  <c r="H56" i="9"/>
  <c r="H57" i="9" s="1"/>
  <c r="G81" i="9"/>
  <c r="G62" i="9"/>
  <c r="H98" i="9"/>
  <c r="H95" i="9"/>
  <c r="A232" i="7"/>
  <c r="X215" i="7"/>
  <c r="AZ2" i="7"/>
  <c r="Z2" i="7"/>
  <c r="AA2" i="7"/>
  <c r="AB2" i="7"/>
  <c r="AC2" i="7"/>
  <c r="AG2" i="7"/>
  <c r="V1" i="2"/>
  <c r="C1" i="2"/>
  <c r="D1" i="2"/>
  <c r="E1" i="2"/>
  <c r="F1" i="2"/>
  <c r="O1" i="2"/>
  <c r="P1" i="2"/>
  <c r="Q1" i="2"/>
  <c r="R1" i="2"/>
  <c r="S1" i="2"/>
  <c r="T1" i="2"/>
  <c r="U1" i="2"/>
  <c r="B1" i="2"/>
  <c r="E215" i="7"/>
  <c r="HD215" i="7" s="1"/>
  <c r="J215" i="7"/>
  <c r="K215" i="7"/>
  <c r="GM215" i="7" s="1"/>
  <c r="N215" i="7"/>
  <c r="O215" i="7"/>
  <c r="LB215" i="7" s="1"/>
  <c r="P215" i="7"/>
  <c r="B215" i="7"/>
  <c r="C215" i="7"/>
  <c r="KP215" i="7" s="1"/>
  <c r="J214" i="7"/>
  <c r="K214" i="7"/>
  <c r="N214" i="7"/>
  <c r="O214" i="7"/>
  <c r="P214" i="7"/>
  <c r="D215" i="7"/>
  <c r="HZ215" i="7" s="1"/>
  <c r="E109" i="7"/>
  <c r="E63" i="2" s="1"/>
  <c r="K28" i="13"/>
  <c r="E106" i="7" s="1"/>
  <c r="E227"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IU215" i="7" l="1"/>
  <c r="HA215" i="7"/>
  <c r="IL215" i="7"/>
  <c r="GR215" i="7"/>
  <c r="HO215" i="7"/>
  <c r="HM215" i="7"/>
  <c r="LA215" i="7"/>
  <c r="KW215" i="7"/>
  <c r="JZ215" i="7"/>
  <c r="HN171" i="7"/>
  <c r="IK171" i="7"/>
  <c r="EW171" i="7"/>
  <c r="Q18" i="2"/>
  <c r="KO215" i="7"/>
  <c r="HJ215" i="7"/>
  <c r="HC215" i="7"/>
  <c r="GQ215" i="7"/>
  <c r="GL215" i="7"/>
  <c r="L18" i="2"/>
  <c r="JH215" i="7"/>
  <c r="JD215" i="7"/>
  <c r="IK215" i="7"/>
  <c r="FS215" i="7"/>
  <c r="JH171" i="7"/>
  <c r="IJ215" i="7"/>
  <c r="HI215" i="7"/>
  <c r="LB171" i="7"/>
  <c r="GF215" i="7"/>
  <c r="KX215" i="7"/>
  <c r="JS215" i="7"/>
  <c r="JC215" i="7"/>
  <c r="GE215" i="7"/>
  <c r="EM215" i="7"/>
  <c r="HN215" i="7"/>
  <c r="FP215" i="7"/>
  <c r="EX215" i="7"/>
  <c r="KE215" i="7"/>
  <c r="HY215" i="7"/>
  <c r="GG215" i="7"/>
  <c r="FJ215" i="7"/>
  <c r="EL215" i="7"/>
  <c r="FT171" i="7"/>
  <c r="KR215" i="7"/>
  <c r="IX215" i="7"/>
  <c r="HX215" i="7"/>
  <c r="GP215" i="7"/>
  <c r="KE171" i="7"/>
  <c r="FG215" i="7"/>
  <c r="FU215" i="7"/>
  <c r="ES215" i="7"/>
  <c r="EW215" i="7"/>
  <c r="GQ171" i="7"/>
  <c r="LC215" i="7"/>
  <c r="KD215" i="7"/>
  <c r="JU215" i="7"/>
  <c r="JI215" i="7"/>
  <c r="IG215" i="7"/>
  <c r="IA215" i="7"/>
  <c r="GD215" i="7"/>
  <c r="FI215" i="7"/>
  <c r="ER215" i="7"/>
  <c r="EK215" i="7"/>
  <c r="EI232" i="7"/>
  <c r="KN232" i="7"/>
  <c r="JQ232" i="7"/>
  <c r="IT232" i="7"/>
  <c r="HW232" i="7"/>
  <c r="GZ232" i="7"/>
  <c r="GC232" i="7"/>
  <c r="FF232" i="7"/>
  <c r="KQ215" i="7"/>
  <c r="JR215" i="7"/>
  <c r="KF215" i="7"/>
  <c r="IV215" i="7"/>
  <c r="IW215" i="7"/>
  <c r="FT215" i="7"/>
  <c r="EV215" i="7"/>
  <c r="KA215" i="7"/>
  <c r="JT215" i="7"/>
  <c r="JG215" i="7"/>
  <c r="IF215" i="7"/>
  <c r="HB215" i="7"/>
  <c r="FO215" i="7"/>
  <c r="FH215" i="7"/>
  <c r="EJ215" i="7"/>
  <c r="AH62" i="2"/>
  <c r="DO215" i="7"/>
  <c r="DN215" i="7"/>
  <c r="DM215" i="7"/>
  <c r="EA215" i="7"/>
  <c r="DZ215" i="7"/>
  <c r="DY215" i="7"/>
  <c r="DV215" i="7"/>
  <c r="DU215" i="7"/>
  <c r="DP215" i="7"/>
  <c r="DL232" i="7"/>
  <c r="BR232" i="7"/>
  <c r="DZ171" i="7"/>
  <c r="CR215" i="7"/>
  <c r="BU215" i="7"/>
  <c r="CQ215" i="7"/>
  <c r="BT215" i="7"/>
  <c r="CP215" i="7"/>
  <c r="BS215" i="7"/>
  <c r="DD215" i="7"/>
  <c r="CG215" i="7"/>
  <c r="DC215" i="7"/>
  <c r="CF215" i="7"/>
  <c r="DB215" i="7"/>
  <c r="CE215" i="7"/>
  <c r="CY215" i="7"/>
  <c r="CB215" i="7"/>
  <c r="CX215" i="7"/>
  <c r="CA215" i="7"/>
  <c r="CS215" i="7"/>
  <c r="BV215" i="7"/>
  <c r="CO232" i="7"/>
  <c r="DC171" i="7"/>
  <c r="CF171" i="7"/>
  <c r="AH215" i="7"/>
  <c r="AG215" i="7"/>
  <c r="AF215" i="7"/>
  <c r="AE215" i="7"/>
  <c r="AD215" i="7"/>
  <c r="AI215" i="7"/>
  <c r="A30" i="2"/>
  <c r="A65" i="1"/>
  <c r="A121" i="1"/>
  <c r="AB62" i="2"/>
  <c r="AL171" i="7"/>
  <c r="BI171" i="7"/>
  <c r="AE63" i="2"/>
  <c r="AD63" i="2"/>
  <c r="AC63" i="2"/>
  <c r="N9" i="7"/>
  <c r="M9" i="7"/>
  <c r="L22" i="2"/>
  <c r="L62" i="2" s="1"/>
  <c r="L64" i="2" s="1"/>
  <c r="L17" i="2"/>
  <c r="D26" i="1"/>
  <c r="C54" i="1"/>
  <c r="I20" i="1"/>
  <c r="I22" i="1"/>
  <c r="I23" i="1"/>
  <c r="I24" i="1"/>
  <c r="M18" i="1"/>
  <c r="O18" i="1" s="1"/>
  <c r="P18" i="1" s="1"/>
  <c r="Q18" i="1" s="1"/>
  <c r="R18" i="1" s="1"/>
  <c r="S18" i="1" s="1"/>
  <c r="T18" i="1" s="1"/>
  <c r="U18" i="1" s="1"/>
  <c r="V18" i="1" s="1"/>
  <c r="L18" i="1"/>
  <c r="N18" i="1" s="1"/>
  <c r="F17"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BI215" i="7" s="1"/>
  <c r="Q62" i="2"/>
  <c r="Q64" i="2" s="1"/>
  <c r="B25" i="18"/>
  <c r="M6" i="18"/>
  <c r="B20" i="18"/>
  <c r="B81" i="18"/>
  <c r="B82" i="18" s="1"/>
  <c r="E82" i="18"/>
  <c r="AP62" i="2"/>
  <c r="AR62" i="2"/>
  <c r="AQ62" i="2"/>
  <c r="Q17" i="2"/>
  <c r="AN62" i="2"/>
  <c r="AO62" i="2"/>
  <c r="E14" i="34"/>
  <c r="V62" i="2"/>
  <c r="R62" i="2"/>
  <c r="R64" i="2" s="1"/>
  <c r="S62" i="2"/>
  <c r="S64" i="2" s="1"/>
  <c r="T62" i="2"/>
  <c r="U62" i="2"/>
  <c r="U64" i="2" s="1"/>
  <c r="AM62" i="2"/>
  <c r="F18" i="2"/>
  <c r="BJ215" i="7"/>
  <c r="BG215" i="7"/>
  <c r="AN215" i="7"/>
  <c r="AO215" i="7"/>
  <c r="AP215" i="7"/>
  <c r="AQ215" i="7"/>
  <c r="AR215" i="7"/>
  <c r="AS215" i="7"/>
  <c r="BM215" i="7"/>
  <c r="BN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Y215" i="7"/>
  <c r="AC215" i="7"/>
  <c r="AB215" i="7"/>
  <c r="F62" i="2"/>
  <c r="F64" i="2" s="1"/>
  <c r="H62" i="9"/>
  <c r="AU232" i="7"/>
  <c r="X232"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K4" i="15" s="1"/>
  <c r="K5" i="15" s="1"/>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L8" i="7" s="1"/>
  <c r="L160" i="7" s="1"/>
  <c r="K12" i="17"/>
  <c r="K11" i="17"/>
  <c r="K10" i="17"/>
  <c r="K9" i="17"/>
  <c r="K18" i="17"/>
  <c r="K4" i="17" s="1"/>
  <c r="K5" i="17"/>
  <c r="F1" i="10"/>
  <c r="G1" i="10"/>
  <c r="F2" i="1"/>
  <c r="F2" i="7"/>
  <c r="O10" i="23" l="1"/>
  <c r="BL215" i="7"/>
  <c r="KN166" i="7"/>
  <c r="JQ166" i="7"/>
  <c r="IT166" i="7"/>
  <c r="HW166" i="7"/>
  <c r="GC166" i="7"/>
  <c r="GZ166" i="7"/>
  <c r="FF166" i="7"/>
  <c r="BK215" i="7"/>
  <c r="BH215" i="7"/>
  <c r="FI232" i="7"/>
  <c r="FU232" i="7"/>
  <c r="FJ232" i="7"/>
  <c r="FV232" i="7"/>
  <c r="FK232" i="7"/>
  <c r="FW232" i="7"/>
  <c r="FL232" i="7"/>
  <c r="FX232" i="7"/>
  <c r="FM232" i="7"/>
  <c r="FY232" i="7"/>
  <c r="FO232" i="7"/>
  <c r="GA232" i="7"/>
  <c r="FP232" i="7"/>
  <c r="FR232" i="7"/>
  <c r="FG232" i="7"/>
  <c r="FH232" i="7"/>
  <c r="FZ232" i="7"/>
  <c r="FN232" i="7"/>
  <c r="FQ232" i="7"/>
  <c r="FT232" i="7"/>
  <c r="GJ232" i="7"/>
  <c r="GV232" i="7"/>
  <c r="GK232" i="7"/>
  <c r="GW232" i="7"/>
  <c r="GL232" i="7"/>
  <c r="GX232" i="7"/>
  <c r="GM232" i="7"/>
  <c r="GN232" i="7"/>
  <c r="GO232" i="7"/>
  <c r="GD232" i="7"/>
  <c r="GG232" i="7"/>
  <c r="GS232" i="7"/>
  <c r="GR232" i="7"/>
  <c r="GT232" i="7"/>
  <c r="GU232" i="7"/>
  <c r="GE232" i="7"/>
  <c r="GF232" i="7"/>
  <c r="GI232" i="7"/>
  <c r="GH232" i="7"/>
  <c r="GQ232" i="7"/>
  <c r="AY215" i="7"/>
  <c r="HZ232" i="7"/>
  <c r="IL232" i="7"/>
  <c r="IA232" i="7"/>
  <c r="IM232" i="7"/>
  <c r="ID232" i="7"/>
  <c r="IP232" i="7"/>
  <c r="IE232" i="7"/>
  <c r="IF232" i="7"/>
  <c r="IR232" i="7"/>
  <c r="IG232" i="7"/>
  <c r="HY232" i="7"/>
  <c r="IB232" i="7"/>
  <c r="IC232" i="7"/>
  <c r="IH232" i="7"/>
  <c r="II232" i="7"/>
  <c r="IK232" i="7"/>
  <c r="IN232" i="7"/>
  <c r="HX232" i="7"/>
  <c r="IO232" i="7"/>
  <c r="IQ232" i="7"/>
  <c r="JC232" i="7"/>
  <c r="JO232" i="7"/>
  <c r="JD232" i="7"/>
  <c r="JE232" i="7"/>
  <c r="JF232" i="7"/>
  <c r="IU232" i="7"/>
  <c r="IX232" i="7"/>
  <c r="JJ232" i="7"/>
  <c r="IW232" i="7"/>
  <c r="IY232" i="7"/>
  <c r="IZ232" i="7"/>
  <c r="JA232" i="7"/>
  <c r="JB232" i="7"/>
  <c r="JH232" i="7"/>
  <c r="JI232" i="7"/>
  <c r="JK232" i="7"/>
  <c r="JN232" i="7"/>
  <c r="IV232" i="7"/>
  <c r="JL232" i="7"/>
  <c r="JM232" i="7"/>
  <c r="AZ215" i="7"/>
  <c r="JT232" i="7"/>
  <c r="KF232" i="7"/>
  <c r="JU232" i="7"/>
  <c r="KG232" i="7"/>
  <c r="JV232" i="7"/>
  <c r="KH232" i="7"/>
  <c r="JW232" i="7"/>
  <c r="KI232" i="7"/>
  <c r="JX232" i="7"/>
  <c r="KJ232" i="7"/>
  <c r="JZ232" i="7"/>
  <c r="KL232" i="7"/>
  <c r="KA232" i="7"/>
  <c r="JR232" i="7"/>
  <c r="JY232" i="7"/>
  <c r="KB232" i="7"/>
  <c r="KC232" i="7"/>
  <c r="KK232" i="7"/>
  <c r="JS232" i="7"/>
  <c r="KE232" i="7"/>
  <c r="AV215" i="7"/>
  <c r="KY232" i="7"/>
  <c r="KZ232" i="7"/>
  <c r="KO232" i="7"/>
  <c r="KP232" i="7"/>
  <c r="LB232" i="7"/>
  <c r="KQ232" i="7"/>
  <c r="LC232" i="7"/>
  <c r="KR232" i="7"/>
  <c r="LD232" i="7"/>
  <c r="KS232" i="7"/>
  <c r="LE232" i="7"/>
  <c r="KT232" i="7"/>
  <c r="LF232" i="7"/>
  <c r="KU232" i="7"/>
  <c r="LG232" i="7"/>
  <c r="KV232" i="7"/>
  <c r="KW232" i="7"/>
  <c r="KX232" i="7"/>
  <c r="LH232" i="7"/>
  <c r="LI232" i="7"/>
  <c r="ET232" i="7"/>
  <c r="EU232" i="7"/>
  <c r="EJ232" i="7"/>
  <c r="EK232" i="7"/>
  <c r="EW232" i="7"/>
  <c r="EL232" i="7"/>
  <c r="EX232" i="7"/>
  <c r="EM232" i="7"/>
  <c r="EY232" i="7"/>
  <c r="EN232" i="7"/>
  <c r="EZ232" i="7"/>
  <c r="EQ232" i="7"/>
  <c r="FC232" i="7"/>
  <c r="EP232" i="7"/>
  <c r="ER232" i="7"/>
  <c r="ES232" i="7"/>
  <c r="FA232" i="7"/>
  <c r="FB232" i="7"/>
  <c r="FD232" i="7"/>
  <c r="EO232" i="7"/>
  <c r="AW215" i="7"/>
  <c r="BO215" i="7"/>
  <c r="AH63" i="2"/>
  <c r="AM63" i="2"/>
  <c r="EI166" i="7"/>
  <c r="DL166" i="7"/>
  <c r="DM232" i="7"/>
  <c r="DN232" i="7"/>
  <c r="DO232" i="7"/>
  <c r="DP232" i="7"/>
  <c r="DQ232" i="7"/>
  <c r="DR232" i="7"/>
  <c r="DS232" i="7"/>
  <c r="DT232" i="7"/>
  <c r="DU232" i="7"/>
  <c r="DV232" i="7"/>
  <c r="DW232" i="7"/>
  <c r="DX232" i="7"/>
  <c r="DZ232" i="7"/>
  <c r="EA232" i="7"/>
  <c r="EB232" i="7"/>
  <c r="EC232" i="7"/>
  <c r="ED232" i="7"/>
  <c r="EE232" i="7"/>
  <c r="EF232" i="7"/>
  <c r="EG232" i="7"/>
  <c r="BR166" i="7"/>
  <c r="CO166" i="7"/>
  <c r="DE232" i="7"/>
  <c r="DF232" i="7"/>
  <c r="DG232" i="7"/>
  <c r="DH232" i="7"/>
  <c r="DI232" i="7"/>
  <c r="DJ232" i="7"/>
  <c r="CP232" i="7"/>
  <c r="DD232" i="7"/>
  <c r="DC232" i="7"/>
  <c r="DA232" i="7"/>
  <c r="CZ232" i="7"/>
  <c r="CY232" i="7"/>
  <c r="CX232" i="7"/>
  <c r="CW232" i="7"/>
  <c r="CV232" i="7"/>
  <c r="CU232" i="7"/>
  <c r="CT232" i="7"/>
  <c r="CS232" i="7"/>
  <c r="CR232" i="7"/>
  <c r="CQ232" i="7"/>
  <c r="CM232" i="7"/>
  <c r="CL232" i="7"/>
  <c r="CK232" i="7"/>
  <c r="CJ232" i="7"/>
  <c r="CI232" i="7"/>
  <c r="CH232" i="7"/>
  <c r="BS232" i="7"/>
  <c r="CG232" i="7"/>
  <c r="CF232" i="7"/>
  <c r="CD232" i="7"/>
  <c r="CC232" i="7"/>
  <c r="CB232" i="7"/>
  <c r="CA232" i="7"/>
  <c r="BZ232" i="7"/>
  <c r="BY232" i="7"/>
  <c r="BX232" i="7"/>
  <c r="BW232" i="7"/>
  <c r="BV232" i="7"/>
  <c r="BU232" i="7"/>
  <c r="BT232"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2" i="7"/>
  <c r="AO232" i="7"/>
  <c r="AP232" i="7"/>
  <c r="AQ232" i="7"/>
  <c r="AR232" i="7"/>
  <c r="AS232" i="7"/>
  <c r="AM232" i="7"/>
  <c r="AL232" i="7"/>
  <c r="AJ232" i="7"/>
  <c r="AI232" i="7"/>
  <c r="AH232" i="7"/>
  <c r="AG232" i="7"/>
  <c r="AF232" i="7"/>
  <c r="AE232" i="7"/>
  <c r="AD232" i="7"/>
  <c r="BG232" i="7"/>
  <c r="BF232" i="7"/>
  <c r="BE232" i="7"/>
  <c r="BD232" i="7"/>
  <c r="BC232" i="7"/>
  <c r="BB232" i="7"/>
  <c r="BA232" i="7"/>
  <c r="AP63" i="2"/>
  <c r="T64" i="2"/>
  <c r="AR63" i="2"/>
  <c r="V64" i="2"/>
  <c r="BC215" i="7"/>
  <c r="BB215" i="7"/>
  <c r="BA215" i="7"/>
  <c r="BF215" i="7"/>
  <c r="BE215" i="7"/>
  <c r="BD215" i="7"/>
  <c r="N31" i="7"/>
  <c r="M31" i="7"/>
  <c r="M207" i="7" s="1"/>
  <c r="N8" i="7"/>
  <c r="M8" i="7"/>
  <c r="N10" i="7"/>
  <c r="M10" i="7"/>
  <c r="E21" i="34"/>
  <c r="F21" i="34" s="1"/>
  <c r="C27" i="1"/>
  <c r="J24" i="1"/>
  <c r="J23" i="1"/>
  <c r="J22" i="1"/>
  <c r="J20" i="1"/>
  <c r="E26" i="1"/>
  <c r="D54" i="1"/>
  <c r="D97" i="1" s="1"/>
  <c r="AB63" i="2"/>
  <c r="O91" i="7"/>
  <c r="O86" i="7"/>
  <c r="O212" i="7" s="1"/>
  <c r="O84" i="7"/>
  <c r="O77" i="7"/>
  <c r="O78" i="7"/>
  <c r="O90" i="7"/>
  <c r="O83" i="7"/>
  <c r="B52" i="1"/>
  <c r="M10" i="18"/>
  <c r="AO63" i="2"/>
  <c r="AN63" i="2"/>
  <c r="AQ63" i="2"/>
  <c r="BJ232" i="7"/>
  <c r="BK232" i="7"/>
  <c r="BL232" i="7"/>
  <c r="BM232" i="7"/>
  <c r="BN232" i="7"/>
  <c r="BO232" i="7"/>
  <c r="BP232" i="7"/>
  <c r="B76" i="18"/>
  <c r="B77" i="18" s="1"/>
  <c r="B78" i="18" s="1"/>
  <c r="B75" i="18" s="1"/>
  <c r="B72" i="18"/>
  <c r="B73" i="18" s="1"/>
  <c r="AU166" i="7"/>
  <c r="X166" i="7"/>
  <c r="AC232" i="7"/>
  <c r="Y232" i="7"/>
  <c r="Z232" i="7"/>
  <c r="AA232" i="7"/>
  <c r="AB232" i="7"/>
  <c r="AW232" i="7"/>
  <c r="AX232" i="7"/>
  <c r="AY232" i="7"/>
  <c r="AZ232" i="7"/>
  <c r="BI232" i="7"/>
  <c r="AV232"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7" i="16"/>
  <c r="L24" i="16" l="1"/>
  <c r="L16" i="16"/>
  <c r="L15" i="16"/>
  <c r="L6" i="16"/>
  <c r="L19" i="16"/>
  <c r="L10" i="16"/>
  <c r="L14" i="16"/>
  <c r="L23" i="16" s="1"/>
  <c r="L13" i="16"/>
  <c r="EQ166" i="7"/>
  <c r="FC166" i="7"/>
  <c r="ER166" i="7"/>
  <c r="FD166" i="7"/>
  <c r="ES166" i="7"/>
  <c r="ET166" i="7"/>
  <c r="EK166" i="7"/>
  <c r="EW166" i="7"/>
  <c r="EN166" i="7"/>
  <c r="EZ166" i="7"/>
  <c r="FA166" i="7"/>
  <c r="FB166" i="7"/>
  <c r="EJ166" i="7"/>
  <c r="EL166" i="7"/>
  <c r="EM166" i="7"/>
  <c r="EO166" i="7"/>
  <c r="EV166" i="7"/>
  <c r="EX166" i="7"/>
  <c r="EY166" i="7"/>
  <c r="EP166" i="7"/>
  <c r="EU166" i="7"/>
  <c r="FK166" i="7"/>
  <c r="FW166" i="7"/>
  <c r="FL166" i="7"/>
  <c r="FX166" i="7"/>
  <c r="FM166" i="7"/>
  <c r="FY166" i="7"/>
  <c r="FN166" i="7"/>
  <c r="FZ166" i="7"/>
  <c r="FO166" i="7"/>
  <c r="GA166" i="7"/>
  <c r="FP166" i="7"/>
  <c r="FR166" i="7"/>
  <c r="FI166" i="7"/>
  <c r="FU166" i="7"/>
  <c r="FH166" i="7"/>
  <c r="FJ166" i="7"/>
  <c r="FQ166" i="7"/>
  <c r="FS166" i="7"/>
  <c r="FT166" i="7"/>
  <c r="FG166" i="7"/>
  <c r="FV166" i="7"/>
  <c r="HF166" i="7"/>
  <c r="HR166" i="7"/>
  <c r="HG166" i="7"/>
  <c r="HS166" i="7"/>
  <c r="HH166" i="7"/>
  <c r="HT166" i="7"/>
  <c r="HI166" i="7"/>
  <c r="HU166" i="7"/>
  <c r="HJ166" i="7"/>
  <c r="HK166" i="7"/>
  <c r="HL166" i="7"/>
  <c r="HA166" i="7"/>
  <c r="HM166" i="7"/>
  <c r="HD166" i="7"/>
  <c r="HP166" i="7"/>
  <c r="HB166" i="7"/>
  <c r="HC166" i="7"/>
  <c r="HE166" i="7"/>
  <c r="HQ166" i="7"/>
  <c r="HN166" i="7"/>
  <c r="HO166" i="7"/>
  <c r="IC166" i="7"/>
  <c r="IO166" i="7"/>
  <c r="ID166" i="7"/>
  <c r="IP166" i="7"/>
  <c r="IE166" i="7"/>
  <c r="IQ166" i="7"/>
  <c r="IF166" i="7"/>
  <c r="IR166" i="7"/>
  <c r="IG166" i="7"/>
  <c r="IH166" i="7"/>
  <c r="II166" i="7"/>
  <c r="HX166" i="7"/>
  <c r="IJ166" i="7"/>
  <c r="IA166" i="7"/>
  <c r="IM166" i="7"/>
  <c r="HY166" i="7"/>
  <c r="HZ166" i="7"/>
  <c r="IL166" i="7"/>
  <c r="IB166" i="7"/>
  <c r="IK166" i="7"/>
  <c r="IN166" i="7"/>
  <c r="GL166" i="7"/>
  <c r="GX166" i="7"/>
  <c r="GM166" i="7"/>
  <c r="GN166" i="7"/>
  <c r="GO166" i="7"/>
  <c r="GD166" i="7"/>
  <c r="GP166" i="7"/>
  <c r="GE166" i="7"/>
  <c r="GQ166" i="7"/>
  <c r="GF166" i="7"/>
  <c r="GR166" i="7"/>
  <c r="GG166" i="7"/>
  <c r="GS166" i="7"/>
  <c r="GJ166" i="7"/>
  <c r="GV166" i="7"/>
  <c r="GW166" i="7"/>
  <c r="GH166" i="7"/>
  <c r="GI166" i="7"/>
  <c r="GT166" i="7"/>
  <c r="GK166" i="7"/>
  <c r="GU166" i="7"/>
  <c r="JB166" i="7"/>
  <c r="JN166" i="7"/>
  <c r="JC166" i="7"/>
  <c r="JO166" i="7"/>
  <c r="JD166" i="7"/>
  <c r="JE166" i="7"/>
  <c r="JF166" i="7"/>
  <c r="IV166" i="7"/>
  <c r="JH166" i="7"/>
  <c r="IW166" i="7"/>
  <c r="JI166" i="7"/>
  <c r="JM166" i="7"/>
  <c r="IU166" i="7"/>
  <c r="IX166" i="7"/>
  <c r="IZ166" i="7"/>
  <c r="JA166" i="7"/>
  <c r="IY166" i="7"/>
  <c r="JG166" i="7"/>
  <c r="JJ166" i="7"/>
  <c r="JK166" i="7"/>
  <c r="JL166" i="7"/>
  <c r="JS166" i="7"/>
  <c r="KE166" i="7"/>
  <c r="JT166" i="7"/>
  <c r="KF166" i="7"/>
  <c r="JU166" i="7"/>
  <c r="KG166" i="7"/>
  <c r="JV166" i="7"/>
  <c r="KH166" i="7"/>
  <c r="JW166" i="7"/>
  <c r="KI166" i="7"/>
  <c r="JX166" i="7"/>
  <c r="KJ166" i="7"/>
  <c r="JY166" i="7"/>
  <c r="KK166" i="7"/>
  <c r="JZ166" i="7"/>
  <c r="KL166" i="7"/>
  <c r="KA166" i="7"/>
  <c r="KB166" i="7"/>
  <c r="KC166" i="7"/>
  <c r="KD166" i="7"/>
  <c r="JR166" i="7"/>
  <c r="KO166" i="7"/>
  <c r="LA166" i="7"/>
  <c r="KP166" i="7"/>
  <c r="LB166" i="7"/>
  <c r="KQ166" i="7"/>
  <c r="LC166" i="7"/>
  <c r="KR166" i="7"/>
  <c r="LD166" i="7"/>
  <c r="KS166" i="7"/>
  <c r="LE166" i="7"/>
  <c r="KT166" i="7"/>
  <c r="LF166" i="7"/>
  <c r="KU166" i="7"/>
  <c r="LG166" i="7"/>
  <c r="KV166" i="7"/>
  <c r="LH166" i="7"/>
  <c r="KW166" i="7"/>
  <c r="LI166" i="7"/>
  <c r="KX166" i="7"/>
  <c r="KY166" i="7"/>
  <c r="KZ166" i="7"/>
  <c r="DM166" i="7"/>
  <c r="DN166" i="7"/>
  <c r="DO166" i="7"/>
  <c r="DP166" i="7"/>
  <c r="DQ166" i="7"/>
  <c r="DR166" i="7"/>
  <c r="DS166" i="7"/>
  <c r="DT166" i="7"/>
  <c r="DU166" i="7"/>
  <c r="DV166" i="7"/>
  <c r="DW166" i="7"/>
  <c r="DX166" i="7"/>
  <c r="DY166" i="7"/>
  <c r="DZ166" i="7"/>
  <c r="EA166" i="7"/>
  <c r="EB166" i="7"/>
  <c r="EC166" i="7"/>
  <c r="ED166" i="7"/>
  <c r="EE166" i="7"/>
  <c r="EF166" i="7"/>
  <c r="EG166" i="7"/>
  <c r="DJ166" i="7"/>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C97" i="1" s="1"/>
  <c r="C101" i="1" s="1"/>
  <c r="C102" i="1" s="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F8" i="7" s="1"/>
  <c r="F160" i="7" s="1"/>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F14" i="7" s="1"/>
  <c r="F169" i="7" s="1"/>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N104" i="7" s="1"/>
  <c r="O102" i="7"/>
  <c r="O115" i="7" s="1"/>
  <c r="P102" i="7"/>
  <c r="M107" i="7" l="1"/>
  <c r="M104" i="7"/>
  <c r="O179" i="7"/>
  <c r="O63" i="2"/>
  <c r="H26" i="1"/>
  <c r="G54" i="1"/>
  <c r="F27" i="1"/>
  <c r="E52" i="1"/>
  <c r="O144" i="7"/>
  <c r="O142" i="7"/>
  <c r="O141" i="7"/>
  <c r="O145" i="7"/>
  <c r="O263" i="7" s="1"/>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3" i="7"/>
  <c r="D223" i="7"/>
  <c r="E223" i="7"/>
  <c r="J223" i="7"/>
  <c r="K223" i="7"/>
  <c r="M223" i="7"/>
  <c r="N223" i="7"/>
  <c r="O223" i="7"/>
  <c r="P223" i="7"/>
  <c r="E224" i="7"/>
  <c r="P224" i="7"/>
  <c r="C225" i="7"/>
  <c r="D225" i="7"/>
  <c r="E225" i="7"/>
  <c r="J225" i="7"/>
  <c r="K225" i="7"/>
  <c r="M225" i="7"/>
  <c r="N225" i="7"/>
  <c r="O225" i="7"/>
  <c r="P225" i="7"/>
  <c r="C226" i="7"/>
  <c r="D226" i="7"/>
  <c r="E226" i="7"/>
  <c r="J226" i="7"/>
  <c r="K226" i="7"/>
  <c r="M226" i="7"/>
  <c r="N226" i="7"/>
  <c r="O226" i="7"/>
  <c r="P226" i="7"/>
  <c r="K227" i="7"/>
  <c r="M227" i="7"/>
  <c r="N227" i="7"/>
  <c r="O227" i="7"/>
  <c r="P227" i="7"/>
  <c r="C228" i="7"/>
  <c r="D228" i="7"/>
  <c r="E228" i="7"/>
  <c r="J228" i="7"/>
  <c r="K228" i="7"/>
  <c r="M228" i="7"/>
  <c r="N228" i="7"/>
  <c r="O228" i="7"/>
  <c r="P228" i="7"/>
  <c r="C229" i="7"/>
  <c r="D229" i="7"/>
  <c r="E229" i="7"/>
  <c r="J229" i="7"/>
  <c r="K229" i="7"/>
  <c r="O229" i="7"/>
  <c r="P229" i="7"/>
  <c r="C230" i="7"/>
  <c r="D230" i="7"/>
  <c r="E230" i="7"/>
  <c r="J230" i="7"/>
  <c r="K230" i="7"/>
  <c r="N230" i="7"/>
  <c r="O230" i="7"/>
  <c r="P230" i="7"/>
  <c r="C231" i="7"/>
  <c r="D231" i="7"/>
  <c r="E231" i="7"/>
  <c r="J231" i="7"/>
  <c r="K231" i="7"/>
  <c r="O231" i="7"/>
  <c r="P231" i="7"/>
  <c r="C234" i="7"/>
  <c r="E234" i="7"/>
  <c r="J234" i="7"/>
  <c r="K234" i="7"/>
  <c r="M234" i="7"/>
  <c r="N234" i="7"/>
  <c r="O234" i="7"/>
  <c r="P234" i="7"/>
  <c r="C236" i="7"/>
  <c r="E236" i="7"/>
  <c r="J236" i="7"/>
  <c r="K236" i="7"/>
  <c r="M236" i="7"/>
  <c r="N236" i="7"/>
  <c r="O236" i="7"/>
  <c r="P236" i="7"/>
  <c r="C237" i="7"/>
  <c r="D237" i="7"/>
  <c r="E237" i="7"/>
  <c r="J237" i="7"/>
  <c r="K237" i="7"/>
  <c r="M237" i="7"/>
  <c r="N237" i="7"/>
  <c r="O237" i="7"/>
  <c r="P237" i="7"/>
  <c r="C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J242" i="7"/>
  <c r="K242" i="7"/>
  <c r="M242" i="7"/>
  <c r="N242" i="7"/>
  <c r="O242" i="7"/>
  <c r="P242" i="7"/>
  <c r="C243" i="7"/>
  <c r="D243" i="7"/>
  <c r="E243" i="7"/>
  <c r="M243" i="7"/>
  <c r="N243" i="7"/>
  <c r="P243" i="7"/>
  <c r="D244" i="7"/>
  <c r="E244" i="7"/>
  <c r="J244" i="7"/>
  <c r="K244" i="7"/>
  <c r="M244" i="7"/>
  <c r="N244" i="7"/>
  <c r="O244" i="7"/>
  <c r="P244" i="7"/>
  <c r="D245" i="7"/>
  <c r="E245" i="7"/>
  <c r="J245" i="7"/>
  <c r="K245" i="7"/>
  <c r="M245" i="7"/>
  <c r="N245" i="7"/>
  <c r="O245" i="7"/>
  <c r="P245" i="7"/>
  <c r="D246" i="7"/>
  <c r="E246" i="7"/>
  <c r="J246" i="7"/>
  <c r="K246" i="7"/>
  <c r="M246" i="7"/>
  <c r="N246" i="7"/>
  <c r="O246" i="7"/>
  <c r="P246" i="7"/>
  <c r="C247" i="7"/>
  <c r="D247" i="7"/>
  <c r="E247" i="7"/>
  <c r="M247" i="7"/>
  <c r="N247" i="7"/>
  <c r="P247" i="7"/>
  <c r="C248" i="7"/>
  <c r="D248" i="7"/>
  <c r="E248" i="7"/>
  <c r="M248" i="7"/>
  <c r="N248" i="7"/>
  <c r="P248" i="7"/>
  <c r="D249" i="7"/>
  <c r="E249" i="7"/>
  <c r="O249" i="7"/>
  <c r="P249" i="7"/>
  <c r="C251" i="7"/>
  <c r="D251" i="7"/>
  <c r="E251" i="7"/>
  <c r="J251" i="7"/>
  <c r="K251" i="7"/>
  <c r="M251" i="7"/>
  <c r="N251" i="7"/>
  <c r="O251" i="7"/>
  <c r="P251" i="7"/>
  <c r="C252" i="7"/>
  <c r="D252" i="7"/>
  <c r="E252" i="7"/>
  <c r="M252" i="7"/>
  <c r="N252" i="7"/>
  <c r="O252" i="7"/>
  <c r="P252" i="7"/>
  <c r="C253" i="7"/>
  <c r="D253" i="7"/>
  <c r="E253" i="7"/>
  <c r="J253" i="7"/>
  <c r="K253" i="7"/>
  <c r="M253" i="7"/>
  <c r="N253" i="7"/>
  <c r="O253" i="7"/>
  <c r="P253" i="7"/>
  <c r="D254" i="7"/>
  <c r="E254" i="7"/>
  <c r="O254" i="7"/>
  <c r="P254" i="7"/>
  <c r="C255" i="7"/>
  <c r="D255" i="7"/>
  <c r="E255" i="7"/>
  <c r="M255" i="7"/>
  <c r="N255" i="7"/>
  <c r="P255" i="7"/>
  <c r="C256" i="7"/>
  <c r="E256" i="7"/>
  <c r="J256" i="7"/>
  <c r="K256" i="7"/>
  <c r="M256" i="7"/>
  <c r="N256" i="7"/>
  <c r="O256" i="7"/>
  <c r="P256" i="7"/>
  <c r="D257" i="7"/>
  <c r="E257" i="7"/>
  <c r="O257" i="7"/>
  <c r="P257" i="7"/>
  <c r="C258" i="7"/>
  <c r="D258" i="7"/>
  <c r="E258" i="7"/>
  <c r="J258" i="7"/>
  <c r="K258" i="7"/>
  <c r="M258" i="7"/>
  <c r="N258" i="7"/>
  <c r="O258" i="7"/>
  <c r="P258" i="7"/>
  <c r="D260" i="7"/>
  <c r="E260" i="7"/>
  <c r="O260" i="7"/>
  <c r="P260" i="7"/>
  <c r="D263" i="7"/>
  <c r="E263" i="7"/>
  <c r="P263" i="7"/>
  <c r="C264" i="7"/>
  <c r="D264" i="7"/>
  <c r="E264" i="7"/>
  <c r="D265" i="7"/>
  <c r="E265" i="7"/>
  <c r="B265" i="7"/>
  <c r="B264" i="7"/>
  <c r="B263" i="7"/>
  <c r="B260" i="7"/>
  <c r="B258" i="7"/>
  <c r="B257" i="7"/>
  <c r="B256" i="7"/>
  <c r="B255" i="7"/>
  <c r="B254" i="7"/>
  <c r="B252" i="7"/>
  <c r="B251" i="7"/>
  <c r="B249" i="7"/>
  <c r="B248" i="7"/>
  <c r="B247" i="7"/>
  <c r="B243" i="7"/>
  <c r="B242" i="7"/>
  <c r="B241" i="7"/>
  <c r="B240" i="7"/>
  <c r="B238" i="7"/>
  <c r="B237" i="7"/>
  <c r="B236" i="7"/>
  <c r="B234" i="7"/>
  <c r="B231" i="7"/>
  <c r="B230" i="7"/>
  <c r="B229" i="7"/>
  <c r="B228" i="7"/>
  <c r="B226" i="7"/>
  <c r="B225" i="7"/>
  <c r="B224" i="7"/>
  <c r="B223"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3" i="7"/>
  <c r="A264" i="7"/>
  <c r="A265" i="7"/>
  <c r="A257" i="7"/>
  <c r="A258" i="7"/>
  <c r="A259" i="7"/>
  <c r="A260" i="7"/>
  <c r="A261" i="7"/>
  <c r="A262" i="7"/>
  <c r="A224" i="7"/>
  <c r="A225" i="7"/>
  <c r="A226" i="7"/>
  <c r="A227" i="7"/>
  <c r="A228" i="7"/>
  <c r="A229" i="7"/>
  <c r="A230" i="7"/>
  <c r="A231" i="7"/>
  <c r="A234" i="7"/>
  <c r="A236" i="7"/>
  <c r="A237" i="7"/>
  <c r="A238" i="7"/>
  <c r="A239" i="7"/>
  <c r="A240" i="7"/>
  <c r="A241" i="7"/>
  <c r="A242" i="7"/>
  <c r="A243" i="7"/>
  <c r="A244" i="7"/>
  <c r="A245" i="7"/>
  <c r="A246" i="7"/>
  <c r="A247" i="7"/>
  <c r="A248" i="7"/>
  <c r="A249" i="7"/>
  <c r="A250" i="7"/>
  <c r="A251" i="7"/>
  <c r="A252" i="7"/>
  <c r="A253" i="7"/>
  <c r="A254" i="7"/>
  <c r="A255" i="7"/>
  <c r="A256" i="7"/>
  <c r="A223"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42" s="1"/>
  <c r="K6" i="42" s="1"/>
  <c r="B5" i="23"/>
  <c r="O20" i="23"/>
  <c r="B9" i="23"/>
  <c r="O7" i="23" s="1"/>
  <c r="O19" i="23"/>
  <c r="O9" i="23"/>
  <c r="I4" i="24"/>
  <c r="EI258" i="7" l="1"/>
  <c r="KN258" i="7"/>
  <c r="JQ258" i="7"/>
  <c r="IT258" i="7"/>
  <c r="HW258" i="7"/>
  <c r="GC258" i="7"/>
  <c r="GZ258" i="7"/>
  <c r="FF258" i="7"/>
  <c r="KN164" i="7"/>
  <c r="JQ164" i="7"/>
  <c r="IT164" i="7"/>
  <c r="HW164" i="7"/>
  <c r="GC164" i="7"/>
  <c r="GZ164" i="7"/>
  <c r="FF164" i="7"/>
  <c r="KN179" i="7"/>
  <c r="JQ179" i="7"/>
  <c r="IT179" i="7"/>
  <c r="HW179" i="7"/>
  <c r="GZ179" i="7"/>
  <c r="GC179" i="7"/>
  <c r="FF179" i="7"/>
  <c r="KN212" i="7"/>
  <c r="JQ212" i="7"/>
  <c r="IT212" i="7"/>
  <c r="HW212" i="7"/>
  <c r="GC212" i="7"/>
  <c r="GZ212" i="7"/>
  <c r="FF212" i="7"/>
  <c r="KN197" i="7"/>
  <c r="JQ197" i="7"/>
  <c r="HW197" i="7"/>
  <c r="GZ197" i="7"/>
  <c r="IT197" i="7"/>
  <c r="GC197" i="7"/>
  <c r="FF197" i="7"/>
  <c r="EI223" i="7"/>
  <c r="KN223" i="7"/>
  <c r="JQ223" i="7"/>
  <c r="IT223" i="7"/>
  <c r="HW223" i="7"/>
  <c r="GZ223" i="7"/>
  <c r="GC223" i="7"/>
  <c r="FF223" i="7"/>
  <c r="EI245" i="7"/>
  <c r="KN245" i="7"/>
  <c r="JQ245" i="7"/>
  <c r="IT245" i="7"/>
  <c r="HW245" i="7"/>
  <c r="GZ245" i="7"/>
  <c r="GC245" i="7"/>
  <c r="FF245" i="7"/>
  <c r="EI230" i="7"/>
  <c r="KN230" i="7"/>
  <c r="JQ230" i="7"/>
  <c r="IT230" i="7"/>
  <c r="HW230" i="7"/>
  <c r="GZ230" i="7"/>
  <c r="GC230" i="7"/>
  <c r="FF230" i="7"/>
  <c r="EI257" i="7"/>
  <c r="KN257" i="7"/>
  <c r="JQ257" i="7"/>
  <c r="IT257" i="7"/>
  <c r="HW257" i="7"/>
  <c r="GZ257" i="7"/>
  <c r="GC257" i="7"/>
  <c r="FF257" i="7"/>
  <c r="KN219" i="7"/>
  <c r="JQ219" i="7"/>
  <c r="IT219" i="7"/>
  <c r="HW219" i="7"/>
  <c r="GZ219" i="7"/>
  <c r="GC219" i="7"/>
  <c r="FF219" i="7"/>
  <c r="EI229" i="7"/>
  <c r="KN229" i="7"/>
  <c r="JQ229" i="7"/>
  <c r="IT229" i="7"/>
  <c r="HW229" i="7"/>
  <c r="GZ229" i="7"/>
  <c r="GC229" i="7"/>
  <c r="FF229" i="7"/>
  <c r="KN162" i="7"/>
  <c r="JQ162" i="7"/>
  <c r="IT162" i="7"/>
  <c r="HW162" i="7"/>
  <c r="GZ162" i="7"/>
  <c r="GC162" i="7"/>
  <c r="FF162" i="7"/>
  <c r="KN181" i="7"/>
  <c r="JQ181" i="7"/>
  <c r="HW181" i="7"/>
  <c r="IT181" i="7"/>
  <c r="GZ181" i="7"/>
  <c r="GC181" i="7"/>
  <c r="FF181" i="7"/>
  <c r="KN210" i="7"/>
  <c r="JQ210" i="7"/>
  <c r="IT210" i="7"/>
  <c r="HW210" i="7"/>
  <c r="GZ210" i="7"/>
  <c r="GC210" i="7"/>
  <c r="FF210" i="7"/>
  <c r="KN195" i="7"/>
  <c r="JQ195" i="7"/>
  <c r="IT195" i="7"/>
  <c r="GZ195" i="7"/>
  <c r="HW195" i="7"/>
  <c r="GC195" i="7"/>
  <c r="FF195" i="7"/>
  <c r="EI255" i="7"/>
  <c r="KN255" i="7"/>
  <c r="JQ255" i="7"/>
  <c r="IT255" i="7"/>
  <c r="HW255" i="7"/>
  <c r="GZ255" i="7"/>
  <c r="GC255" i="7"/>
  <c r="FF255" i="7"/>
  <c r="EI243" i="7"/>
  <c r="KN243" i="7"/>
  <c r="JQ243" i="7"/>
  <c r="HW243" i="7"/>
  <c r="GZ243" i="7"/>
  <c r="IT243" i="7"/>
  <c r="GC243" i="7"/>
  <c r="FF243" i="7"/>
  <c r="EI228" i="7"/>
  <c r="KN228" i="7"/>
  <c r="JQ228" i="7"/>
  <c r="IT228" i="7"/>
  <c r="HW228" i="7"/>
  <c r="GZ228" i="7"/>
  <c r="GC228" i="7"/>
  <c r="FF228" i="7"/>
  <c r="EI264" i="7"/>
  <c r="JQ264" i="7"/>
  <c r="KN264" i="7"/>
  <c r="IT264" i="7"/>
  <c r="HW264" i="7"/>
  <c r="GZ264" i="7"/>
  <c r="GC264" i="7"/>
  <c r="FF264" i="7"/>
  <c r="KN178" i="7"/>
  <c r="JQ178" i="7"/>
  <c r="IT178" i="7"/>
  <c r="HW178" i="7"/>
  <c r="GC178" i="7"/>
  <c r="GZ178" i="7"/>
  <c r="FF178" i="7"/>
  <c r="KN163" i="7"/>
  <c r="JQ163" i="7"/>
  <c r="IT163" i="7"/>
  <c r="HW163" i="7"/>
  <c r="GZ163" i="7"/>
  <c r="GC163" i="7"/>
  <c r="FF163" i="7"/>
  <c r="EI242" i="7"/>
  <c r="KN242" i="7"/>
  <c r="JQ242" i="7"/>
  <c r="IT242" i="7"/>
  <c r="GZ242" i="7"/>
  <c r="HW242" i="7"/>
  <c r="GC242" i="7"/>
  <c r="FF242" i="7"/>
  <c r="EI256" i="7"/>
  <c r="KN256" i="7"/>
  <c r="JQ256" i="7"/>
  <c r="IT256" i="7"/>
  <c r="GZ256" i="7"/>
  <c r="HW256" i="7"/>
  <c r="GC256" i="7"/>
  <c r="FF256" i="7"/>
  <c r="EI254" i="7"/>
  <c r="KN254" i="7"/>
  <c r="JQ254" i="7"/>
  <c r="IT254" i="7"/>
  <c r="GZ254" i="7"/>
  <c r="HW254" i="7"/>
  <c r="GC254" i="7"/>
  <c r="FF254" i="7"/>
  <c r="KN165" i="7"/>
  <c r="JQ165" i="7"/>
  <c r="IT165" i="7"/>
  <c r="HW165" i="7"/>
  <c r="GZ165" i="7"/>
  <c r="GC165" i="7"/>
  <c r="FF165" i="7"/>
  <c r="KN183" i="7"/>
  <c r="JQ183" i="7"/>
  <c r="GZ183" i="7"/>
  <c r="HW183" i="7"/>
  <c r="IT183" i="7"/>
  <c r="GC183" i="7"/>
  <c r="FF183" i="7"/>
  <c r="KN207" i="7"/>
  <c r="JQ207" i="7"/>
  <c r="IT207" i="7"/>
  <c r="GZ207" i="7"/>
  <c r="HW207" i="7"/>
  <c r="GC207" i="7"/>
  <c r="FF207" i="7"/>
  <c r="KN193" i="7"/>
  <c r="JQ193" i="7"/>
  <c r="IT193" i="7"/>
  <c r="HW193" i="7"/>
  <c r="GZ193" i="7"/>
  <c r="GC193" i="7"/>
  <c r="FF193" i="7"/>
  <c r="EI253" i="7"/>
  <c r="KN253" i="7"/>
  <c r="JQ253" i="7"/>
  <c r="IT253" i="7"/>
  <c r="GZ253" i="7"/>
  <c r="GC253" i="7"/>
  <c r="HW253" i="7"/>
  <c r="FF253" i="7"/>
  <c r="EI241" i="7"/>
  <c r="KN241" i="7"/>
  <c r="JQ241" i="7"/>
  <c r="IT241" i="7"/>
  <c r="GZ241" i="7"/>
  <c r="HW241" i="7"/>
  <c r="GC241" i="7"/>
  <c r="FF241" i="7"/>
  <c r="EI226" i="7"/>
  <c r="KN226" i="7"/>
  <c r="JQ226" i="7"/>
  <c r="IT226" i="7"/>
  <c r="HW226" i="7"/>
  <c r="GZ226" i="7"/>
  <c r="GC226" i="7"/>
  <c r="FF226" i="7"/>
  <c r="KN199" i="7"/>
  <c r="JQ199" i="7"/>
  <c r="IT199" i="7"/>
  <c r="HW199" i="7"/>
  <c r="GZ199" i="7"/>
  <c r="FF199" i="7"/>
  <c r="GC199" i="7"/>
  <c r="EI265" i="7"/>
  <c r="KN265" i="7"/>
  <c r="JQ265" i="7"/>
  <c r="IT265" i="7"/>
  <c r="GZ265" i="7"/>
  <c r="HW265" i="7"/>
  <c r="GC265" i="7"/>
  <c r="FF265" i="7"/>
  <c r="KN182" i="7"/>
  <c r="JQ182" i="7"/>
  <c r="IT182" i="7"/>
  <c r="HW182" i="7"/>
  <c r="GZ182" i="7"/>
  <c r="FF182" i="7"/>
  <c r="GC182" i="7"/>
  <c r="EI227" i="7"/>
  <c r="KN227" i="7"/>
  <c r="JQ227" i="7"/>
  <c r="IT227" i="7"/>
  <c r="HW227" i="7"/>
  <c r="GZ227" i="7"/>
  <c r="GC227" i="7"/>
  <c r="FF227" i="7"/>
  <c r="KN167" i="7"/>
  <c r="JQ167" i="7"/>
  <c r="IT167" i="7"/>
  <c r="HW167" i="7"/>
  <c r="GZ167" i="7"/>
  <c r="GC167" i="7"/>
  <c r="FF167" i="7"/>
  <c r="KN185" i="7"/>
  <c r="JQ185" i="7"/>
  <c r="IT185" i="7"/>
  <c r="HW185" i="7"/>
  <c r="GZ185" i="7"/>
  <c r="GC185" i="7"/>
  <c r="FF185" i="7"/>
  <c r="KN206" i="7"/>
  <c r="JQ206" i="7"/>
  <c r="IT206" i="7"/>
  <c r="HW206" i="7"/>
  <c r="GZ206" i="7"/>
  <c r="GC206" i="7"/>
  <c r="FF206" i="7"/>
  <c r="KN192" i="7"/>
  <c r="JQ192" i="7"/>
  <c r="IT192" i="7"/>
  <c r="HW192" i="7"/>
  <c r="GZ192" i="7"/>
  <c r="GC192" i="7"/>
  <c r="FF192" i="7"/>
  <c r="EI252" i="7"/>
  <c r="KN252" i="7"/>
  <c r="JQ252" i="7"/>
  <c r="IT252" i="7"/>
  <c r="HW252" i="7"/>
  <c r="GZ252" i="7"/>
  <c r="GC252" i="7"/>
  <c r="FF252" i="7"/>
  <c r="EI240" i="7"/>
  <c r="KN240" i="7"/>
  <c r="JQ240" i="7"/>
  <c r="HW240" i="7"/>
  <c r="GZ240" i="7"/>
  <c r="IT240" i="7"/>
  <c r="GC240" i="7"/>
  <c r="FF240" i="7"/>
  <c r="EI225" i="7"/>
  <c r="KN225" i="7"/>
  <c r="JQ225" i="7"/>
  <c r="IT225" i="7"/>
  <c r="HW225" i="7"/>
  <c r="GZ225" i="7"/>
  <c r="GC225" i="7"/>
  <c r="FF225" i="7"/>
  <c r="EI231" i="7"/>
  <c r="KN231" i="7"/>
  <c r="JQ231" i="7"/>
  <c r="IT231" i="7"/>
  <c r="HW231" i="7"/>
  <c r="GZ231" i="7"/>
  <c r="GC231" i="7"/>
  <c r="FF231" i="7"/>
  <c r="KN196" i="7"/>
  <c r="JQ196" i="7"/>
  <c r="IT196" i="7"/>
  <c r="GZ196" i="7"/>
  <c r="HW196" i="7"/>
  <c r="GC196" i="7"/>
  <c r="FF196" i="7"/>
  <c r="KN161" i="7"/>
  <c r="JQ161" i="7"/>
  <c r="IT161" i="7"/>
  <c r="HW161" i="7"/>
  <c r="GZ161" i="7"/>
  <c r="GC161" i="7"/>
  <c r="FF161" i="7"/>
  <c r="EI263" i="7"/>
  <c r="KN263" i="7"/>
  <c r="JQ263" i="7"/>
  <c r="IT263" i="7"/>
  <c r="HW263" i="7"/>
  <c r="GZ263" i="7"/>
  <c r="GC263" i="7"/>
  <c r="FF263" i="7"/>
  <c r="KN170" i="7"/>
  <c r="JQ170" i="7"/>
  <c r="IT170" i="7"/>
  <c r="HW170" i="7"/>
  <c r="GZ170" i="7"/>
  <c r="GC170" i="7"/>
  <c r="FF170" i="7"/>
  <c r="KN186" i="7"/>
  <c r="JQ186" i="7"/>
  <c r="IT186" i="7"/>
  <c r="HW186" i="7"/>
  <c r="GZ186" i="7"/>
  <c r="GC186" i="7"/>
  <c r="FF186" i="7"/>
  <c r="KN204" i="7"/>
  <c r="JQ204" i="7"/>
  <c r="IT204" i="7"/>
  <c r="HW204" i="7"/>
  <c r="GZ204" i="7"/>
  <c r="GC204" i="7"/>
  <c r="FF204" i="7"/>
  <c r="KN191" i="7"/>
  <c r="JQ191" i="7"/>
  <c r="IT191" i="7"/>
  <c r="HW191" i="7"/>
  <c r="GZ191" i="7"/>
  <c r="GC191" i="7"/>
  <c r="FF191" i="7"/>
  <c r="EI251" i="7"/>
  <c r="KN251" i="7"/>
  <c r="JQ251" i="7"/>
  <c r="IT251" i="7"/>
  <c r="HW251" i="7"/>
  <c r="GZ251" i="7"/>
  <c r="GC251" i="7"/>
  <c r="FF251" i="7"/>
  <c r="EI239" i="7"/>
  <c r="KN239" i="7"/>
  <c r="JQ239" i="7"/>
  <c r="IT239" i="7"/>
  <c r="HW239" i="7"/>
  <c r="GZ239" i="7"/>
  <c r="GC239" i="7"/>
  <c r="FF239" i="7"/>
  <c r="EI224" i="7"/>
  <c r="KN224" i="7"/>
  <c r="JQ224" i="7"/>
  <c r="IT224" i="7"/>
  <c r="HW224" i="7"/>
  <c r="GC224" i="7"/>
  <c r="GZ224" i="7"/>
  <c r="FF224" i="7"/>
  <c r="KN169" i="7"/>
  <c r="JQ169" i="7"/>
  <c r="IT169" i="7"/>
  <c r="HW169" i="7"/>
  <c r="GZ169" i="7"/>
  <c r="GC169" i="7"/>
  <c r="FF169" i="7"/>
  <c r="KN187" i="7"/>
  <c r="JQ187" i="7"/>
  <c r="IT187" i="7"/>
  <c r="HW187" i="7"/>
  <c r="GZ187" i="7"/>
  <c r="GC187" i="7"/>
  <c r="FF187" i="7"/>
  <c r="KN203" i="7"/>
  <c r="JQ203" i="7"/>
  <c r="IT203" i="7"/>
  <c r="HW203" i="7"/>
  <c r="GZ203" i="7"/>
  <c r="GC203" i="7"/>
  <c r="FF203" i="7"/>
  <c r="KN190" i="7"/>
  <c r="JQ190" i="7"/>
  <c r="IT190" i="7"/>
  <c r="HW190" i="7"/>
  <c r="GC190" i="7"/>
  <c r="FF190" i="7"/>
  <c r="GZ190" i="7"/>
  <c r="EI250" i="7"/>
  <c r="KN250" i="7"/>
  <c r="JQ250" i="7"/>
  <c r="IT250" i="7"/>
  <c r="HW250" i="7"/>
  <c r="GZ250" i="7"/>
  <c r="GC250" i="7"/>
  <c r="FF250" i="7"/>
  <c r="EI238" i="7"/>
  <c r="KN238" i="7"/>
  <c r="JQ238" i="7"/>
  <c r="IT238" i="7"/>
  <c r="HW238" i="7"/>
  <c r="GZ238" i="7"/>
  <c r="GC238" i="7"/>
  <c r="FF238" i="7"/>
  <c r="EI262" i="7"/>
  <c r="KN262" i="7"/>
  <c r="JQ262" i="7"/>
  <c r="IT262" i="7"/>
  <c r="HW262" i="7"/>
  <c r="GZ262" i="7"/>
  <c r="GC262" i="7"/>
  <c r="FF262" i="7"/>
  <c r="KN213" i="7"/>
  <c r="JQ213" i="7"/>
  <c r="IT213" i="7"/>
  <c r="HW213" i="7"/>
  <c r="GZ213" i="7"/>
  <c r="GC213" i="7"/>
  <c r="FF213" i="7"/>
  <c r="EI244" i="7"/>
  <c r="KN244" i="7"/>
  <c r="JQ244" i="7"/>
  <c r="IT244" i="7"/>
  <c r="HW244" i="7"/>
  <c r="GZ244" i="7"/>
  <c r="GC244" i="7"/>
  <c r="FF244" i="7"/>
  <c r="KN209" i="7"/>
  <c r="JQ209" i="7"/>
  <c r="IT209" i="7"/>
  <c r="HW209" i="7"/>
  <c r="GZ209" i="7"/>
  <c r="GC209" i="7"/>
  <c r="FF209" i="7"/>
  <c r="KN176" i="7"/>
  <c r="JQ176" i="7"/>
  <c r="IT176" i="7"/>
  <c r="HW176" i="7"/>
  <c r="GC176" i="7"/>
  <c r="GZ176" i="7"/>
  <c r="FF176" i="7"/>
  <c r="KN217" i="7"/>
  <c r="JQ217" i="7"/>
  <c r="IT217" i="7"/>
  <c r="HW217" i="7"/>
  <c r="GZ217" i="7"/>
  <c r="GC217" i="7"/>
  <c r="FF217" i="7"/>
  <c r="KN202" i="7"/>
  <c r="JQ202" i="7"/>
  <c r="IT202" i="7"/>
  <c r="HW202" i="7"/>
  <c r="GZ202" i="7"/>
  <c r="GC202" i="7"/>
  <c r="FF202" i="7"/>
  <c r="KN189" i="7"/>
  <c r="JQ189" i="7"/>
  <c r="IT189" i="7"/>
  <c r="HW189" i="7"/>
  <c r="GZ189" i="7"/>
  <c r="GC189" i="7"/>
  <c r="FF189" i="7"/>
  <c r="EI249" i="7"/>
  <c r="KN249" i="7"/>
  <c r="JQ249" i="7"/>
  <c r="IT249" i="7"/>
  <c r="HW249" i="7"/>
  <c r="GZ249" i="7"/>
  <c r="GC249" i="7"/>
  <c r="FF249" i="7"/>
  <c r="EI237" i="7"/>
  <c r="KN237" i="7"/>
  <c r="JQ237" i="7"/>
  <c r="IT237" i="7"/>
  <c r="HW237" i="7"/>
  <c r="GZ237" i="7"/>
  <c r="GC237" i="7"/>
  <c r="FF237" i="7"/>
  <c r="EI261" i="7"/>
  <c r="KN261" i="7"/>
  <c r="JQ261" i="7"/>
  <c r="IT261" i="7"/>
  <c r="HW261" i="7"/>
  <c r="GZ261" i="7"/>
  <c r="GC261" i="7"/>
  <c r="FF261" i="7"/>
  <c r="KN160" i="7"/>
  <c r="JQ160" i="7"/>
  <c r="IT160" i="7"/>
  <c r="HW160" i="7"/>
  <c r="GZ160" i="7"/>
  <c r="FF160" i="7"/>
  <c r="GC160" i="7"/>
  <c r="EI160" i="7"/>
  <c r="KN211" i="7"/>
  <c r="JQ211" i="7"/>
  <c r="IT211" i="7"/>
  <c r="HW211" i="7"/>
  <c r="GZ211" i="7"/>
  <c r="GC211" i="7"/>
  <c r="FF211" i="7"/>
  <c r="KN194" i="7"/>
  <c r="JQ194" i="7"/>
  <c r="HW194" i="7"/>
  <c r="GZ194" i="7"/>
  <c r="IT194" i="7"/>
  <c r="GC194" i="7"/>
  <c r="FF194" i="7"/>
  <c r="KN174" i="7"/>
  <c r="IT174" i="7"/>
  <c r="JQ174" i="7"/>
  <c r="HW174" i="7"/>
  <c r="GZ174" i="7"/>
  <c r="GC174" i="7"/>
  <c r="FF174" i="7"/>
  <c r="KN216" i="7"/>
  <c r="JQ216" i="7"/>
  <c r="IT216" i="7"/>
  <c r="HW216" i="7"/>
  <c r="GZ216" i="7"/>
  <c r="GC216" i="7"/>
  <c r="FF216" i="7"/>
  <c r="KN201" i="7"/>
  <c r="JQ201" i="7"/>
  <c r="IT201" i="7"/>
  <c r="HW201" i="7"/>
  <c r="GZ201" i="7"/>
  <c r="GC201" i="7"/>
  <c r="FF201" i="7"/>
  <c r="KN188" i="7"/>
  <c r="JQ188" i="7"/>
  <c r="IT188" i="7"/>
  <c r="HW188" i="7"/>
  <c r="GC188" i="7"/>
  <c r="GZ188" i="7"/>
  <c r="FF188" i="7"/>
  <c r="EI248" i="7"/>
  <c r="KN248" i="7"/>
  <c r="JQ248" i="7"/>
  <c r="IT248" i="7"/>
  <c r="HW248" i="7"/>
  <c r="GC248" i="7"/>
  <c r="FF248" i="7"/>
  <c r="GZ248" i="7"/>
  <c r="EI236" i="7"/>
  <c r="KN236" i="7"/>
  <c r="JQ236" i="7"/>
  <c r="IT236" i="7"/>
  <c r="HW236" i="7"/>
  <c r="GC236" i="7"/>
  <c r="GZ236" i="7"/>
  <c r="FF236" i="7"/>
  <c r="EI260" i="7"/>
  <c r="KN260" i="7"/>
  <c r="JQ260" i="7"/>
  <c r="IT260" i="7"/>
  <c r="HW260" i="7"/>
  <c r="GZ260" i="7"/>
  <c r="GC260" i="7"/>
  <c r="FF260" i="7"/>
  <c r="EI246" i="7"/>
  <c r="KN246" i="7"/>
  <c r="JQ246" i="7"/>
  <c r="IT246" i="7"/>
  <c r="HW246" i="7"/>
  <c r="GC246" i="7"/>
  <c r="GZ246" i="7"/>
  <c r="FF246" i="7"/>
  <c r="KN180" i="7"/>
  <c r="JQ180" i="7"/>
  <c r="HW180" i="7"/>
  <c r="IT180" i="7"/>
  <c r="GZ180" i="7"/>
  <c r="GC180" i="7"/>
  <c r="FF180" i="7"/>
  <c r="KN177" i="7"/>
  <c r="JQ177" i="7"/>
  <c r="IT177" i="7"/>
  <c r="HW177" i="7"/>
  <c r="GZ177" i="7"/>
  <c r="GC177" i="7"/>
  <c r="FF177" i="7"/>
  <c r="KN214" i="7"/>
  <c r="JQ214" i="7"/>
  <c r="IT214" i="7"/>
  <c r="HW214" i="7"/>
  <c r="GC214" i="7"/>
  <c r="GZ214" i="7"/>
  <c r="FF214" i="7"/>
  <c r="KN200" i="7"/>
  <c r="JQ200" i="7"/>
  <c r="IT200" i="7"/>
  <c r="HW200" i="7"/>
  <c r="GC200" i="7"/>
  <c r="GZ200" i="7"/>
  <c r="FF200" i="7"/>
  <c r="KN218" i="7"/>
  <c r="JQ218" i="7"/>
  <c r="IT218" i="7"/>
  <c r="HW218" i="7"/>
  <c r="GZ218" i="7"/>
  <c r="GC218" i="7"/>
  <c r="FF218" i="7"/>
  <c r="EI247" i="7"/>
  <c r="KN247" i="7"/>
  <c r="JQ247" i="7"/>
  <c r="IT247" i="7"/>
  <c r="HW247" i="7"/>
  <c r="GZ247" i="7"/>
  <c r="GC247" i="7"/>
  <c r="FF247" i="7"/>
  <c r="EI234" i="7"/>
  <c r="KN234" i="7"/>
  <c r="JQ234" i="7"/>
  <c r="IT234" i="7"/>
  <c r="HW234" i="7"/>
  <c r="GC234" i="7"/>
  <c r="GZ234" i="7"/>
  <c r="FF234" i="7"/>
  <c r="EI259" i="7"/>
  <c r="KN259" i="7"/>
  <c r="JQ259" i="7"/>
  <c r="IT259" i="7"/>
  <c r="HW259" i="7"/>
  <c r="GZ259" i="7"/>
  <c r="GC259" i="7"/>
  <c r="FF259" i="7"/>
  <c r="DL160" i="7"/>
  <c r="CO160" i="7"/>
  <c r="EI164" i="7"/>
  <c r="DL164" i="7"/>
  <c r="EI163" i="7"/>
  <c r="DL163" i="7"/>
  <c r="EI162" i="7"/>
  <c r="DL162" i="7"/>
  <c r="EI161" i="7"/>
  <c r="DL161" i="7"/>
  <c r="EI165" i="7"/>
  <c r="DL165" i="7"/>
  <c r="EI167" i="7"/>
  <c r="DL167" i="7"/>
  <c r="EI170" i="7"/>
  <c r="DL170" i="7"/>
  <c r="EI169" i="7"/>
  <c r="DL169" i="7"/>
  <c r="EI176" i="7"/>
  <c r="DL176" i="7"/>
  <c r="EI174" i="7"/>
  <c r="DL174" i="7"/>
  <c r="EI177" i="7"/>
  <c r="DL177" i="7"/>
  <c r="EI178" i="7"/>
  <c r="DL178" i="7"/>
  <c r="EI179" i="7"/>
  <c r="DL179" i="7"/>
  <c r="EI180" i="7"/>
  <c r="DL180" i="7"/>
  <c r="EI181" i="7"/>
  <c r="DL181" i="7"/>
  <c r="EI182" i="7"/>
  <c r="DL182" i="7"/>
  <c r="EI183" i="7"/>
  <c r="DL183" i="7"/>
  <c r="EI185" i="7"/>
  <c r="DL185" i="7"/>
  <c r="EI186" i="7"/>
  <c r="DL186" i="7"/>
  <c r="EI187" i="7"/>
  <c r="DL187" i="7"/>
  <c r="EI217" i="7"/>
  <c r="DL217" i="7"/>
  <c r="EI216" i="7"/>
  <c r="DL216" i="7"/>
  <c r="EI214" i="7"/>
  <c r="DL214" i="7"/>
  <c r="EI213" i="7"/>
  <c r="DL213" i="7"/>
  <c r="EI212" i="7"/>
  <c r="DL212" i="7"/>
  <c r="EI211" i="7"/>
  <c r="DL211" i="7"/>
  <c r="EI210" i="7"/>
  <c r="DL210" i="7"/>
  <c r="EI209" i="7"/>
  <c r="DL209" i="7"/>
  <c r="EI207" i="7"/>
  <c r="DL207" i="7"/>
  <c r="EI206" i="7"/>
  <c r="DL206" i="7"/>
  <c r="EI204" i="7"/>
  <c r="DL204" i="7"/>
  <c r="EI203" i="7"/>
  <c r="DL203" i="7"/>
  <c r="EI202" i="7"/>
  <c r="DL202" i="7"/>
  <c r="EI201" i="7"/>
  <c r="DL201" i="7"/>
  <c r="EI200" i="7"/>
  <c r="DL200" i="7"/>
  <c r="EI199" i="7"/>
  <c r="DL199" i="7"/>
  <c r="EI197" i="7"/>
  <c r="DL197" i="7"/>
  <c r="EI196" i="7"/>
  <c r="DL196" i="7"/>
  <c r="EI195" i="7"/>
  <c r="DL195" i="7"/>
  <c r="EI194" i="7"/>
  <c r="DL194" i="7"/>
  <c r="EI193" i="7"/>
  <c r="DL193" i="7"/>
  <c r="EI192" i="7"/>
  <c r="DL192" i="7"/>
  <c r="EI191" i="7"/>
  <c r="DL191" i="7"/>
  <c r="EI190" i="7"/>
  <c r="DL190" i="7"/>
  <c r="EI189" i="7"/>
  <c r="DL189" i="7"/>
  <c r="EI188" i="7"/>
  <c r="DL188" i="7"/>
  <c r="EI218" i="7"/>
  <c r="DL218" i="7"/>
  <c r="EI219" i="7"/>
  <c r="DL219" i="7"/>
  <c r="DL223" i="7"/>
  <c r="BR223" i="7"/>
  <c r="DL256" i="7"/>
  <c r="BR256" i="7"/>
  <c r="CD256" i="7" s="1"/>
  <c r="DL255" i="7"/>
  <c r="BR255" i="7"/>
  <c r="BS255" i="7" s="1"/>
  <c r="DL254" i="7"/>
  <c r="BR254" i="7"/>
  <c r="DL253" i="7"/>
  <c r="BR253" i="7"/>
  <c r="DL252" i="7"/>
  <c r="BR252" i="7"/>
  <c r="DL251" i="7"/>
  <c r="BR251" i="7"/>
  <c r="DL250" i="7"/>
  <c r="BR250" i="7"/>
  <c r="DL249" i="7"/>
  <c r="BR249" i="7"/>
  <c r="BV249" i="7" s="1"/>
  <c r="DL248" i="7"/>
  <c r="BR248" i="7"/>
  <c r="DL247" i="7"/>
  <c r="BR247" i="7"/>
  <c r="DL246" i="7"/>
  <c r="BR246" i="7"/>
  <c r="DL245" i="7"/>
  <c r="BR245" i="7"/>
  <c r="DL244" i="7"/>
  <c r="BR244" i="7"/>
  <c r="CA244" i="7" s="1"/>
  <c r="DL243" i="7"/>
  <c r="BR243" i="7"/>
  <c r="BV243" i="7" s="1"/>
  <c r="DL242" i="7"/>
  <c r="BR242" i="7"/>
  <c r="DL241" i="7"/>
  <c r="BR241" i="7"/>
  <c r="DL240" i="7"/>
  <c r="BR240" i="7"/>
  <c r="DL239" i="7"/>
  <c r="BR239" i="7"/>
  <c r="DL238" i="7"/>
  <c r="BR238" i="7"/>
  <c r="BS238" i="7" s="1"/>
  <c r="DL237" i="7"/>
  <c r="BR237" i="7"/>
  <c r="CG237" i="7" s="1"/>
  <c r="DL236" i="7"/>
  <c r="BR236" i="7"/>
  <c r="DL234" i="7"/>
  <c r="BR234" i="7"/>
  <c r="CO231" i="7"/>
  <c r="DL231" i="7"/>
  <c r="BR231" i="7"/>
  <c r="CO230" i="7"/>
  <c r="DG230" i="7" s="1"/>
  <c r="DL230" i="7"/>
  <c r="BR230" i="7"/>
  <c r="CO229" i="7"/>
  <c r="DL229" i="7"/>
  <c r="BR229" i="7"/>
  <c r="CO228" i="7"/>
  <c r="DI228" i="7" s="1"/>
  <c r="DL228" i="7"/>
  <c r="BR228" i="7"/>
  <c r="CO227" i="7"/>
  <c r="DL227" i="7"/>
  <c r="BR227" i="7"/>
  <c r="CO226" i="7"/>
  <c r="DJ226" i="7" s="1"/>
  <c r="DL226" i="7"/>
  <c r="BR226" i="7"/>
  <c r="CO225" i="7"/>
  <c r="DL225" i="7"/>
  <c r="BR225" i="7"/>
  <c r="CO224" i="7"/>
  <c r="CV224" i="7" s="1"/>
  <c r="DL224" i="7"/>
  <c r="BR224" i="7"/>
  <c r="DL262" i="7"/>
  <c r="BR262" i="7"/>
  <c r="DL261" i="7"/>
  <c r="BR261" i="7"/>
  <c r="DL260" i="7"/>
  <c r="BR260" i="7"/>
  <c r="CF260" i="7" s="1"/>
  <c r="DL259" i="7"/>
  <c r="BR259" i="7"/>
  <c r="DL258" i="7"/>
  <c r="BR258" i="7"/>
  <c r="DL257" i="7"/>
  <c r="BR257" i="7"/>
  <c r="DL265" i="7"/>
  <c r="BR265" i="7"/>
  <c r="DL264" i="7"/>
  <c r="BR264" i="7"/>
  <c r="DL263" i="7"/>
  <c r="BR263" i="7"/>
  <c r="BS263" i="7" s="1"/>
  <c r="BR160" i="7"/>
  <c r="BR164" i="7"/>
  <c r="CB164" i="7" s="1"/>
  <c r="CO164" i="7"/>
  <c r="BR163" i="7"/>
  <c r="CO163" i="7"/>
  <c r="BR162" i="7"/>
  <c r="CO162" i="7"/>
  <c r="BR161" i="7"/>
  <c r="CO161" i="7"/>
  <c r="BR165" i="7"/>
  <c r="CO165" i="7"/>
  <c r="BR167" i="7"/>
  <c r="CE167" i="7" s="1"/>
  <c r="CO167" i="7"/>
  <c r="BR170" i="7"/>
  <c r="CE170" i="7" s="1"/>
  <c r="CO170" i="7"/>
  <c r="BR169" i="7"/>
  <c r="CO169" i="7"/>
  <c r="BR176" i="7"/>
  <c r="CO176" i="7"/>
  <c r="BR174" i="7"/>
  <c r="CO174" i="7"/>
  <c r="AU174" i="7"/>
  <c r="BR177" i="7"/>
  <c r="CO177" i="7"/>
  <c r="DB177" i="7" s="1"/>
  <c r="BR178" i="7"/>
  <c r="CO178" i="7"/>
  <c r="CY178" i="7" s="1"/>
  <c r="BR179" i="7"/>
  <c r="CO179" i="7"/>
  <c r="BR180" i="7"/>
  <c r="BS180" i="7" s="1"/>
  <c r="CO180" i="7"/>
  <c r="BR181" i="7"/>
  <c r="CO181" i="7"/>
  <c r="BR182" i="7"/>
  <c r="CO182" i="7"/>
  <c r="BR183" i="7"/>
  <c r="CO183" i="7"/>
  <c r="DA183" i="7" s="1"/>
  <c r="BR185" i="7"/>
  <c r="CO185" i="7"/>
  <c r="DD185" i="7" s="1"/>
  <c r="BR186" i="7"/>
  <c r="CO186" i="7"/>
  <c r="BR187" i="7"/>
  <c r="CO187" i="7"/>
  <c r="BR217" i="7"/>
  <c r="CO217" i="7"/>
  <c r="BR216" i="7"/>
  <c r="CO216" i="7"/>
  <c r="DD216" i="7" s="1"/>
  <c r="BR214" i="7"/>
  <c r="CO214" i="7"/>
  <c r="BR213" i="7"/>
  <c r="CO213" i="7"/>
  <c r="BR212" i="7"/>
  <c r="CO212" i="7"/>
  <c r="BR211" i="7"/>
  <c r="CB211" i="7" s="1"/>
  <c r="BQ323" i="7" s="1"/>
  <c r="CO211" i="7"/>
  <c r="BR210" i="7"/>
  <c r="CO210" i="7"/>
  <c r="BR209" i="7"/>
  <c r="CO209" i="7"/>
  <c r="CY209" i="7" s="1"/>
  <c r="BR207" i="7"/>
  <c r="CO207" i="7"/>
  <c r="DD207" i="7" s="1"/>
  <c r="BR206" i="7"/>
  <c r="CO206" i="7"/>
  <c r="CX206" i="7" s="1"/>
  <c r="BR204" i="7"/>
  <c r="CO204" i="7"/>
  <c r="CS204" i="7" s="1"/>
  <c r="BR203" i="7"/>
  <c r="CO203" i="7"/>
  <c r="BR202" i="7"/>
  <c r="CO202" i="7"/>
  <c r="BR201" i="7"/>
  <c r="CO201" i="7"/>
  <c r="BR200" i="7"/>
  <c r="CO200" i="7"/>
  <c r="DD200" i="7" s="1"/>
  <c r="BR199" i="7"/>
  <c r="CO199" i="7"/>
  <c r="CS199" i="7" s="1"/>
  <c r="BR197" i="7"/>
  <c r="CO197" i="7"/>
  <c r="BR196" i="7"/>
  <c r="BS196" i="7" s="1"/>
  <c r="CO196" i="7"/>
  <c r="BR195" i="7"/>
  <c r="CO195" i="7"/>
  <c r="BR194" i="7"/>
  <c r="CO194" i="7"/>
  <c r="BR193" i="7"/>
  <c r="CO193" i="7"/>
  <c r="DB193" i="7" s="1"/>
  <c r="BR192" i="7"/>
  <c r="CO192" i="7"/>
  <c r="DB192" i="7" s="1"/>
  <c r="BR191" i="7"/>
  <c r="CO191" i="7"/>
  <c r="BR190" i="7"/>
  <c r="CO190" i="7"/>
  <c r="BR189" i="7"/>
  <c r="CO189" i="7"/>
  <c r="BR188" i="7"/>
  <c r="CO188" i="7"/>
  <c r="BR218" i="7"/>
  <c r="CO218" i="7"/>
  <c r="CP218" i="7" s="1"/>
  <c r="BR219" i="7"/>
  <c r="CO219" i="7"/>
  <c r="CR219" i="7" s="1"/>
  <c r="CO223" i="7"/>
  <c r="CO256" i="7"/>
  <c r="CO255" i="7"/>
  <c r="CO254" i="7"/>
  <c r="CO253" i="7"/>
  <c r="CO252" i="7"/>
  <c r="CO251" i="7"/>
  <c r="CO250" i="7"/>
  <c r="CO249" i="7"/>
  <c r="CO248" i="7"/>
  <c r="CP248" i="7" s="1"/>
  <c r="CO247" i="7"/>
  <c r="CO246" i="7"/>
  <c r="CY246" i="7" s="1"/>
  <c r="CO245" i="7"/>
  <c r="CO244" i="7"/>
  <c r="CO243" i="7"/>
  <c r="CO242" i="7"/>
  <c r="CO241" i="7"/>
  <c r="CO240" i="7"/>
  <c r="CO239" i="7"/>
  <c r="CO238" i="7"/>
  <c r="CO237" i="7"/>
  <c r="CO236" i="7"/>
  <c r="DA236" i="7" s="1"/>
  <c r="CO234" i="7"/>
  <c r="DE231" i="7"/>
  <c r="DF231" i="7"/>
  <c r="DG231" i="7"/>
  <c r="DH231" i="7"/>
  <c r="DI231" i="7"/>
  <c r="DJ231" i="7"/>
  <c r="CZ231" i="7"/>
  <c r="CW231" i="7"/>
  <c r="CV231" i="7"/>
  <c r="CU231" i="7"/>
  <c r="CT231" i="7"/>
  <c r="DF230" i="7"/>
  <c r="DH230" i="7"/>
  <c r="DI230" i="7"/>
  <c r="CZ230" i="7"/>
  <c r="CU230" i="7"/>
  <c r="DE229" i="7"/>
  <c r="DF229" i="7"/>
  <c r="DG229" i="7"/>
  <c r="DH229" i="7"/>
  <c r="DI229" i="7"/>
  <c r="DJ229" i="7"/>
  <c r="CZ229" i="7"/>
  <c r="CW229" i="7"/>
  <c r="CV229" i="7"/>
  <c r="CU229" i="7"/>
  <c r="CT229" i="7"/>
  <c r="DF228" i="7"/>
  <c r="DH228" i="7"/>
  <c r="DJ228" i="7"/>
  <c r="CZ228" i="7"/>
  <c r="CV228" i="7"/>
  <c r="DE227" i="7"/>
  <c r="DF227" i="7"/>
  <c r="DG227" i="7"/>
  <c r="DH227" i="7"/>
  <c r="DI227" i="7"/>
  <c r="DJ227" i="7"/>
  <c r="CZ227" i="7"/>
  <c r="CW227" i="7"/>
  <c r="CV227" i="7"/>
  <c r="CU227" i="7"/>
  <c r="CT227" i="7"/>
  <c r="CS227" i="7"/>
  <c r="DE226" i="7"/>
  <c r="DG226" i="7"/>
  <c r="DI226" i="7"/>
  <c r="CZ226" i="7"/>
  <c r="CW226" i="7"/>
  <c r="CU226" i="7"/>
  <c r="DE225" i="7"/>
  <c r="DF225" i="7"/>
  <c r="DG225" i="7"/>
  <c r="DH225" i="7"/>
  <c r="DI225" i="7"/>
  <c r="DJ225" i="7"/>
  <c r="CZ225" i="7"/>
  <c r="CW225" i="7"/>
  <c r="CV225" i="7"/>
  <c r="CU225" i="7"/>
  <c r="CT225" i="7"/>
  <c r="DG224" i="7"/>
  <c r="DI224" i="7"/>
  <c r="CW224" i="7"/>
  <c r="CU224" i="7"/>
  <c r="CT224" i="7"/>
  <c r="CO262" i="7"/>
  <c r="CO261" i="7"/>
  <c r="CO260" i="7"/>
  <c r="CO259" i="7"/>
  <c r="CO258" i="7"/>
  <c r="CO257" i="7"/>
  <c r="CR257" i="7" s="1"/>
  <c r="CO265" i="7"/>
  <c r="CO264" i="7"/>
  <c r="CS264" i="7" s="1"/>
  <c r="CO263" i="7"/>
  <c r="CP167" i="7"/>
  <c r="CP170" i="7"/>
  <c r="BS177" i="7"/>
  <c r="BS178" i="7"/>
  <c r="CP179" i="7"/>
  <c r="BS179" i="7"/>
  <c r="CP180" i="7"/>
  <c r="CP181" i="7"/>
  <c r="BS181" i="7"/>
  <c r="BS183" i="7"/>
  <c r="BS185" i="7"/>
  <c r="BS192" i="7"/>
  <c r="CP196" i="7"/>
  <c r="CP199" i="7"/>
  <c r="BS199" i="7"/>
  <c r="CP201" i="7"/>
  <c r="BS201" i="7"/>
  <c r="CP202" i="7"/>
  <c r="BS202" i="7"/>
  <c r="BS207" i="7"/>
  <c r="CP209" i="7"/>
  <c r="BS209" i="7"/>
  <c r="CP210" i="7"/>
  <c r="BS210" i="7"/>
  <c r="CP217" i="7"/>
  <c r="BS217" i="7"/>
  <c r="BS218" i="7"/>
  <c r="CG219" i="7"/>
  <c r="CF219" i="7"/>
  <c r="CB219" i="7"/>
  <c r="CX219" i="7"/>
  <c r="CA219" i="7"/>
  <c r="CS219" i="7"/>
  <c r="BV219" i="7"/>
  <c r="BU219" i="7"/>
  <c r="CG218" i="7"/>
  <c r="CF218" i="7"/>
  <c r="CB218" i="7"/>
  <c r="CX218" i="7"/>
  <c r="CA218" i="7"/>
  <c r="BV218" i="7"/>
  <c r="BU218" i="7"/>
  <c r="CG216" i="7"/>
  <c r="CF216" i="7"/>
  <c r="DB216" i="7"/>
  <c r="CE216" i="7"/>
  <c r="CY216" i="7"/>
  <c r="CB216" i="7"/>
  <c r="CX216" i="7"/>
  <c r="CA216" i="7"/>
  <c r="CS216" i="7"/>
  <c r="BV216" i="7"/>
  <c r="BU216" i="7"/>
  <c r="DD211" i="7"/>
  <c r="DC211" i="7"/>
  <c r="DB211" i="7"/>
  <c r="CY211" i="7"/>
  <c r="CX211" i="7"/>
  <c r="CA211" i="7"/>
  <c r="CS211" i="7"/>
  <c r="BV211" i="7"/>
  <c r="CR211" i="7"/>
  <c r="DD210" i="7"/>
  <c r="CG210" i="7"/>
  <c r="DC210" i="7"/>
  <c r="CF210" i="7"/>
  <c r="DB210" i="7"/>
  <c r="CE210" i="7"/>
  <c r="CY210" i="7"/>
  <c r="CB210" i="7"/>
  <c r="CX210" i="7"/>
  <c r="CA210" i="7"/>
  <c r="CS210" i="7"/>
  <c r="BV210" i="7"/>
  <c r="CQ210" i="7"/>
  <c r="BT210" i="7"/>
  <c r="DD209" i="7"/>
  <c r="CG209" i="7"/>
  <c r="DC209" i="7"/>
  <c r="CF209" i="7"/>
  <c r="DB209" i="7"/>
  <c r="CE209" i="7"/>
  <c r="CB209" i="7"/>
  <c r="CA209" i="7"/>
  <c r="CS209" i="7"/>
  <c r="BV209" i="7"/>
  <c r="CR209" i="7"/>
  <c r="BU209" i="7"/>
  <c r="CQ209" i="7"/>
  <c r="BT209" i="7"/>
  <c r="CG207" i="7"/>
  <c r="CF207" i="7"/>
  <c r="CE207" i="7"/>
  <c r="CB207" i="7"/>
  <c r="CX207" i="7"/>
  <c r="CA207" i="7"/>
  <c r="BV207" i="7"/>
  <c r="BU207" i="7"/>
  <c r="BT207" i="7"/>
  <c r="CG206" i="7"/>
  <c r="CF206" i="7"/>
  <c r="DB206" i="7"/>
  <c r="CE206" i="7"/>
  <c r="CY206" i="7"/>
  <c r="CB206" i="7"/>
  <c r="CA206" i="7"/>
  <c r="BV206" i="7"/>
  <c r="BU206" i="7"/>
  <c r="DD204" i="7"/>
  <c r="CG204" i="7"/>
  <c r="DC204" i="7"/>
  <c r="CF204" i="7"/>
  <c r="CY204" i="7"/>
  <c r="CB204" i="7"/>
  <c r="CX204" i="7"/>
  <c r="CA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CG200" i="7"/>
  <c r="CF200" i="7"/>
  <c r="CE200" i="7"/>
  <c r="CB200" i="7"/>
  <c r="CX200" i="7"/>
  <c r="CA200" i="7"/>
  <c r="BV200" i="7"/>
  <c r="BU200" i="7"/>
  <c r="CG199" i="7"/>
  <c r="CF199" i="7"/>
  <c r="CE199" i="7"/>
  <c r="CY199" i="7"/>
  <c r="CB199" i="7"/>
  <c r="CX199" i="7"/>
  <c r="CA199" i="7"/>
  <c r="BV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X195" i="7"/>
  <c r="CA195" i="7"/>
  <c r="CS195" i="7"/>
  <c r="BV195" i="7"/>
  <c r="CR195" i="7"/>
  <c r="BU195" i="7"/>
  <c r="DD193" i="7"/>
  <c r="CG193" i="7"/>
  <c r="CF193" i="7"/>
  <c r="CB193" i="7"/>
  <c r="BQ320" i="7" s="1"/>
  <c r="CA193" i="7"/>
  <c r="BV193" i="7"/>
  <c r="BU193" i="7"/>
  <c r="DD192" i="7"/>
  <c r="CG192" i="7"/>
  <c r="DC192" i="7"/>
  <c r="CF192" i="7"/>
  <c r="CE192" i="7"/>
  <c r="CB192" i="7"/>
  <c r="CA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CG185" i="7"/>
  <c r="CF185" i="7"/>
  <c r="CE185" i="7"/>
  <c r="CD185" i="7"/>
  <c r="CY185" i="7"/>
  <c r="CB185" i="7"/>
  <c r="CX185" i="7"/>
  <c r="CA185" i="7"/>
  <c r="BV185" i="7"/>
  <c r="BU185" i="7"/>
  <c r="BT185" i="7"/>
  <c r="CG183" i="7"/>
  <c r="DC183" i="7"/>
  <c r="CF183" i="7"/>
  <c r="CE183" i="7"/>
  <c r="CD183" i="7"/>
  <c r="CB183" i="7"/>
  <c r="CA183" i="7"/>
  <c r="BV183" i="7"/>
  <c r="CR183" i="7"/>
  <c r="BU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CG178" i="7"/>
  <c r="CF178" i="7"/>
  <c r="DB178" i="7"/>
  <c r="CE178" i="7"/>
  <c r="DA178" i="7"/>
  <c r="CD178" i="7"/>
  <c r="CB178" i="7"/>
  <c r="BV178" i="7"/>
  <c r="BU178" i="7"/>
  <c r="BT178" i="7"/>
  <c r="DD177" i="7"/>
  <c r="CG177" i="7"/>
  <c r="CF177" i="7"/>
  <c r="CE177" i="7"/>
  <c r="CD177" i="7"/>
  <c r="CB177" i="7"/>
  <c r="CA177" i="7"/>
  <c r="CS177" i="7"/>
  <c r="BV177" i="7"/>
  <c r="BU177" i="7"/>
  <c r="BT177" i="7"/>
  <c r="DD174" i="7"/>
  <c r="CG174" i="7"/>
  <c r="DC174" i="7"/>
  <c r="CF174" i="7"/>
  <c r="DB174" i="7"/>
  <c r="CE174" i="7"/>
  <c r="DA174" i="7"/>
  <c r="CD174" i="7"/>
  <c r="CY174" i="7"/>
  <c r="CB174" i="7"/>
  <c r="CX174" i="7"/>
  <c r="CA174" i="7"/>
  <c r="CR174" i="7"/>
  <c r="BU174" i="7"/>
  <c r="CQ174" i="7"/>
  <c r="BT174" i="7"/>
  <c r="DD170" i="7"/>
  <c r="DC170" i="7"/>
  <c r="DB170" i="7"/>
  <c r="DA170" i="7"/>
  <c r="CY170" i="7"/>
  <c r="CX170" i="7"/>
  <c r="CS170" i="7"/>
  <c r="CR170" i="7"/>
  <c r="CQ170" i="7"/>
  <c r="DD169" i="7"/>
  <c r="CG169" i="7"/>
  <c r="CY169" i="7"/>
  <c r="CB169" i="7"/>
  <c r="BQ319" i="7" s="1"/>
  <c r="CX169" i="7"/>
  <c r="CA169" i="7"/>
  <c r="DD167" i="7"/>
  <c r="DC167" i="7"/>
  <c r="DB167" i="7"/>
  <c r="DA167" i="7"/>
  <c r="CY167" i="7"/>
  <c r="CS167" i="7"/>
  <c r="CR167" i="7"/>
  <c r="CQ167" i="7"/>
  <c r="DD165" i="7"/>
  <c r="CG165" i="7"/>
  <c r="DC165" i="7"/>
  <c r="CF165" i="7"/>
  <c r="DB165" i="7"/>
  <c r="CE165" i="7"/>
  <c r="DA165" i="7"/>
  <c r="CD165" i="7"/>
  <c r="CY165" i="7"/>
  <c r="CB165" i="7"/>
  <c r="CX165" i="7"/>
  <c r="CA165" i="7"/>
  <c r="CS165" i="7"/>
  <c r="BV165" i="7"/>
  <c r="CR165" i="7"/>
  <c r="BU165" i="7"/>
  <c r="CQ165" i="7"/>
  <c r="BT165" i="7"/>
  <c r="DD164" i="7"/>
  <c r="DC164" i="7"/>
  <c r="DB164" i="7"/>
  <c r="CY164" i="7"/>
  <c r="CX164" i="7"/>
  <c r="CS164" i="7"/>
  <c r="CR164" i="7"/>
  <c r="CQ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CS268" i="7" s="1"/>
  <c r="BV160" i="7"/>
  <c r="CR160" i="7"/>
  <c r="BU160" i="7"/>
  <c r="CP223" i="7"/>
  <c r="BS223" i="7"/>
  <c r="CP224" i="7"/>
  <c r="CP225" i="7"/>
  <c r="CP226" i="7"/>
  <c r="CP228" i="7"/>
  <c r="CP229" i="7"/>
  <c r="CP230" i="7"/>
  <c r="CP231" i="7"/>
  <c r="CP234" i="7"/>
  <c r="BS234" i="7"/>
  <c r="BS236" i="7"/>
  <c r="CP237" i="7"/>
  <c r="BS237" i="7"/>
  <c r="CP238" i="7"/>
  <c r="CP240" i="7"/>
  <c r="BS240" i="7"/>
  <c r="CP241" i="7"/>
  <c r="BS241" i="7"/>
  <c r="CP242" i="7"/>
  <c r="BS242" i="7"/>
  <c r="CP243" i="7"/>
  <c r="BS243" i="7"/>
  <c r="CP247" i="7"/>
  <c r="BS247" i="7"/>
  <c r="BS248" i="7"/>
  <c r="CP249" i="7"/>
  <c r="CP251" i="7"/>
  <c r="BS251" i="7"/>
  <c r="CP252" i="7"/>
  <c r="BS252" i="7"/>
  <c r="B141" i="1"/>
  <c r="CP254" i="7"/>
  <c r="BS254" i="7"/>
  <c r="CP255" i="7"/>
  <c r="B143" i="1"/>
  <c r="CP256" i="7"/>
  <c r="B144" i="1"/>
  <c r="BS257" i="7"/>
  <c r="CP258" i="7"/>
  <c r="BS258" i="7"/>
  <c r="B147" i="1"/>
  <c r="CP260" i="7"/>
  <c r="B150" i="1"/>
  <c r="CP263" i="7"/>
  <c r="B151" i="1"/>
  <c r="BS264" i="7"/>
  <c r="CP265" i="7"/>
  <c r="BS265" i="7"/>
  <c r="CS265" i="7"/>
  <c r="BV265" i="7"/>
  <c r="CR265" i="7"/>
  <c r="BU265" i="7"/>
  <c r="E151" i="1"/>
  <c r="BV264" i="7"/>
  <c r="D151" i="1"/>
  <c r="BU264" i="7"/>
  <c r="C151" i="1"/>
  <c r="BT264" i="7"/>
  <c r="P150" i="1"/>
  <c r="DD263" i="7"/>
  <c r="O150" i="1"/>
  <c r="DC263" i="7"/>
  <c r="E150" i="1"/>
  <c r="CS263" i="7"/>
  <c r="D150" i="1"/>
  <c r="CR263" i="7"/>
  <c r="P147" i="1"/>
  <c r="DD260" i="7"/>
  <c r="O147" i="1"/>
  <c r="DC260" i="7"/>
  <c r="E147" i="1"/>
  <c r="CS260" i="7"/>
  <c r="D147" i="1"/>
  <c r="CR260" i="7"/>
  <c r="DD258" i="7"/>
  <c r="CG258" i="7"/>
  <c r="DC258" i="7"/>
  <c r="CF258" i="7"/>
  <c r="DB258" i="7"/>
  <c r="CE258" i="7"/>
  <c r="DA258" i="7"/>
  <c r="CD258" i="7"/>
  <c r="CY258" i="7"/>
  <c r="CB258" i="7"/>
  <c r="CX258" i="7"/>
  <c r="CA258" i="7"/>
  <c r="CS258" i="7"/>
  <c r="BV258" i="7"/>
  <c r="CR258" i="7"/>
  <c r="BU258" i="7"/>
  <c r="CQ258" i="7"/>
  <c r="BT258" i="7"/>
  <c r="P144" i="1"/>
  <c r="CG257" i="7"/>
  <c r="O144" i="1"/>
  <c r="CF257" i="7"/>
  <c r="E144" i="1"/>
  <c r="BV257" i="7"/>
  <c r="D144" i="1"/>
  <c r="BU257" i="7"/>
  <c r="P143" i="1"/>
  <c r="DD256" i="7"/>
  <c r="O143" i="1"/>
  <c r="DC256" i="7"/>
  <c r="N143" i="1"/>
  <c r="DB256" i="7"/>
  <c r="DA256" i="7"/>
  <c r="CY256" i="7"/>
  <c r="CX256" i="7"/>
  <c r="E143" i="1"/>
  <c r="CS256" i="7"/>
  <c r="C143" i="1"/>
  <c r="CQ256" i="7"/>
  <c r="DD255" i="7"/>
  <c r="DB255" i="7"/>
  <c r="DA255" i="7"/>
  <c r="CS255" i="7"/>
  <c r="CR255" i="7"/>
  <c r="BU255" i="7"/>
  <c r="CQ255" i="7"/>
  <c r="BT255" i="7"/>
  <c r="P141" i="1"/>
  <c r="DD254" i="7"/>
  <c r="CG254" i="7"/>
  <c r="O141" i="1"/>
  <c r="DC254" i="7"/>
  <c r="CF254" i="7"/>
  <c r="E141" i="1"/>
  <c r="CS254" i="7"/>
  <c r="BV254" i="7"/>
  <c r="D141" i="1"/>
  <c r="CR254" i="7"/>
  <c r="BU254" i="7"/>
  <c r="P140" i="1"/>
  <c r="DD253" i="7"/>
  <c r="CG253" i="7"/>
  <c r="O140" i="1"/>
  <c r="DC253" i="7"/>
  <c r="CF253" i="7"/>
  <c r="DB253" i="7"/>
  <c r="CE253" i="7"/>
  <c r="DA253" i="7"/>
  <c r="CD253" i="7"/>
  <c r="CY253" i="7"/>
  <c r="CB253" i="7"/>
  <c r="CX253" i="7"/>
  <c r="CA253" i="7"/>
  <c r="E140" i="1"/>
  <c r="CS253" i="7"/>
  <c r="BV253" i="7"/>
  <c r="D140" i="1"/>
  <c r="CR253" i="7"/>
  <c r="BU253" i="7"/>
  <c r="C140" i="1"/>
  <c r="CQ253" i="7"/>
  <c r="BT253" i="7"/>
  <c r="DD252" i="7"/>
  <c r="CG252" i="7"/>
  <c r="DC252" i="7"/>
  <c r="CF252" i="7"/>
  <c r="AJ48" i="2"/>
  <c r="DB252" i="7"/>
  <c r="CE252" i="7"/>
  <c r="DA252" i="7"/>
  <c r="CD252" i="7"/>
  <c r="CS252" i="7"/>
  <c r="BV252" i="7"/>
  <c r="CR252" i="7"/>
  <c r="BU252" i="7"/>
  <c r="CQ252" i="7"/>
  <c r="BT252" i="7"/>
  <c r="DD251" i="7"/>
  <c r="CG251" i="7"/>
  <c r="DC251" i="7"/>
  <c r="CF251" i="7"/>
  <c r="DB251" i="7"/>
  <c r="CE251" i="7"/>
  <c r="DA251" i="7"/>
  <c r="CD251" i="7"/>
  <c r="CY251" i="7"/>
  <c r="CB251" i="7"/>
  <c r="CX251" i="7"/>
  <c r="CA251" i="7"/>
  <c r="CS251" i="7"/>
  <c r="BV251" i="7"/>
  <c r="CR251" i="7"/>
  <c r="BU251" i="7"/>
  <c r="CQ251" i="7"/>
  <c r="BT251" i="7"/>
  <c r="DD249" i="7"/>
  <c r="CG249" i="7"/>
  <c r="DC249" i="7"/>
  <c r="CF249" i="7"/>
  <c r="CS249" i="7"/>
  <c r="CR249" i="7"/>
  <c r="CG248" i="7"/>
  <c r="CE248" i="7"/>
  <c r="CD248" i="7"/>
  <c r="BV248" i="7"/>
  <c r="BU248" i="7"/>
  <c r="BT248" i="7"/>
  <c r="DD247" i="7"/>
  <c r="CG247" i="7"/>
  <c r="N43" i="2"/>
  <c r="DB247" i="7"/>
  <c r="CE247" i="7"/>
  <c r="DA247" i="7"/>
  <c r="CD247" i="7"/>
  <c r="CS247" i="7"/>
  <c r="BV247" i="7"/>
  <c r="CR247" i="7"/>
  <c r="BU247" i="7"/>
  <c r="CQ247" i="7"/>
  <c r="BT247" i="7"/>
  <c r="CG246" i="7"/>
  <c r="CF246" i="7"/>
  <c r="DB246" i="7"/>
  <c r="CE246" i="7"/>
  <c r="DA246" i="7"/>
  <c r="CD246" i="7"/>
  <c r="CB246" i="7"/>
  <c r="CA246" i="7"/>
  <c r="BV246" i="7"/>
  <c r="BU246" i="7"/>
  <c r="DD245" i="7"/>
  <c r="CG245" i="7"/>
  <c r="DC245" i="7"/>
  <c r="CF245" i="7"/>
  <c r="DB245" i="7"/>
  <c r="CE245" i="7"/>
  <c r="DA245" i="7"/>
  <c r="CD245" i="7"/>
  <c r="CY245" i="7"/>
  <c r="CB245" i="7"/>
  <c r="CX245" i="7"/>
  <c r="CA245" i="7"/>
  <c r="CS245" i="7"/>
  <c r="BV245" i="7"/>
  <c r="CR245" i="7"/>
  <c r="BU245" i="7"/>
  <c r="DD244" i="7"/>
  <c r="DC244" i="7"/>
  <c r="DB244" i="7"/>
  <c r="DA244" i="7"/>
  <c r="CY244" i="7"/>
  <c r="CX244" i="7"/>
  <c r="CS244" i="7"/>
  <c r="CR244" i="7"/>
  <c r="DD243" i="7"/>
  <c r="DB243" i="7"/>
  <c r="DA243" i="7"/>
  <c r="CS243" i="7"/>
  <c r="CR243" i="7"/>
  <c r="CQ243" i="7"/>
  <c r="DD242" i="7"/>
  <c r="CG242" i="7"/>
  <c r="DC242" i="7"/>
  <c r="CF242" i="7"/>
  <c r="AJ38" i="2"/>
  <c r="DB242" i="7"/>
  <c r="CE242" i="7"/>
  <c r="DA242" i="7"/>
  <c r="CD242" i="7"/>
  <c r="CY242" i="7"/>
  <c r="CB242" i="7"/>
  <c r="CX242" i="7"/>
  <c r="CA242" i="7"/>
  <c r="CS242" i="7"/>
  <c r="BV242" i="7"/>
  <c r="CR242" i="7"/>
  <c r="BU242" i="7"/>
  <c r="CQ242" i="7"/>
  <c r="BT242" i="7"/>
  <c r="DD241" i="7"/>
  <c r="CG241" i="7"/>
  <c r="DC241" i="7"/>
  <c r="CF241" i="7"/>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N35" i="2"/>
  <c r="DB239" i="7"/>
  <c r="CE239" i="7"/>
  <c r="DA239" i="7"/>
  <c r="CD239" i="7"/>
  <c r="CY239" i="7"/>
  <c r="CB239" i="7"/>
  <c r="CX239" i="7"/>
  <c r="CA239" i="7"/>
  <c r="CS239" i="7"/>
  <c r="BV239" i="7"/>
  <c r="CR239" i="7"/>
  <c r="BU239" i="7"/>
  <c r="CQ239" i="7"/>
  <c r="BT239" i="7"/>
  <c r="DD238" i="7"/>
  <c r="DC238" i="7"/>
  <c r="AJ34" i="2"/>
  <c r="DB238" i="7"/>
  <c r="DA238" i="7"/>
  <c r="CY238" i="7"/>
  <c r="CX238" i="7"/>
  <c r="CS238" i="7"/>
  <c r="BV238" i="7"/>
  <c r="CQ238" i="7"/>
  <c r="DD237" i="7"/>
  <c r="DC237" i="7"/>
  <c r="DB237" i="7"/>
  <c r="DA237" i="7"/>
  <c r="CY237" i="7"/>
  <c r="CB237" i="7"/>
  <c r="CX237" i="7"/>
  <c r="CA237" i="7"/>
  <c r="CS237" i="7"/>
  <c r="CR237" i="7"/>
  <c r="CQ237" i="7"/>
  <c r="CG236" i="7"/>
  <c r="CF236" i="7"/>
  <c r="CE236" i="7"/>
  <c r="CD236" i="7"/>
  <c r="CB236" i="7"/>
  <c r="CA236" i="7"/>
  <c r="BV236" i="7"/>
  <c r="BT236" i="7"/>
  <c r="DD234" i="7"/>
  <c r="CG234" i="7"/>
  <c r="AK31" i="2"/>
  <c r="DC234" i="7"/>
  <c r="CF234" i="7"/>
  <c r="DB234" i="7"/>
  <c r="CE234" i="7"/>
  <c r="DA234" i="7"/>
  <c r="CD234" i="7"/>
  <c r="CY234" i="7"/>
  <c r="CB234" i="7"/>
  <c r="CX234" i="7"/>
  <c r="CA234" i="7"/>
  <c r="CS234" i="7"/>
  <c r="BV234" i="7"/>
  <c r="CQ234" i="7"/>
  <c r="BT234" i="7"/>
  <c r="DD231" i="7"/>
  <c r="DC231" i="7"/>
  <c r="CY231" i="7"/>
  <c r="CX231" i="7"/>
  <c r="CS231" i="7"/>
  <c r="CR231" i="7"/>
  <c r="CQ231" i="7"/>
  <c r="DD230" i="7"/>
  <c r="DC230" i="7"/>
  <c r="DB230" i="7"/>
  <c r="CY230" i="7"/>
  <c r="CX230" i="7"/>
  <c r="CS230" i="7"/>
  <c r="CR230" i="7"/>
  <c r="CQ230" i="7"/>
  <c r="DD229" i="7"/>
  <c r="AK27" i="2"/>
  <c r="DC229" i="7"/>
  <c r="CY229" i="7"/>
  <c r="CX229" i="7"/>
  <c r="CS229" i="7"/>
  <c r="CR229" i="7"/>
  <c r="CQ229" i="7"/>
  <c r="DD228" i="7"/>
  <c r="DC228" i="7"/>
  <c r="DB228" i="7"/>
  <c r="DA228" i="7"/>
  <c r="CY228" i="7"/>
  <c r="CX228" i="7"/>
  <c r="CS228" i="7"/>
  <c r="CR228" i="7"/>
  <c r="CQ228" i="7"/>
  <c r="DD227" i="7"/>
  <c r="DC227" i="7"/>
  <c r="N25" i="2"/>
  <c r="DB227" i="7"/>
  <c r="DA227" i="7"/>
  <c r="CY227" i="7"/>
  <c r="DD226" i="7"/>
  <c r="DC226" i="7"/>
  <c r="N24" i="2"/>
  <c r="DB226" i="7"/>
  <c r="DA226" i="7"/>
  <c r="CY226" i="7"/>
  <c r="CX226" i="7"/>
  <c r="CS226" i="7"/>
  <c r="CR226" i="7"/>
  <c r="CQ226" i="7"/>
  <c r="DD225" i="7"/>
  <c r="DC225" i="7"/>
  <c r="DB225" i="7"/>
  <c r="DA225" i="7"/>
  <c r="CY225" i="7"/>
  <c r="CX225" i="7"/>
  <c r="CS225" i="7"/>
  <c r="CR225" i="7"/>
  <c r="CQ225" i="7"/>
  <c r="DD224" i="7"/>
  <c r="CS224" i="7"/>
  <c r="DD223" i="7"/>
  <c r="CG223" i="7"/>
  <c r="DC223" i="7"/>
  <c r="CF223" i="7"/>
  <c r="DB223" i="7"/>
  <c r="CE223" i="7"/>
  <c r="DA223" i="7"/>
  <c r="CD223" i="7"/>
  <c r="CY223" i="7"/>
  <c r="CB223" i="7"/>
  <c r="CX223" i="7"/>
  <c r="CA223" i="7"/>
  <c r="CS223" i="7"/>
  <c r="BV223" i="7"/>
  <c r="CR223" i="7"/>
  <c r="BU223" i="7"/>
  <c r="CQ223" i="7"/>
  <c r="BT223" i="7"/>
  <c r="BU199" i="7"/>
  <c r="CR204" i="7"/>
  <c r="BU204" i="7"/>
  <c r="CR162" i="7"/>
  <c r="BU162" i="7"/>
  <c r="CR210" i="7"/>
  <c r="BU210" i="7"/>
  <c r="CR161" i="7"/>
  <c r="BU161" i="7"/>
  <c r="CR212" i="7"/>
  <c r="BU212" i="7"/>
  <c r="CR169" i="7"/>
  <c r="BU169" i="7"/>
  <c r="CS169" i="7"/>
  <c r="BV169" i="7"/>
  <c r="CS162" i="7"/>
  <c r="BV162" i="7"/>
  <c r="DC265" i="7"/>
  <c r="CF265" i="7"/>
  <c r="DC179" i="7"/>
  <c r="CF179" i="7"/>
  <c r="A29" i="2"/>
  <c r="A28" i="2"/>
  <c r="A27" i="2"/>
  <c r="A26" i="2"/>
  <c r="A25" i="2"/>
  <c r="A24" i="2"/>
  <c r="A23" i="2"/>
  <c r="A22" i="2"/>
  <c r="K252" i="7"/>
  <c r="K63" i="2"/>
  <c r="AU160" i="7"/>
  <c r="AU164" i="7"/>
  <c r="AU163" i="7"/>
  <c r="AU162" i="7"/>
  <c r="AU161" i="7"/>
  <c r="AU165" i="7"/>
  <c r="BK165" i="7" s="1"/>
  <c r="AU167" i="7"/>
  <c r="AU170" i="7"/>
  <c r="BE170" i="7" s="1"/>
  <c r="AU169" i="7"/>
  <c r="AU176" i="7"/>
  <c r="AU177" i="7"/>
  <c r="BG177" i="7" s="1"/>
  <c r="AU178" i="7"/>
  <c r="AU179" i="7"/>
  <c r="AU180" i="7"/>
  <c r="AU181" i="7"/>
  <c r="AU182" i="7"/>
  <c r="AU183" i="7"/>
  <c r="AU185" i="7"/>
  <c r="BG185" i="7" s="1"/>
  <c r="AU186" i="7"/>
  <c r="AU187" i="7"/>
  <c r="BO187" i="7" s="1"/>
  <c r="AU217" i="7"/>
  <c r="AU216" i="7"/>
  <c r="AU214" i="7"/>
  <c r="AU213" i="7"/>
  <c r="AU212" i="7"/>
  <c r="AU211" i="7"/>
  <c r="AU210" i="7"/>
  <c r="AU209" i="7"/>
  <c r="AU207" i="7"/>
  <c r="AU206" i="7"/>
  <c r="BL206" i="7" s="1"/>
  <c r="AU204" i="7"/>
  <c r="AU203" i="7"/>
  <c r="BK203" i="7" s="1"/>
  <c r="AU202" i="7"/>
  <c r="AU201" i="7"/>
  <c r="AU200" i="7"/>
  <c r="BE200" i="7" s="1"/>
  <c r="AU199" i="7"/>
  <c r="AU197" i="7"/>
  <c r="AU196" i="7"/>
  <c r="AU195" i="7"/>
  <c r="AU194" i="7"/>
  <c r="AU193" i="7"/>
  <c r="AU192" i="7"/>
  <c r="BP192" i="7" s="1"/>
  <c r="AU191" i="7"/>
  <c r="AU190" i="7"/>
  <c r="BN190" i="7" s="1"/>
  <c r="AU189" i="7"/>
  <c r="AU188" i="7"/>
  <c r="AU218" i="7"/>
  <c r="BE218" i="7" s="1"/>
  <c r="AU219" i="7"/>
  <c r="BE216" i="7"/>
  <c r="BD216" i="7"/>
  <c r="BE211" i="7"/>
  <c r="BJ323" i="7" s="1"/>
  <c r="BD211" i="7"/>
  <c r="BH210" i="7"/>
  <c r="BE210" i="7"/>
  <c r="BD210" i="7"/>
  <c r="BE209" i="7"/>
  <c r="BD209" i="7"/>
  <c r="BH207" i="7"/>
  <c r="BE207" i="7"/>
  <c r="BD207" i="7"/>
  <c r="BE202" i="7"/>
  <c r="BD202" i="7"/>
  <c r="BH201" i="7"/>
  <c r="BE201" i="7"/>
  <c r="BD201" i="7"/>
  <c r="BH200" i="7"/>
  <c r="BE199" i="7"/>
  <c r="BD199" i="7"/>
  <c r="BH197" i="7"/>
  <c r="BE197" i="7"/>
  <c r="BD197" i="7"/>
  <c r="BE196" i="7"/>
  <c r="BD196" i="7"/>
  <c r="BE195" i="7"/>
  <c r="BD195" i="7"/>
  <c r="BE193" i="7"/>
  <c r="BJ320" i="7" s="1"/>
  <c r="BD193" i="7"/>
  <c r="BE189" i="7"/>
  <c r="BD189" i="7"/>
  <c r="BG188" i="7"/>
  <c r="BE188" i="7"/>
  <c r="BD188" i="7"/>
  <c r="BD187" i="7"/>
  <c r="BG186" i="7"/>
  <c r="BE186" i="7"/>
  <c r="BH183" i="7"/>
  <c r="BG183" i="7"/>
  <c r="BE183" i="7"/>
  <c r="BD183" i="7"/>
  <c r="BH181" i="7"/>
  <c r="BG181" i="7"/>
  <c r="BE181" i="7"/>
  <c r="BD181" i="7"/>
  <c r="BH180" i="7"/>
  <c r="BG180" i="7"/>
  <c r="BE180" i="7"/>
  <c r="BD180" i="7"/>
  <c r="BH179" i="7"/>
  <c r="BG179" i="7"/>
  <c r="BE179" i="7"/>
  <c r="BD179" i="7"/>
  <c r="BG178" i="7"/>
  <c r="BE178" i="7"/>
  <c r="BJ177" i="7"/>
  <c r="BH177" i="7"/>
  <c r="BD177" i="7"/>
  <c r="BJ174" i="7"/>
  <c r="BI174" i="7"/>
  <c r="BH174" i="7"/>
  <c r="BG174" i="7"/>
  <c r="BE174" i="7"/>
  <c r="BD174" i="7"/>
  <c r="AX174" i="7"/>
  <c r="AW174" i="7"/>
  <c r="BG170" i="7"/>
  <c r="BE169" i="7"/>
  <c r="BJ319" i="7" s="1"/>
  <c r="BD169" i="7"/>
  <c r="BI167" i="7"/>
  <c r="BH167" i="7"/>
  <c r="BG167" i="7"/>
  <c r="BE167" i="7"/>
  <c r="BG165" i="7"/>
  <c r="BE164" i="7"/>
  <c r="BD164" i="7"/>
  <c r="BG163" i="7"/>
  <c r="BE163" i="7"/>
  <c r="BJ161" i="7"/>
  <c r="BI161" i="7"/>
  <c r="BJ160" i="7"/>
  <c r="BI160" i="7"/>
  <c r="BE160" i="7"/>
  <c r="BD160" i="7"/>
  <c r="M54" i="2"/>
  <c r="K54" i="2"/>
  <c r="J54" i="2"/>
  <c r="M52" i="2"/>
  <c r="AI52" i="2"/>
  <c r="M143" i="1"/>
  <c r="K52" i="2"/>
  <c r="AG52" i="2"/>
  <c r="K143" i="1"/>
  <c r="J52" i="2"/>
  <c r="AF52" i="2"/>
  <c r="J143" i="1"/>
  <c r="N49" i="2"/>
  <c r="N140" i="1"/>
  <c r="M49" i="2"/>
  <c r="AI49" i="2"/>
  <c r="M140" i="1"/>
  <c r="K49" i="2"/>
  <c r="AG49" i="2"/>
  <c r="K140" i="1"/>
  <c r="J49" i="2"/>
  <c r="AF49" i="2"/>
  <c r="J140" i="1"/>
  <c r="M48" i="2"/>
  <c r="AI48" i="2"/>
  <c r="AJ47" i="2"/>
  <c r="M47" i="2"/>
  <c r="AI47" i="2"/>
  <c r="K47" i="2"/>
  <c r="AG47" i="2"/>
  <c r="J47" i="2"/>
  <c r="AF47" i="2"/>
  <c r="M43" i="2"/>
  <c r="AI43" i="2"/>
  <c r="K42" i="2"/>
  <c r="AG42" i="2"/>
  <c r="J42" i="2"/>
  <c r="AF42" i="2"/>
  <c r="M41" i="2"/>
  <c r="AI41" i="2"/>
  <c r="K41" i="2"/>
  <c r="AG41" i="2"/>
  <c r="J41" i="2"/>
  <c r="AF41" i="2"/>
  <c r="M40" i="2"/>
  <c r="AI40" i="2"/>
  <c r="K40" i="2"/>
  <c r="AG40" i="2"/>
  <c r="J40" i="2"/>
  <c r="AF40" i="2"/>
  <c r="M39" i="2"/>
  <c r="AI38" i="2"/>
  <c r="K38" i="2"/>
  <c r="AG38" i="2"/>
  <c r="J38" i="2"/>
  <c r="AF38" i="2"/>
  <c r="K37" i="2"/>
  <c r="J37" i="2"/>
  <c r="K36" i="2"/>
  <c r="J36" i="2"/>
  <c r="M35" i="2"/>
  <c r="K35" i="2"/>
  <c r="J35" i="2"/>
  <c r="M34" i="2"/>
  <c r="AI34" i="2"/>
  <c r="K34" i="2"/>
  <c r="AG34" i="2"/>
  <c r="J34" i="2"/>
  <c r="AF34" i="2"/>
  <c r="AJ33" i="2"/>
  <c r="AI33" i="2"/>
  <c r="K33" i="2"/>
  <c r="AG33" i="2"/>
  <c r="J33" i="2"/>
  <c r="AF33" i="2"/>
  <c r="AJ32" i="2"/>
  <c r="AI32" i="2"/>
  <c r="K32" i="2"/>
  <c r="AG32" i="2"/>
  <c r="J32" i="2"/>
  <c r="AF32" i="2"/>
  <c r="AJ31" i="2"/>
  <c r="N122" i="1"/>
  <c r="AI31" i="2"/>
  <c r="M122" i="1"/>
  <c r="K31" i="2"/>
  <c r="AG31" i="2"/>
  <c r="K122" i="1"/>
  <c r="J31" i="2"/>
  <c r="AF31" i="2"/>
  <c r="J122" i="1"/>
  <c r="K29" i="2"/>
  <c r="AG29" i="2"/>
  <c r="J29" i="2"/>
  <c r="AF29" i="2"/>
  <c r="O28" i="2"/>
  <c r="AK28" i="2"/>
  <c r="N28" i="2"/>
  <c r="AJ28" i="2"/>
  <c r="K28" i="2"/>
  <c r="AG28" i="2"/>
  <c r="J28" i="2"/>
  <c r="AF28" i="2"/>
  <c r="K27" i="2"/>
  <c r="AG27" i="2"/>
  <c r="J27" i="2"/>
  <c r="AF27" i="2"/>
  <c r="M26" i="2"/>
  <c r="K26" i="2"/>
  <c r="J26" i="2"/>
  <c r="M25" i="2"/>
  <c r="K25" i="2"/>
  <c r="M24" i="2"/>
  <c r="K24" i="2"/>
  <c r="J24" i="2"/>
  <c r="M23" i="2"/>
  <c r="K23" i="2"/>
  <c r="J23" i="2"/>
  <c r="M21" i="2"/>
  <c r="K21" i="2"/>
  <c r="J21" i="2"/>
  <c r="BH164" i="7"/>
  <c r="BH160" i="7"/>
  <c r="BG160" i="7"/>
  <c r="BE219" i="7"/>
  <c r="BD219" i="7"/>
  <c r="BE204" i="7"/>
  <c r="BD204" i="7"/>
  <c r="BE162" i="7"/>
  <c r="BD162" i="7"/>
  <c r="BE161" i="7"/>
  <c r="BD161" i="7"/>
  <c r="G27" i="1"/>
  <c r="H27" i="1" s="1"/>
  <c r="I27" i="1" s="1"/>
  <c r="J27" i="1" s="1"/>
  <c r="K27" i="1" s="1"/>
  <c r="F52" i="1"/>
  <c r="G52" i="1"/>
  <c r="I26" i="1"/>
  <c r="H54" i="1"/>
  <c r="H52" i="1" s="1"/>
  <c r="O129" i="7"/>
  <c r="O243" i="7" s="1"/>
  <c r="O125" i="7"/>
  <c r="O255" i="7" s="1"/>
  <c r="O133" i="7"/>
  <c r="O248" i="7" s="1"/>
  <c r="O119" i="7"/>
  <c r="O224" i="7" s="1"/>
  <c r="O132" i="7"/>
  <c r="O247" i="7" s="1"/>
  <c r="AK43" i="2" s="1"/>
  <c r="K133" i="7"/>
  <c r="K248" i="7" s="1"/>
  <c r="K132" i="7"/>
  <c r="K247" i="7" s="1"/>
  <c r="K129" i="7"/>
  <c r="K243" i="7" s="1"/>
  <c r="K125" i="7"/>
  <c r="K255" i="7" s="1"/>
  <c r="K119" i="7"/>
  <c r="K148" i="7"/>
  <c r="K249" i="7" s="1"/>
  <c r="K147" i="7"/>
  <c r="K145" i="7"/>
  <c r="K263" i="7" s="1"/>
  <c r="K144" i="7"/>
  <c r="K260" i="7" s="1"/>
  <c r="K142" i="7"/>
  <c r="K257" i="7" s="1"/>
  <c r="K268" i="7" s="1"/>
  <c r="K141" i="7"/>
  <c r="K254" i="7" s="1"/>
  <c r="K138" i="7"/>
  <c r="J125" i="7"/>
  <c r="J255" i="7" s="1"/>
  <c r="J129" i="7"/>
  <c r="J243" i="7" s="1"/>
  <c r="J133" i="7"/>
  <c r="J248" i="7" s="1"/>
  <c r="J119" i="7"/>
  <c r="J224" i="7" s="1"/>
  <c r="J132" i="7"/>
  <c r="J247" i="7" s="1"/>
  <c r="J148" i="7"/>
  <c r="J249" i="7" s="1"/>
  <c r="J147" i="7"/>
  <c r="J145" i="7"/>
  <c r="J263" i="7" s="1"/>
  <c r="J144" i="7"/>
  <c r="J260" i="7" s="1"/>
  <c r="J142" i="7"/>
  <c r="J257" i="7" s="1"/>
  <c r="J141" i="7"/>
  <c r="J254" i="7" s="1"/>
  <c r="J115" i="7"/>
  <c r="J106" i="7"/>
  <c r="J227" i="7" s="1"/>
  <c r="D109" i="7"/>
  <c r="D236" i="7" s="1"/>
  <c r="Z32" i="2" s="1"/>
  <c r="D108" i="7"/>
  <c r="D106" i="7"/>
  <c r="D227" i="7" s="1"/>
  <c r="D126" i="7"/>
  <c r="D256" i="7" s="1"/>
  <c r="D124" i="7"/>
  <c r="D238" i="7" s="1"/>
  <c r="D119" i="7"/>
  <c r="D224" i="7" s="1"/>
  <c r="BK164" i="7"/>
  <c r="BL164" i="7"/>
  <c r="BM164" i="7"/>
  <c r="BN164" i="7"/>
  <c r="BO164" i="7"/>
  <c r="BP164" i="7"/>
  <c r="BK163" i="7"/>
  <c r="BL163" i="7"/>
  <c r="BM163" i="7"/>
  <c r="BN163" i="7"/>
  <c r="BO163" i="7"/>
  <c r="BP163" i="7"/>
  <c r="BK162" i="7"/>
  <c r="BL162" i="7"/>
  <c r="BM162" i="7"/>
  <c r="BN162" i="7"/>
  <c r="BO162" i="7"/>
  <c r="BP162" i="7"/>
  <c r="BK167" i="7"/>
  <c r="BL167" i="7"/>
  <c r="BM167" i="7"/>
  <c r="BN167" i="7"/>
  <c r="BO167" i="7"/>
  <c r="BP167"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L185" i="7"/>
  <c r="BK186" i="7"/>
  <c r="BL186" i="7"/>
  <c r="BM186" i="7"/>
  <c r="BN186" i="7"/>
  <c r="BO186" i="7"/>
  <c r="BP186" i="7"/>
  <c r="BL187" i="7"/>
  <c r="BN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4" i="7"/>
  <c r="BL204" i="7"/>
  <c r="BM204" i="7"/>
  <c r="BN204" i="7"/>
  <c r="BO204" i="7"/>
  <c r="BP204" i="7"/>
  <c r="BJ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M192" i="7"/>
  <c r="BK191" i="7"/>
  <c r="BL191" i="7"/>
  <c r="BM191" i="7"/>
  <c r="BN191" i="7"/>
  <c r="BO191" i="7"/>
  <c r="BP191" i="7"/>
  <c r="BJ191" i="7"/>
  <c r="BK190" i="7"/>
  <c r="BM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4" i="7"/>
  <c r="BJ202" i="7"/>
  <c r="BJ201" i="7"/>
  <c r="BJ200" i="7"/>
  <c r="BJ199" i="7"/>
  <c r="BJ197" i="7"/>
  <c r="BJ195" i="7"/>
  <c r="BJ193" i="7"/>
  <c r="BJ189" i="7"/>
  <c r="BJ188" i="7"/>
  <c r="BJ187" i="7"/>
  <c r="BJ186" i="7"/>
  <c r="BJ183" i="7"/>
  <c r="BJ181" i="7"/>
  <c r="BJ180" i="7"/>
  <c r="BJ179" i="7"/>
  <c r="BJ178" i="7"/>
  <c r="BJ169" i="7"/>
  <c r="BJ167" i="7"/>
  <c r="BJ164" i="7"/>
  <c r="BJ163" i="7"/>
  <c r="BJ162" i="7"/>
  <c r="AL61" i="2"/>
  <c r="P61" i="2"/>
  <c r="AL60" i="2"/>
  <c r="P60" i="2"/>
  <c r="AL59" i="2"/>
  <c r="P59" i="2"/>
  <c r="AL56" i="2"/>
  <c r="P56" i="2"/>
  <c r="P54" i="2"/>
  <c r="AL53" i="2"/>
  <c r="P53" i="2"/>
  <c r="AL52" i="2"/>
  <c r="P52" i="2"/>
  <c r="P51" i="2"/>
  <c r="AL50" i="2"/>
  <c r="P50" i="2"/>
  <c r="AL49" i="2"/>
  <c r="P49" i="2"/>
  <c r="AL48" i="2"/>
  <c r="P48" i="2"/>
  <c r="AL47" i="2"/>
  <c r="P47" i="2"/>
  <c r="P45" i="2"/>
  <c r="P44" i="2"/>
  <c r="AL43" i="2"/>
  <c r="P43" i="2"/>
  <c r="AL42" i="2"/>
  <c r="P42" i="2"/>
  <c r="AL41" i="2"/>
  <c r="P41" i="2"/>
  <c r="AL40" i="2"/>
  <c r="P40" i="2"/>
  <c r="P39" i="2"/>
  <c r="AL38" i="2"/>
  <c r="P38" i="2"/>
  <c r="P37" i="2"/>
  <c r="P36" i="2"/>
  <c r="P35" i="2"/>
  <c r="AL34" i="2"/>
  <c r="P34" i="2"/>
  <c r="AL33" i="2"/>
  <c r="P33" i="2"/>
  <c r="AL32" i="2"/>
  <c r="P32" i="2"/>
  <c r="AL31" i="2"/>
  <c r="P31" i="2"/>
  <c r="AL29" i="2"/>
  <c r="P29" i="2"/>
  <c r="AL28" i="2"/>
  <c r="P28" i="2"/>
  <c r="AL27" i="2"/>
  <c r="P27" i="2"/>
  <c r="P26" i="2"/>
  <c r="P25" i="2"/>
  <c r="P24" i="2"/>
  <c r="P23" i="2"/>
  <c r="P22" i="2"/>
  <c r="P21" i="2"/>
  <c r="BJ196" i="7"/>
  <c r="BK196" i="7"/>
  <c r="BL196" i="7"/>
  <c r="BM196" i="7"/>
  <c r="BN196" i="7"/>
  <c r="BO196" i="7"/>
  <c r="BP196" i="7"/>
  <c r="AZ164" i="7"/>
  <c r="AZ163" i="7"/>
  <c r="AZ162" i="7"/>
  <c r="AZ161" i="7"/>
  <c r="AZ167" i="7"/>
  <c r="AZ169" i="7"/>
  <c r="AZ177" i="7"/>
  <c r="AZ178" i="7"/>
  <c r="AZ179" i="7"/>
  <c r="AZ180" i="7"/>
  <c r="AZ181" i="7"/>
  <c r="AZ183" i="7"/>
  <c r="AZ185" i="7"/>
  <c r="AZ186" i="7"/>
  <c r="AZ187" i="7"/>
  <c r="AZ217" i="7"/>
  <c r="AZ216" i="7"/>
  <c r="AZ211" i="7"/>
  <c r="AZ210" i="7"/>
  <c r="AZ209" i="7"/>
  <c r="AZ207" i="7"/>
  <c r="AZ204" i="7"/>
  <c r="AZ202" i="7"/>
  <c r="AZ201" i="7"/>
  <c r="AZ200" i="7"/>
  <c r="AZ199" i="7"/>
  <c r="AZ197" i="7"/>
  <c r="AZ196" i="7"/>
  <c r="AZ195" i="7"/>
  <c r="AZ193"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BI203" i="7"/>
  <c r="AW194" i="7"/>
  <c r="AX194" i="7"/>
  <c r="AY194" i="7"/>
  <c r="AZ194" i="7"/>
  <c r="BH194" i="7"/>
  <c r="BI194" i="7"/>
  <c r="AV194" i="7"/>
  <c r="BI191" i="7"/>
  <c r="AZ191" i="7"/>
  <c r="AY191" i="7"/>
  <c r="AX191" i="7"/>
  <c r="AW191" i="7"/>
  <c r="AW190" i="7"/>
  <c r="AU256" i="7"/>
  <c r="A52" i="2"/>
  <c r="AU255" i="7"/>
  <c r="A51" i="2"/>
  <c r="AU254" i="7"/>
  <c r="A50" i="2"/>
  <c r="AU253" i="7"/>
  <c r="A49" i="2"/>
  <c r="AU252" i="7"/>
  <c r="A48" i="2"/>
  <c r="AU251" i="7"/>
  <c r="AY251" i="7" s="1"/>
  <c r="A47" i="2"/>
  <c r="AU250" i="7"/>
  <c r="A46" i="2"/>
  <c r="AU249" i="7"/>
  <c r="A45" i="2"/>
  <c r="AU248" i="7"/>
  <c r="A44" i="2"/>
  <c r="AU247" i="7"/>
  <c r="A43" i="2"/>
  <c r="AU246" i="7"/>
  <c r="A42" i="2"/>
  <c r="AU245" i="7"/>
  <c r="BI245" i="7" s="1"/>
  <c r="A41" i="2"/>
  <c r="AU244" i="7"/>
  <c r="A40" i="2"/>
  <c r="AU243" i="7"/>
  <c r="A39" i="2"/>
  <c r="AU242" i="7"/>
  <c r="A38" i="2"/>
  <c r="AU241" i="7"/>
  <c r="A37" i="2"/>
  <c r="AU240" i="7"/>
  <c r="A36" i="2"/>
  <c r="AU239" i="7"/>
  <c r="BH239" i="7" s="1"/>
  <c r="A35" i="2"/>
  <c r="AU238" i="7"/>
  <c r="A34" i="2"/>
  <c r="AU237" i="7"/>
  <c r="A33" i="2"/>
  <c r="AU236" i="7"/>
  <c r="A32" i="2"/>
  <c r="AU234" i="7"/>
  <c r="A31" i="2"/>
  <c r="AU262" i="7"/>
  <c r="A58" i="2"/>
  <c r="AU261" i="7"/>
  <c r="A57" i="2"/>
  <c r="AU260" i="7"/>
  <c r="A56" i="2"/>
  <c r="AU259" i="7"/>
  <c r="A55" i="2"/>
  <c r="AU258" i="7"/>
  <c r="A54" i="2"/>
  <c r="AU257" i="7"/>
  <c r="A53" i="2"/>
  <c r="AU265" i="7"/>
  <c r="A61" i="2"/>
  <c r="AU264" i="7"/>
  <c r="AX264" i="7" s="1"/>
  <c r="A60" i="2"/>
  <c r="AU263" i="7"/>
  <c r="A59" i="2"/>
  <c r="AV167" i="7"/>
  <c r="AV174" i="7"/>
  <c r="AV177" i="7"/>
  <c r="AV178" i="7"/>
  <c r="AV179" i="7"/>
  <c r="AV180" i="7"/>
  <c r="AV181" i="7"/>
  <c r="AV183"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I189" i="7"/>
  <c r="BH189" i="7"/>
  <c r="BG189" i="7"/>
  <c r="AY189" i="7"/>
  <c r="AX189" i="7"/>
  <c r="BI188" i="7"/>
  <c r="BH188" i="7"/>
  <c r="AY188" i="7"/>
  <c r="AX188" i="7"/>
  <c r="BI187" i="7"/>
  <c r="BI186" i="7"/>
  <c r="BH186" i="7"/>
  <c r="AY186" i="7"/>
  <c r="AX186" i="7"/>
  <c r="AY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AY167" i="7"/>
  <c r="AX167" i="7"/>
  <c r="AW167" i="7"/>
  <c r="AY165" i="7"/>
  <c r="BI164" i="7"/>
  <c r="AY164" i="7"/>
  <c r="AX164" i="7"/>
  <c r="AW164" i="7"/>
  <c r="BI163" i="7"/>
  <c r="BH163" i="7"/>
  <c r="AY163" i="7"/>
  <c r="AX163" i="7"/>
  <c r="AW163" i="7"/>
  <c r="BI162" i="7"/>
  <c r="AY162" i="7"/>
  <c r="AY161" i="7"/>
  <c r="B21" i="2"/>
  <c r="B22" i="2"/>
  <c r="B23" i="2"/>
  <c r="B24" i="2"/>
  <c r="B26" i="2"/>
  <c r="X27" i="2"/>
  <c r="B27" i="2"/>
  <c r="X28" i="2"/>
  <c r="B28" i="2"/>
  <c r="X29" i="2"/>
  <c r="B29" i="2"/>
  <c r="X31" i="2"/>
  <c r="AV234" i="7"/>
  <c r="B31" i="2"/>
  <c r="X32" i="2"/>
  <c r="B32" i="2"/>
  <c r="X33" i="2"/>
  <c r="AV237" i="7"/>
  <c r="B33" i="2"/>
  <c r="X34" i="2"/>
  <c r="B34" i="2"/>
  <c r="AV240" i="7"/>
  <c r="B36" i="2"/>
  <c r="AV241" i="7"/>
  <c r="B37" i="2"/>
  <c r="X38" i="2"/>
  <c r="B38" i="2"/>
  <c r="AV243" i="7"/>
  <c r="B39" i="2"/>
  <c r="X43" i="2"/>
  <c r="AV247" i="7"/>
  <c r="B43" i="2"/>
  <c r="AV248" i="7"/>
  <c r="B44" i="2"/>
  <c r="AV249" i="7"/>
  <c r="B45" i="2"/>
  <c r="X47" i="2"/>
  <c r="B47" i="2"/>
  <c r="X48" i="2"/>
  <c r="AV252" i="7"/>
  <c r="B48" i="2"/>
  <c r="X50" i="2"/>
  <c r="AV254" i="7"/>
  <c r="B50" i="2"/>
  <c r="AV255" i="7"/>
  <c r="B51" i="2"/>
  <c r="X52" i="2"/>
  <c r="B52" i="2"/>
  <c r="X53" i="2"/>
  <c r="AV257" i="7"/>
  <c r="B53" i="2"/>
  <c r="B54" i="2"/>
  <c r="X56" i="2"/>
  <c r="AV260" i="7"/>
  <c r="B56" i="2"/>
  <c r="X59" i="2"/>
  <c r="B59" i="2"/>
  <c r="X60" i="2"/>
  <c r="AV264" i="7"/>
  <c r="B60" i="2"/>
  <c r="X61" i="2"/>
  <c r="AV265" i="7"/>
  <c r="B61" i="2"/>
  <c r="AK61" i="2"/>
  <c r="BI265" i="7"/>
  <c r="O61" i="2"/>
  <c r="AA61" i="2"/>
  <c r="AY265" i="7"/>
  <c r="E61" i="2"/>
  <c r="Z61" i="2"/>
  <c r="AX265" i="7"/>
  <c r="D61" i="2"/>
  <c r="AK60" i="2"/>
  <c r="BI264" i="7"/>
  <c r="O60" i="2"/>
  <c r="AJ60" i="2"/>
  <c r="N60" i="2"/>
  <c r="AI60" i="2"/>
  <c r="M60" i="2"/>
  <c r="AA60" i="2"/>
  <c r="E60" i="2"/>
  <c r="Z60" i="2"/>
  <c r="D60" i="2"/>
  <c r="Y60" i="2"/>
  <c r="C60" i="2"/>
  <c r="AK59" i="2"/>
  <c r="O59" i="2"/>
  <c r="AA59" i="2"/>
  <c r="AY263" i="7"/>
  <c r="E59" i="2"/>
  <c r="Z59" i="2"/>
  <c r="D59" i="2"/>
  <c r="AK56" i="2"/>
  <c r="BI260" i="7"/>
  <c r="O56" i="2"/>
  <c r="AA56" i="2"/>
  <c r="E56" i="2"/>
  <c r="Z56" i="2"/>
  <c r="D56" i="2"/>
  <c r="O54" i="2"/>
  <c r="N54" i="2"/>
  <c r="E54" i="2"/>
  <c r="D54" i="2"/>
  <c r="C54" i="2"/>
  <c r="AK53" i="2"/>
  <c r="BI257" i="7"/>
  <c r="O53" i="2"/>
  <c r="AA53" i="2"/>
  <c r="AY257" i="7"/>
  <c r="E53" i="2"/>
  <c r="Z53" i="2"/>
  <c r="AX257" i="7"/>
  <c r="D53" i="2"/>
  <c r="AK52" i="2"/>
  <c r="O52" i="2"/>
  <c r="AJ52" i="2"/>
  <c r="N52" i="2"/>
  <c r="AA52" i="2"/>
  <c r="AY256" i="7"/>
  <c r="E52" i="2"/>
  <c r="Z52" i="2"/>
  <c r="D52" i="2"/>
  <c r="Y52" i="2"/>
  <c r="C52" i="2"/>
  <c r="BI255" i="7"/>
  <c r="O51" i="2"/>
  <c r="BH255" i="7"/>
  <c r="N51" i="2"/>
  <c r="M51" i="2"/>
  <c r="AY255" i="7"/>
  <c r="E51" i="2"/>
  <c r="AX255" i="7"/>
  <c r="D51" i="2"/>
  <c r="AW255" i="7"/>
  <c r="C51" i="2"/>
  <c r="AK50" i="2"/>
  <c r="O50" i="2"/>
  <c r="AA50" i="2"/>
  <c r="E50" i="2"/>
  <c r="Z50" i="2"/>
  <c r="D50" i="2"/>
  <c r="AK49" i="2"/>
  <c r="BI253" i="7"/>
  <c r="O49" i="2"/>
  <c r="AJ49" i="2"/>
  <c r="BH253" i="7"/>
  <c r="AA49" i="2"/>
  <c r="AY253" i="7"/>
  <c r="E49" i="2"/>
  <c r="Z49" i="2"/>
  <c r="AX253" i="7"/>
  <c r="D49" i="2"/>
  <c r="Y49" i="2"/>
  <c r="AW253" i="7"/>
  <c r="C49" i="2"/>
  <c r="AK48" i="2"/>
  <c r="BI252" i="7"/>
  <c r="O48" i="2"/>
  <c r="BH252" i="7"/>
  <c r="N48" i="2"/>
  <c r="BG252" i="7"/>
  <c r="AA48" i="2"/>
  <c r="AY252" i="7"/>
  <c r="E48" i="2"/>
  <c r="Z48" i="2"/>
  <c r="AX252" i="7"/>
  <c r="D48" i="2"/>
  <c r="Y48" i="2"/>
  <c r="AW252" i="7"/>
  <c r="C48" i="2"/>
  <c r="AK47" i="2"/>
  <c r="O47" i="2"/>
  <c r="N47" i="2"/>
  <c r="AA47" i="2"/>
  <c r="E47" i="2"/>
  <c r="Z47" i="2"/>
  <c r="D47" i="2"/>
  <c r="Y47" i="2"/>
  <c r="C47" i="2"/>
  <c r="BI249" i="7"/>
  <c r="O45" i="2"/>
  <c r="AY249" i="7"/>
  <c r="E45" i="2"/>
  <c r="AX249" i="7"/>
  <c r="D45" i="2"/>
  <c r="O44" i="2"/>
  <c r="N44" i="2"/>
  <c r="M44" i="2"/>
  <c r="E44" i="2"/>
  <c r="D44" i="2"/>
  <c r="C44" i="2"/>
  <c r="BI247" i="7"/>
  <c r="AJ43" i="2"/>
  <c r="BH247" i="7"/>
  <c r="AA43" i="2"/>
  <c r="AY247" i="7"/>
  <c r="E43" i="2"/>
  <c r="Z43" i="2"/>
  <c r="AX247" i="7"/>
  <c r="D43" i="2"/>
  <c r="Y43" i="2"/>
  <c r="AW247" i="7"/>
  <c r="C43" i="2"/>
  <c r="AK42" i="2"/>
  <c r="BI246" i="7"/>
  <c r="O42" i="2"/>
  <c r="AJ42" i="2"/>
  <c r="N42" i="2"/>
  <c r="AI42" i="2"/>
  <c r="M42" i="2"/>
  <c r="AA42" i="2"/>
  <c r="AY246" i="7"/>
  <c r="E42" i="2"/>
  <c r="Z42" i="2"/>
  <c r="AX246" i="7"/>
  <c r="D42" i="2"/>
  <c r="AK41" i="2"/>
  <c r="O41" i="2"/>
  <c r="AJ41" i="2"/>
  <c r="N41" i="2"/>
  <c r="AA41" i="2"/>
  <c r="E41" i="2"/>
  <c r="Z41" i="2"/>
  <c r="D41" i="2"/>
  <c r="AK40" i="2"/>
  <c r="O40" i="2"/>
  <c r="AJ40" i="2"/>
  <c r="N40" i="2"/>
  <c r="AA40" i="2"/>
  <c r="AY244" i="7"/>
  <c r="E40" i="2"/>
  <c r="Z40" i="2"/>
  <c r="D40" i="2"/>
  <c r="BI243" i="7"/>
  <c r="O39" i="2"/>
  <c r="BH243" i="7"/>
  <c r="N39" i="2"/>
  <c r="AY243" i="7"/>
  <c r="E39" i="2"/>
  <c r="AX243" i="7"/>
  <c r="D39" i="2"/>
  <c r="AW243" i="7"/>
  <c r="C39" i="2"/>
  <c r="AK38" i="2"/>
  <c r="O38" i="2"/>
  <c r="N38" i="2"/>
  <c r="M38" i="2"/>
  <c r="AA38" i="2"/>
  <c r="E38" i="2"/>
  <c r="Z38" i="2"/>
  <c r="AX242" i="7"/>
  <c r="D38" i="2"/>
  <c r="Y38" i="2"/>
  <c r="C38" i="2"/>
  <c r="O37" i="2"/>
  <c r="N37" i="2"/>
  <c r="M37" i="2"/>
  <c r="AY241" i="7"/>
  <c r="E37" i="2"/>
  <c r="AX241" i="7"/>
  <c r="D37" i="2"/>
  <c r="AW241" i="7"/>
  <c r="C37" i="2"/>
  <c r="BI240" i="7"/>
  <c r="O36" i="2"/>
  <c r="N36" i="2"/>
  <c r="M36" i="2"/>
  <c r="AY240" i="7"/>
  <c r="E36" i="2"/>
  <c r="AX240" i="7"/>
  <c r="D36" i="2"/>
  <c r="AW240" i="7"/>
  <c r="C36" i="2"/>
  <c r="BI239" i="7"/>
  <c r="O35" i="2"/>
  <c r="AY239" i="7"/>
  <c r="E35" i="2"/>
  <c r="D35" i="2"/>
  <c r="C35" i="2"/>
  <c r="AK34" i="2"/>
  <c r="O34" i="2"/>
  <c r="N34" i="2"/>
  <c r="AA34" i="2"/>
  <c r="E34" i="2"/>
  <c r="Z34" i="2"/>
  <c r="AX238" i="7"/>
  <c r="D34" i="2"/>
  <c r="Y34" i="2"/>
  <c r="C34" i="2"/>
  <c r="AK33" i="2"/>
  <c r="BI237" i="7"/>
  <c r="O33" i="2"/>
  <c r="N33" i="2"/>
  <c r="M33" i="2"/>
  <c r="AA33" i="2"/>
  <c r="AY237" i="7"/>
  <c r="E33" i="2"/>
  <c r="Z33" i="2"/>
  <c r="AX237" i="7"/>
  <c r="D33" i="2"/>
  <c r="Y33" i="2"/>
  <c r="AW237" i="7"/>
  <c r="C33" i="2"/>
  <c r="AK32" i="2"/>
  <c r="O32" i="2"/>
  <c r="N32" i="2"/>
  <c r="M32" i="2"/>
  <c r="AA32" i="2"/>
  <c r="E32" i="2"/>
  <c r="Y32" i="2"/>
  <c r="C32" i="2"/>
  <c r="BI234" i="7"/>
  <c r="O31" i="2"/>
  <c r="N31" i="2"/>
  <c r="M31" i="2"/>
  <c r="AA31" i="2"/>
  <c r="AY234" i="7"/>
  <c r="E31" i="2"/>
  <c r="Y31" i="2"/>
  <c r="AW234" i="7"/>
  <c r="C31" i="2"/>
  <c r="AK29" i="2"/>
  <c r="O29" i="2"/>
  <c r="AA29" i="2"/>
  <c r="E29" i="2"/>
  <c r="Z29" i="2"/>
  <c r="D29" i="2"/>
  <c r="Y29" i="2"/>
  <c r="C29" i="2"/>
  <c r="AA28" i="2"/>
  <c r="E28" i="2"/>
  <c r="Z28" i="2"/>
  <c r="D28" i="2"/>
  <c r="Y28" i="2"/>
  <c r="C28" i="2"/>
  <c r="O27" i="2"/>
  <c r="AA27" i="2"/>
  <c r="E27" i="2"/>
  <c r="Z27" i="2"/>
  <c r="D27" i="2"/>
  <c r="Y27" i="2"/>
  <c r="C27" i="2"/>
  <c r="O26" i="2"/>
  <c r="N26" i="2"/>
  <c r="E26" i="2"/>
  <c r="D26" i="2"/>
  <c r="C26" i="2"/>
  <c r="O25" i="2"/>
  <c r="E25" i="2"/>
  <c r="D25" i="2"/>
  <c r="O24" i="2"/>
  <c r="E24" i="2"/>
  <c r="D24" i="2"/>
  <c r="C24" i="2"/>
  <c r="O23" i="2"/>
  <c r="N23" i="2"/>
  <c r="E23" i="2"/>
  <c r="D23" i="2"/>
  <c r="C23" i="2"/>
  <c r="O22" i="2"/>
  <c r="E22" i="2"/>
  <c r="D22" i="2"/>
  <c r="O21" i="2"/>
  <c r="N21" i="2"/>
  <c r="E21" i="2"/>
  <c r="D21" i="2"/>
  <c r="C21" i="2"/>
  <c r="AX199" i="7"/>
  <c r="AX204" i="7"/>
  <c r="AX162" i="7"/>
  <c r="AX210" i="7"/>
  <c r="AX161" i="7"/>
  <c r="AX212" i="7"/>
  <c r="AX169" i="7"/>
  <c r="AY169" i="7"/>
  <c r="X217" i="7"/>
  <c r="X216" i="7"/>
  <c r="X218" i="7"/>
  <c r="X219" i="7"/>
  <c r="AA219" i="7" s="1"/>
  <c r="X256" i="7"/>
  <c r="X255" i="7"/>
  <c r="X254" i="7"/>
  <c r="X253" i="7"/>
  <c r="X252" i="7"/>
  <c r="X251" i="7"/>
  <c r="X250" i="7"/>
  <c r="S81" i="1" s="1"/>
  <c r="X249" i="7"/>
  <c r="X248" i="7"/>
  <c r="O79" i="1" s="1"/>
  <c r="O135" i="1" s="1"/>
  <c r="X247" i="7"/>
  <c r="X246" i="7"/>
  <c r="X245" i="7"/>
  <c r="R76" i="1" s="1"/>
  <c r="X244" i="7"/>
  <c r="X243" i="7"/>
  <c r="X242" i="7"/>
  <c r="X241" i="7"/>
  <c r="X240" i="7"/>
  <c r="X239" i="7"/>
  <c r="X238" i="7"/>
  <c r="O69" i="1" s="1"/>
  <c r="O125" i="1" s="1"/>
  <c r="X237" i="7"/>
  <c r="X236" i="7"/>
  <c r="X234" i="7"/>
  <c r="X231" i="7"/>
  <c r="AU231" i="7"/>
  <c r="X230" i="7"/>
  <c r="AU230" i="7"/>
  <c r="X229" i="7"/>
  <c r="AU229" i="7"/>
  <c r="X228" i="7"/>
  <c r="AU228" i="7"/>
  <c r="X227" i="7"/>
  <c r="T60" i="1" s="1"/>
  <c r="AU227" i="7"/>
  <c r="X226" i="7"/>
  <c r="Q59" i="1" s="1"/>
  <c r="AU226" i="7"/>
  <c r="X225" i="7"/>
  <c r="AU225" i="7"/>
  <c r="X224" i="7"/>
  <c r="AU224" i="7"/>
  <c r="A149" i="1"/>
  <c r="A92" i="1"/>
  <c r="A91" i="1"/>
  <c r="A90" i="1"/>
  <c r="X258" i="7"/>
  <c r="X257" i="7"/>
  <c r="X265" i="7"/>
  <c r="X264" i="7"/>
  <c r="AM264" i="7" s="1"/>
  <c r="X263"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L263" i="7"/>
  <c r="A133" i="1"/>
  <c r="A116" i="1"/>
  <c r="A78" i="1"/>
  <c r="A61" i="1"/>
  <c r="A127" i="1"/>
  <c r="A115" i="1"/>
  <c r="V71" i="1"/>
  <c r="A114" i="1"/>
  <c r="A113" i="1"/>
  <c r="T71" i="1"/>
  <c r="A93" i="1"/>
  <c r="C74" i="1"/>
  <c r="C130" i="1" s="1"/>
  <c r="A148" i="1"/>
  <c r="B75" i="1"/>
  <c r="A143" i="1"/>
  <c r="AA263" i="7"/>
  <c r="A132" i="1"/>
  <c r="B74" i="1"/>
  <c r="B130" i="1" s="1"/>
  <c r="C73" i="1"/>
  <c r="C129" i="1" s="1"/>
  <c r="A131" i="1"/>
  <c r="B73" i="1"/>
  <c r="B129" i="1" s="1"/>
  <c r="A130" i="1"/>
  <c r="A129" i="1"/>
  <c r="B71" i="1"/>
  <c r="B127" i="1" s="1"/>
  <c r="P74" i="1"/>
  <c r="P130" i="1" s="1"/>
  <c r="A147" i="1"/>
  <c r="A128" i="1"/>
  <c r="O74" i="1"/>
  <c r="O130" i="1" s="1"/>
  <c r="Q151" i="1"/>
  <c r="R151" i="1"/>
  <c r="S151" i="1"/>
  <c r="A84" i="1"/>
  <c r="A68" i="1"/>
  <c r="P82" i="1"/>
  <c r="P138" i="1" s="1"/>
  <c r="T76" i="1"/>
  <c r="R75" i="1"/>
  <c r="A83" i="1"/>
  <c r="A67" i="1"/>
  <c r="S76" i="1"/>
  <c r="Q75" i="1"/>
  <c r="S68" i="1"/>
  <c r="A146" i="1"/>
  <c r="A82" i="1"/>
  <c r="A66" i="1"/>
  <c r="B76" i="1"/>
  <c r="V78" i="1"/>
  <c r="T77" i="1"/>
  <c r="P75" i="1"/>
  <c r="P131" i="1" s="1"/>
  <c r="V61" i="1"/>
  <c r="A145" i="1"/>
  <c r="A81" i="1"/>
  <c r="A64" i="1"/>
  <c r="O75" i="1"/>
  <c r="O131" i="1" s="1"/>
  <c r="U61" i="1"/>
  <c r="A144" i="1"/>
  <c r="A151" i="1"/>
  <c r="A80" i="1"/>
  <c r="A63" i="1"/>
  <c r="T78" i="1"/>
  <c r="V62" i="1"/>
  <c r="T61" i="1"/>
  <c r="AL257" i="7"/>
  <c r="A152" i="1"/>
  <c r="A79" i="1"/>
  <c r="A62" i="1"/>
  <c r="R150" i="1"/>
  <c r="O68" i="1"/>
  <c r="O124" i="1" s="1"/>
  <c r="E66" i="1"/>
  <c r="E122" i="1" s="1"/>
  <c r="U62" i="1"/>
  <c r="S61" i="1"/>
  <c r="Q150" i="1"/>
  <c r="R78" i="1"/>
  <c r="P77" i="1"/>
  <c r="P133" i="1" s="1"/>
  <c r="V63" i="1"/>
  <c r="T62" i="1"/>
  <c r="R61" i="1"/>
  <c r="A142" i="1"/>
  <c r="A126" i="1"/>
  <c r="A77" i="1"/>
  <c r="A60" i="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Q80"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T75" i="1"/>
  <c r="R74" i="1"/>
  <c r="P73" i="1"/>
  <c r="P129" i="1" s="1"/>
  <c r="R57" i="1"/>
  <c r="A134" i="1"/>
  <c r="A117" i="1"/>
  <c r="A85" i="1"/>
  <c r="A69" i="1"/>
  <c r="B10" i="24"/>
  <c r="CR268" i="7" l="1"/>
  <c r="BV268" i="7"/>
  <c r="V60" i="1"/>
  <c r="AZ165" i="7"/>
  <c r="BD165" i="7"/>
  <c r="BT238" i="7"/>
  <c r="BT256" i="7"/>
  <c r="CE256" i="7"/>
  <c r="CG260" i="7"/>
  <c r="CG263" i="7"/>
  <c r="BS260" i="7"/>
  <c r="CR177" i="7"/>
  <c r="DC177" i="7"/>
  <c r="CQ183" i="7"/>
  <c r="DB183" i="7"/>
  <c r="DC193" i="7"/>
  <c r="CS200" i="7"/>
  <c r="CS207" i="7"/>
  <c r="CS218" i="7"/>
  <c r="JC259" i="7"/>
  <c r="JO259" i="7"/>
  <c r="JD259" i="7"/>
  <c r="JE259" i="7"/>
  <c r="IU259" i="7"/>
  <c r="JG259" i="7"/>
  <c r="IW259" i="7"/>
  <c r="JI259" i="7"/>
  <c r="IX259" i="7"/>
  <c r="JJ259" i="7"/>
  <c r="JA259" i="7"/>
  <c r="JM259" i="7"/>
  <c r="JN259" i="7"/>
  <c r="IV259" i="7"/>
  <c r="IY259" i="7"/>
  <c r="IZ259" i="7"/>
  <c r="JB259" i="7"/>
  <c r="JK259" i="7"/>
  <c r="JF259" i="7"/>
  <c r="JH259" i="7"/>
  <c r="JL259" i="7"/>
  <c r="FR247" i="7"/>
  <c r="FG247" i="7"/>
  <c r="FS247" i="7"/>
  <c r="FH247" i="7"/>
  <c r="FT247" i="7"/>
  <c r="FI247" i="7"/>
  <c r="FU247" i="7"/>
  <c r="FL247" i="7"/>
  <c r="FX247" i="7"/>
  <c r="FM247" i="7"/>
  <c r="FY247" i="7"/>
  <c r="FO247" i="7"/>
  <c r="GA247" i="7"/>
  <c r="FK247" i="7"/>
  <c r="FN247" i="7"/>
  <c r="FP247" i="7"/>
  <c r="FQ247" i="7"/>
  <c r="FV247" i="7"/>
  <c r="FW247" i="7"/>
  <c r="FZ247" i="7"/>
  <c r="FJ247" i="7"/>
  <c r="IZ218" i="7"/>
  <c r="JL218" i="7"/>
  <c r="JA218" i="7"/>
  <c r="JM218" i="7"/>
  <c r="JB218" i="7"/>
  <c r="JN218" i="7"/>
  <c r="JC218" i="7"/>
  <c r="JO218" i="7"/>
  <c r="JD218" i="7"/>
  <c r="IU218" i="7"/>
  <c r="IW218" i="7"/>
  <c r="IX218" i="7"/>
  <c r="IY218" i="7"/>
  <c r="JE218" i="7"/>
  <c r="JH218" i="7"/>
  <c r="JI218" i="7"/>
  <c r="JJ218" i="7"/>
  <c r="JK218" i="7"/>
  <c r="GF214" i="7"/>
  <c r="GR214" i="7"/>
  <c r="GG214" i="7"/>
  <c r="GS214" i="7"/>
  <c r="GH214" i="7"/>
  <c r="GT214" i="7"/>
  <c r="GI214" i="7"/>
  <c r="GU214" i="7"/>
  <c r="GJ214" i="7"/>
  <c r="GV214" i="7"/>
  <c r="GK214" i="7"/>
  <c r="GW214" i="7"/>
  <c r="GL214" i="7"/>
  <c r="GX214" i="7"/>
  <c r="GM214" i="7"/>
  <c r="GP214" i="7"/>
  <c r="GQ214" i="7"/>
  <c r="GN214" i="7"/>
  <c r="GO214" i="7"/>
  <c r="FH180" i="7"/>
  <c r="FT180" i="7"/>
  <c r="FI180" i="7"/>
  <c r="FU180" i="7"/>
  <c r="FJ180" i="7"/>
  <c r="FV180" i="7"/>
  <c r="FK180" i="7"/>
  <c r="FW180" i="7"/>
  <c r="FL180" i="7"/>
  <c r="FX180" i="7"/>
  <c r="FM180" i="7"/>
  <c r="FY180" i="7"/>
  <c r="FO180" i="7"/>
  <c r="GA180" i="7"/>
  <c r="FR180" i="7"/>
  <c r="FN180" i="7"/>
  <c r="FP180" i="7"/>
  <c r="FS180" i="7"/>
  <c r="FG180" i="7"/>
  <c r="FQ180" i="7"/>
  <c r="FZ180" i="7"/>
  <c r="JY246" i="7"/>
  <c r="KK246" i="7"/>
  <c r="JZ246" i="7"/>
  <c r="KL246" i="7"/>
  <c r="KA246" i="7"/>
  <c r="KB246" i="7"/>
  <c r="KD246" i="7"/>
  <c r="KE246" i="7"/>
  <c r="JT246" i="7"/>
  <c r="KF246" i="7"/>
  <c r="JV246" i="7"/>
  <c r="KH246" i="7"/>
  <c r="JU246" i="7"/>
  <c r="JW246" i="7"/>
  <c r="JX246" i="7"/>
  <c r="KC246" i="7"/>
  <c r="KI246" i="7"/>
  <c r="KJ246" i="7"/>
  <c r="KG246" i="7"/>
  <c r="JS248" i="7"/>
  <c r="KE248" i="7"/>
  <c r="JT248" i="7"/>
  <c r="KF248" i="7"/>
  <c r="JU248" i="7"/>
  <c r="KG248" i="7"/>
  <c r="JV248" i="7"/>
  <c r="KH248" i="7"/>
  <c r="JX248" i="7"/>
  <c r="KJ248" i="7"/>
  <c r="JY248" i="7"/>
  <c r="KK248" i="7"/>
  <c r="JZ248" i="7"/>
  <c r="KL248" i="7"/>
  <c r="KB248" i="7"/>
  <c r="JR248" i="7"/>
  <c r="JW248" i="7"/>
  <c r="KC248" i="7"/>
  <c r="KD248" i="7"/>
  <c r="KA248" i="7"/>
  <c r="KI248" i="7"/>
  <c r="HK201" i="7"/>
  <c r="HL201" i="7"/>
  <c r="HA201" i="7"/>
  <c r="HM201" i="7"/>
  <c r="HB201" i="7"/>
  <c r="HN201" i="7"/>
  <c r="HC201" i="7"/>
  <c r="HO201" i="7"/>
  <c r="HD201" i="7"/>
  <c r="HP201" i="7"/>
  <c r="HE201" i="7"/>
  <c r="HQ201" i="7"/>
  <c r="HF201" i="7"/>
  <c r="HR201" i="7"/>
  <c r="HG201" i="7"/>
  <c r="HS201" i="7"/>
  <c r="HI201" i="7"/>
  <c r="HU201" i="7"/>
  <c r="HH201" i="7"/>
  <c r="HJ201" i="7"/>
  <c r="HT201" i="7"/>
  <c r="FP174" i="7"/>
  <c r="FK174" i="7"/>
  <c r="FQ174" i="7"/>
  <c r="FR174" i="7"/>
  <c r="FG174" i="7"/>
  <c r="FS174" i="7"/>
  <c r="FH174" i="7"/>
  <c r="FT174" i="7"/>
  <c r="FI174" i="7"/>
  <c r="FU174" i="7"/>
  <c r="FJ174" i="7"/>
  <c r="FV174" i="7"/>
  <c r="FW174" i="7"/>
  <c r="FL174" i="7"/>
  <c r="FX174" i="7"/>
  <c r="FM174" i="7"/>
  <c r="FY174" i="7"/>
  <c r="FN174" i="7"/>
  <c r="FZ174" i="7"/>
  <c r="FO174" i="7"/>
  <c r="GA174" i="7"/>
  <c r="JV194" i="7"/>
  <c r="KH194" i="7"/>
  <c r="JW194" i="7"/>
  <c r="KI194" i="7"/>
  <c r="JX194" i="7"/>
  <c r="KJ194" i="7"/>
  <c r="JZ194" i="7"/>
  <c r="KL194" i="7"/>
  <c r="KA194" i="7"/>
  <c r="KB194" i="7"/>
  <c r="KC194" i="7"/>
  <c r="JR194" i="7"/>
  <c r="KD194" i="7"/>
  <c r="JT194" i="7"/>
  <c r="KF194" i="7"/>
  <c r="JU194" i="7"/>
  <c r="JS194" i="7"/>
  <c r="JY194" i="7"/>
  <c r="KE194" i="7"/>
  <c r="KG194" i="7"/>
  <c r="KK194" i="7"/>
  <c r="HK160" i="7"/>
  <c r="HL160" i="7"/>
  <c r="HM160" i="7"/>
  <c r="HB160" i="7"/>
  <c r="HN160" i="7"/>
  <c r="HC160" i="7"/>
  <c r="HO160" i="7"/>
  <c r="HD160" i="7"/>
  <c r="HP160" i="7"/>
  <c r="HE160" i="7"/>
  <c r="HQ160" i="7"/>
  <c r="HF160" i="7"/>
  <c r="HR160" i="7"/>
  <c r="HI160" i="7"/>
  <c r="HU160" i="7"/>
  <c r="HJ160" i="7"/>
  <c r="HS160" i="7"/>
  <c r="HT160" i="7"/>
  <c r="HG160" i="7"/>
  <c r="HH160" i="7"/>
  <c r="EK261" i="7"/>
  <c r="EW261" i="7"/>
  <c r="EL261" i="7"/>
  <c r="EN261" i="7"/>
  <c r="EP261" i="7"/>
  <c r="FB261" i="7"/>
  <c r="EQ261" i="7"/>
  <c r="EJ261" i="7"/>
  <c r="FC261" i="7"/>
  <c r="EM261" i="7"/>
  <c r="FD261" i="7"/>
  <c r="EO261" i="7"/>
  <c r="ER261" i="7"/>
  <c r="ES261" i="7"/>
  <c r="EY261" i="7"/>
  <c r="ET261" i="7"/>
  <c r="EU261" i="7"/>
  <c r="EV261" i="7"/>
  <c r="EX261" i="7"/>
  <c r="EZ261" i="7"/>
  <c r="FA261" i="7"/>
  <c r="HZ249" i="7"/>
  <c r="IL249" i="7"/>
  <c r="IA249" i="7"/>
  <c r="IM249" i="7"/>
  <c r="IB249" i="7"/>
  <c r="IN249" i="7"/>
  <c r="IC249" i="7"/>
  <c r="IO249" i="7"/>
  <c r="ID249" i="7"/>
  <c r="IP249" i="7"/>
  <c r="IE249" i="7"/>
  <c r="IQ249" i="7"/>
  <c r="IF249" i="7"/>
  <c r="IR249" i="7"/>
  <c r="IG249" i="7"/>
  <c r="HX249" i="7"/>
  <c r="IH249" i="7"/>
  <c r="IK249" i="7"/>
  <c r="FN202" i="7"/>
  <c r="FZ202" i="7"/>
  <c r="FO202" i="7"/>
  <c r="GA202" i="7"/>
  <c r="FP202" i="7"/>
  <c r="FQ202" i="7"/>
  <c r="FR202" i="7"/>
  <c r="FG202" i="7"/>
  <c r="FS202" i="7"/>
  <c r="FH202" i="7"/>
  <c r="FT202" i="7"/>
  <c r="FI202" i="7"/>
  <c r="FU202" i="7"/>
  <c r="FJ202" i="7"/>
  <c r="FV202" i="7"/>
  <c r="FL202" i="7"/>
  <c r="FX202" i="7"/>
  <c r="FK202" i="7"/>
  <c r="FM202" i="7"/>
  <c r="FW202" i="7"/>
  <c r="FY202" i="7"/>
  <c r="JZ217" i="7"/>
  <c r="KL217" i="7"/>
  <c r="KA217" i="7"/>
  <c r="KB217" i="7"/>
  <c r="KC217" i="7"/>
  <c r="JR217" i="7"/>
  <c r="KD217" i="7"/>
  <c r="JT217" i="7"/>
  <c r="KF217" i="7"/>
  <c r="JU217" i="7"/>
  <c r="KG217" i="7"/>
  <c r="JX217" i="7"/>
  <c r="KJ217" i="7"/>
  <c r="JW217" i="7"/>
  <c r="JY217" i="7"/>
  <c r="KE217" i="7"/>
  <c r="KH217" i="7"/>
  <c r="KK217" i="7"/>
  <c r="JV217" i="7"/>
  <c r="KI217" i="7"/>
  <c r="JS217" i="7"/>
  <c r="II209" i="7"/>
  <c r="HX209" i="7"/>
  <c r="IJ209" i="7"/>
  <c r="HY209" i="7"/>
  <c r="IK209" i="7"/>
  <c r="HZ209" i="7"/>
  <c r="IL209" i="7"/>
  <c r="IA209" i="7"/>
  <c r="IM209" i="7"/>
  <c r="IB209" i="7"/>
  <c r="IN209" i="7"/>
  <c r="IC209" i="7"/>
  <c r="IO209" i="7"/>
  <c r="ID209" i="7"/>
  <c r="IP209" i="7"/>
  <c r="IE209" i="7"/>
  <c r="IF209" i="7"/>
  <c r="IG209" i="7"/>
  <c r="IR209" i="7"/>
  <c r="IH209" i="7"/>
  <c r="IQ209" i="7"/>
  <c r="FN213" i="7"/>
  <c r="FZ213" i="7"/>
  <c r="FO213" i="7"/>
  <c r="GA213" i="7"/>
  <c r="FP213" i="7"/>
  <c r="FQ213" i="7"/>
  <c r="FR213" i="7"/>
  <c r="FG213" i="7"/>
  <c r="FS213" i="7"/>
  <c r="FI213" i="7"/>
  <c r="FU213" i="7"/>
  <c r="FL213" i="7"/>
  <c r="FX213" i="7"/>
  <c r="FK213" i="7"/>
  <c r="FM213" i="7"/>
  <c r="FT213" i="7"/>
  <c r="FV213" i="7"/>
  <c r="FW213" i="7"/>
  <c r="FJ213" i="7"/>
  <c r="FH213" i="7"/>
  <c r="FY213" i="7"/>
  <c r="JY262" i="7"/>
  <c r="KK262" i="7"/>
  <c r="JZ262" i="7"/>
  <c r="KL262" i="7"/>
  <c r="KA262" i="7"/>
  <c r="KB262" i="7"/>
  <c r="JR262" i="7"/>
  <c r="KD262" i="7"/>
  <c r="JS262" i="7"/>
  <c r="KE262" i="7"/>
  <c r="JT262" i="7"/>
  <c r="KF262" i="7"/>
  <c r="JV262" i="7"/>
  <c r="KH262" i="7"/>
  <c r="JW262" i="7"/>
  <c r="JX262" i="7"/>
  <c r="KC262" i="7"/>
  <c r="KG262" i="7"/>
  <c r="JU262" i="7"/>
  <c r="KJ262" i="7"/>
  <c r="KI262" i="7"/>
  <c r="GK250" i="7"/>
  <c r="GW250" i="7"/>
  <c r="GL250" i="7"/>
  <c r="GX250" i="7"/>
  <c r="GM250" i="7"/>
  <c r="GN250" i="7"/>
  <c r="GO250" i="7"/>
  <c r="GD250" i="7"/>
  <c r="GP250" i="7"/>
  <c r="GE250" i="7"/>
  <c r="GQ250" i="7"/>
  <c r="GF250" i="7"/>
  <c r="GR250" i="7"/>
  <c r="GG250" i="7"/>
  <c r="GS250" i="7"/>
  <c r="GI250" i="7"/>
  <c r="GU250" i="7"/>
  <c r="GH250" i="7"/>
  <c r="GJ250" i="7"/>
  <c r="GV250" i="7"/>
  <c r="GT250" i="7"/>
  <c r="JS190" i="7"/>
  <c r="KE190" i="7"/>
  <c r="JT190" i="7"/>
  <c r="KF190" i="7"/>
  <c r="JU190" i="7"/>
  <c r="KG190" i="7"/>
  <c r="JW190" i="7"/>
  <c r="KI190" i="7"/>
  <c r="JY190" i="7"/>
  <c r="KK190" i="7"/>
  <c r="JZ190" i="7"/>
  <c r="KL190" i="7"/>
  <c r="KA190" i="7"/>
  <c r="KC190" i="7"/>
  <c r="JR190" i="7"/>
  <c r="JV190" i="7"/>
  <c r="JX190" i="7"/>
  <c r="KB190" i="7"/>
  <c r="KJ190" i="7"/>
  <c r="KD190" i="7"/>
  <c r="KH190" i="7"/>
  <c r="HZ187" i="7"/>
  <c r="IL187" i="7"/>
  <c r="IF187" i="7"/>
  <c r="IR187" i="7"/>
  <c r="IN187" i="7"/>
  <c r="IA187" i="7"/>
  <c r="IO187" i="7"/>
  <c r="IB187" i="7"/>
  <c r="IP187" i="7"/>
  <c r="IC187" i="7"/>
  <c r="IQ187" i="7"/>
  <c r="ID187" i="7"/>
  <c r="IH187" i="7"/>
  <c r="IE187" i="7"/>
  <c r="IG187" i="7"/>
  <c r="IJ187" i="7"/>
  <c r="IK187" i="7"/>
  <c r="IM187" i="7"/>
  <c r="KC239" i="7"/>
  <c r="KD239" i="7"/>
  <c r="JS239" i="7"/>
  <c r="KE239" i="7"/>
  <c r="JU239" i="7"/>
  <c r="KG239" i="7"/>
  <c r="JW239" i="7"/>
  <c r="KI239" i="7"/>
  <c r="JX239" i="7"/>
  <c r="KJ239" i="7"/>
  <c r="KF239" i="7"/>
  <c r="KH239" i="7"/>
  <c r="KK239" i="7"/>
  <c r="KL239" i="7"/>
  <c r="JT239" i="7"/>
  <c r="JV239" i="7"/>
  <c r="JZ239" i="7"/>
  <c r="KA239" i="7"/>
  <c r="KB239" i="7"/>
  <c r="JY239" i="7"/>
  <c r="GF191" i="7"/>
  <c r="GR191" i="7"/>
  <c r="GG191" i="7"/>
  <c r="GS191" i="7"/>
  <c r="GH191" i="7"/>
  <c r="GT191" i="7"/>
  <c r="GI191" i="7"/>
  <c r="GU191" i="7"/>
  <c r="GJ191" i="7"/>
  <c r="GV191" i="7"/>
  <c r="GK191" i="7"/>
  <c r="GW191" i="7"/>
  <c r="GL191" i="7"/>
  <c r="GX191" i="7"/>
  <c r="GM191" i="7"/>
  <c r="GP191" i="7"/>
  <c r="GE191" i="7"/>
  <c r="GN191" i="7"/>
  <c r="GO191" i="7"/>
  <c r="GQ191" i="7"/>
  <c r="LB204" i="7"/>
  <c r="KQ204" i="7"/>
  <c r="LC204" i="7"/>
  <c r="KR204" i="7"/>
  <c r="LD204" i="7"/>
  <c r="KS204" i="7"/>
  <c r="LE204" i="7"/>
  <c r="KT204" i="7"/>
  <c r="LF204" i="7"/>
  <c r="KU204" i="7"/>
  <c r="LG204" i="7"/>
  <c r="KV204" i="7"/>
  <c r="LH204" i="7"/>
  <c r="KW204" i="7"/>
  <c r="LI204" i="7"/>
  <c r="KX204" i="7"/>
  <c r="KY204" i="7"/>
  <c r="JB170" i="7"/>
  <c r="JN170" i="7"/>
  <c r="JC170" i="7"/>
  <c r="JO170" i="7"/>
  <c r="JD170" i="7"/>
  <c r="JE170" i="7"/>
  <c r="JF170" i="7"/>
  <c r="IV170" i="7"/>
  <c r="JH170" i="7"/>
  <c r="IW170" i="7"/>
  <c r="JI170" i="7"/>
  <c r="IU170" i="7"/>
  <c r="IX170" i="7"/>
  <c r="IY170" i="7"/>
  <c r="JA170" i="7"/>
  <c r="JG170" i="7"/>
  <c r="IZ170" i="7"/>
  <c r="JJ170" i="7"/>
  <c r="JK170" i="7"/>
  <c r="JL170" i="7"/>
  <c r="JM170" i="7"/>
  <c r="GI161" i="7"/>
  <c r="GU161" i="7"/>
  <c r="GJ161" i="7"/>
  <c r="GV161" i="7"/>
  <c r="GK161" i="7"/>
  <c r="GW161" i="7"/>
  <c r="GL161" i="7"/>
  <c r="GX161" i="7"/>
  <c r="GM161" i="7"/>
  <c r="GN161" i="7"/>
  <c r="GG161" i="7"/>
  <c r="GS161" i="7"/>
  <c r="GF161" i="7"/>
  <c r="GH161" i="7"/>
  <c r="GQ161" i="7"/>
  <c r="GR161" i="7"/>
  <c r="GT161" i="7"/>
  <c r="KP196" i="7"/>
  <c r="LB196" i="7"/>
  <c r="KQ196" i="7"/>
  <c r="LC196" i="7"/>
  <c r="KR196" i="7"/>
  <c r="LD196" i="7"/>
  <c r="KT196" i="7"/>
  <c r="LF196" i="7"/>
  <c r="KU196" i="7"/>
  <c r="LG196" i="7"/>
  <c r="KV196" i="7"/>
  <c r="LH196" i="7"/>
  <c r="KW196" i="7"/>
  <c r="LI196" i="7"/>
  <c r="KX196" i="7"/>
  <c r="KY196" i="7"/>
  <c r="LE196" i="7"/>
  <c r="KO196" i="7"/>
  <c r="KS196" i="7"/>
  <c r="IC225" i="7"/>
  <c r="IO225" i="7"/>
  <c r="ID225" i="7"/>
  <c r="IP225" i="7"/>
  <c r="IE225" i="7"/>
  <c r="IQ225" i="7"/>
  <c r="IF225" i="7"/>
  <c r="IR225" i="7"/>
  <c r="IG225" i="7"/>
  <c r="IH225" i="7"/>
  <c r="II225" i="7"/>
  <c r="HX225" i="7"/>
  <c r="IJ225" i="7"/>
  <c r="IL225" i="7"/>
  <c r="IM225" i="7"/>
  <c r="IN225" i="7"/>
  <c r="HY225" i="7"/>
  <c r="IB225" i="7"/>
  <c r="IK225" i="7"/>
  <c r="HZ225" i="7"/>
  <c r="IA225" i="7"/>
  <c r="ET240" i="7"/>
  <c r="EU240" i="7"/>
  <c r="EJ240" i="7"/>
  <c r="EV240" i="7"/>
  <c r="EK240" i="7"/>
  <c r="EW240" i="7"/>
  <c r="EL240" i="7"/>
  <c r="EX240" i="7"/>
  <c r="EM240" i="7"/>
  <c r="EY240" i="7"/>
  <c r="EN240" i="7"/>
  <c r="EZ240" i="7"/>
  <c r="EQ240" i="7"/>
  <c r="FC240" i="7"/>
  <c r="FB240" i="7"/>
  <c r="FD240" i="7"/>
  <c r="ER240" i="7"/>
  <c r="EO240" i="7"/>
  <c r="EP240" i="7"/>
  <c r="ES240" i="7"/>
  <c r="FA240" i="7"/>
  <c r="IE192" i="7"/>
  <c r="IQ192" i="7"/>
  <c r="IF192" i="7"/>
  <c r="IR192" i="7"/>
  <c r="IG192" i="7"/>
  <c r="II192" i="7"/>
  <c r="HX192" i="7"/>
  <c r="IJ192" i="7"/>
  <c r="HY192" i="7"/>
  <c r="IK192" i="7"/>
  <c r="HZ192" i="7"/>
  <c r="IL192" i="7"/>
  <c r="IA192" i="7"/>
  <c r="IM192" i="7"/>
  <c r="IC192" i="7"/>
  <c r="IO192" i="7"/>
  <c r="IN192" i="7"/>
  <c r="IP192" i="7"/>
  <c r="IB192" i="7"/>
  <c r="ID192" i="7"/>
  <c r="IH192" i="7"/>
  <c r="GL185" i="7"/>
  <c r="GX185" i="7"/>
  <c r="GM185" i="7"/>
  <c r="GN185" i="7"/>
  <c r="GO185" i="7"/>
  <c r="GD185" i="7"/>
  <c r="GP185" i="7"/>
  <c r="GE185" i="7"/>
  <c r="GQ185" i="7"/>
  <c r="GF185" i="7"/>
  <c r="GR185" i="7"/>
  <c r="GG185" i="7"/>
  <c r="GS185" i="7"/>
  <c r="GJ185" i="7"/>
  <c r="GV185" i="7"/>
  <c r="GW185" i="7"/>
  <c r="GH185" i="7"/>
  <c r="GI185" i="7"/>
  <c r="GT185" i="7"/>
  <c r="GK185" i="7"/>
  <c r="GU185" i="7"/>
  <c r="KR167" i="7"/>
  <c r="LD167" i="7"/>
  <c r="KS167" i="7"/>
  <c r="LE167" i="7"/>
  <c r="KT167" i="7"/>
  <c r="LF167" i="7"/>
  <c r="KU167" i="7"/>
  <c r="LG167" i="7"/>
  <c r="KV167" i="7"/>
  <c r="LH167" i="7"/>
  <c r="KW167" i="7"/>
  <c r="LI167" i="7"/>
  <c r="KX167" i="7"/>
  <c r="KY167" i="7"/>
  <c r="KZ167" i="7"/>
  <c r="LA167" i="7"/>
  <c r="LB167" i="7"/>
  <c r="LC167" i="7"/>
  <c r="KO167" i="7"/>
  <c r="KP167" i="7"/>
  <c r="KQ167" i="7"/>
  <c r="IF182" i="7"/>
  <c r="IR182" i="7"/>
  <c r="IG182" i="7"/>
  <c r="IH182" i="7"/>
  <c r="II182" i="7"/>
  <c r="HX182" i="7"/>
  <c r="IJ182" i="7"/>
  <c r="HY182" i="7"/>
  <c r="IK182" i="7"/>
  <c r="HZ182" i="7"/>
  <c r="IL182" i="7"/>
  <c r="IA182" i="7"/>
  <c r="IM182" i="7"/>
  <c r="ID182" i="7"/>
  <c r="IP182" i="7"/>
  <c r="IB182" i="7"/>
  <c r="IC182" i="7"/>
  <c r="IE182" i="7"/>
  <c r="IN182" i="7"/>
  <c r="IO182" i="7"/>
  <c r="IQ182" i="7"/>
  <c r="GN199" i="7"/>
  <c r="GO199" i="7"/>
  <c r="GD199" i="7"/>
  <c r="GP199" i="7"/>
  <c r="GE199" i="7"/>
  <c r="GQ199" i="7"/>
  <c r="GF199" i="7"/>
  <c r="GR199" i="7"/>
  <c r="GG199" i="7"/>
  <c r="GS199" i="7"/>
  <c r="GH199" i="7"/>
  <c r="GT199" i="7"/>
  <c r="GI199" i="7"/>
  <c r="GU199" i="7"/>
  <c r="GJ199" i="7"/>
  <c r="GV199" i="7"/>
  <c r="GL199" i="7"/>
  <c r="GX199" i="7"/>
  <c r="GK199" i="7"/>
  <c r="GM199" i="7"/>
  <c r="GW199" i="7"/>
  <c r="JZ226" i="7"/>
  <c r="KL226" i="7"/>
  <c r="KA226" i="7"/>
  <c r="KB226" i="7"/>
  <c r="KC226" i="7"/>
  <c r="JR226" i="7"/>
  <c r="KD226" i="7"/>
  <c r="JT226" i="7"/>
  <c r="KF226" i="7"/>
  <c r="JU226" i="7"/>
  <c r="KG226" i="7"/>
  <c r="JX226" i="7"/>
  <c r="KJ226" i="7"/>
  <c r="JY226" i="7"/>
  <c r="KE226" i="7"/>
  <c r="KH226" i="7"/>
  <c r="KI226" i="7"/>
  <c r="JS226" i="7"/>
  <c r="JV226" i="7"/>
  <c r="JW226" i="7"/>
  <c r="KK226" i="7"/>
  <c r="HZ253" i="7"/>
  <c r="IL253" i="7"/>
  <c r="IA253" i="7"/>
  <c r="IM253" i="7"/>
  <c r="IB253" i="7"/>
  <c r="IN253" i="7"/>
  <c r="IC253" i="7"/>
  <c r="IO253" i="7"/>
  <c r="ID253" i="7"/>
  <c r="IP253" i="7"/>
  <c r="IE253" i="7"/>
  <c r="IQ253" i="7"/>
  <c r="IF253" i="7"/>
  <c r="IR253" i="7"/>
  <c r="IG253" i="7"/>
  <c r="IJ253" i="7"/>
  <c r="HY253" i="7"/>
  <c r="IH253" i="7"/>
  <c r="II253" i="7"/>
  <c r="IK253" i="7"/>
  <c r="KB193" i="7"/>
  <c r="JR193" i="7"/>
  <c r="KD193" i="7"/>
  <c r="JS193" i="7"/>
  <c r="KE193" i="7"/>
  <c r="JT193" i="7"/>
  <c r="KF193" i="7"/>
  <c r="JU193" i="7"/>
  <c r="KG193" i="7"/>
  <c r="JV193" i="7"/>
  <c r="KH193" i="7"/>
  <c r="KJ193" i="7"/>
  <c r="KK193" i="7"/>
  <c r="KL193" i="7"/>
  <c r="JW193" i="7"/>
  <c r="JX193" i="7"/>
  <c r="KA193" i="7"/>
  <c r="BO320" i="7" s="1"/>
  <c r="JY193" i="7"/>
  <c r="KI193" i="7"/>
  <c r="JZ193" i="7"/>
  <c r="II183" i="7"/>
  <c r="HX183" i="7"/>
  <c r="IJ183" i="7"/>
  <c r="HY183" i="7"/>
  <c r="IK183" i="7"/>
  <c r="HZ183" i="7"/>
  <c r="IL183" i="7"/>
  <c r="IA183" i="7"/>
  <c r="IM183" i="7"/>
  <c r="IB183" i="7"/>
  <c r="IN183" i="7"/>
  <c r="IC183" i="7"/>
  <c r="IO183" i="7"/>
  <c r="ID183" i="7"/>
  <c r="IP183" i="7"/>
  <c r="IG183" i="7"/>
  <c r="IQ183" i="7"/>
  <c r="IR183" i="7"/>
  <c r="IF183" i="7"/>
  <c r="IE183" i="7"/>
  <c r="IH183" i="7"/>
  <c r="GK254" i="7"/>
  <c r="GW254" i="7"/>
  <c r="GL254" i="7"/>
  <c r="GX254" i="7"/>
  <c r="GM254" i="7"/>
  <c r="GN254" i="7"/>
  <c r="GD254" i="7"/>
  <c r="GQ254" i="7"/>
  <c r="GF254" i="7"/>
  <c r="GR254" i="7"/>
  <c r="GG254" i="7"/>
  <c r="GS254" i="7"/>
  <c r="GI254" i="7"/>
  <c r="GU254" i="7"/>
  <c r="GJ254" i="7"/>
  <c r="GT254" i="7"/>
  <c r="GH254" i="7"/>
  <c r="GV254" i="7"/>
  <c r="JS256" i="7"/>
  <c r="KE256" i="7"/>
  <c r="JT256" i="7"/>
  <c r="KF256" i="7"/>
  <c r="JU256" i="7"/>
  <c r="KG256" i="7"/>
  <c r="JV256" i="7"/>
  <c r="KH256" i="7"/>
  <c r="JX256" i="7"/>
  <c r="KJ256" i="7"/>
  <c r="JY256" i="7"/>
  <c r="KK256" i="7"/>
  <c r="JZ256" i="7"/>
  <c r="KL256" i="7"/>
  <c r="KB256" i="7"/>
  <c r="JW256" i="7"/>
  <c r="KA256" i="7"/>
  <c r="KC256" i="7"/>
  <c r="KD256" i="7"/>
  <c r="KI256" i="7"/>
  <c r="JR256" i="7"/>
  <c r="GO163" i="7"/>
  <c r="GP163" i="7"/>
  <c r="GE163" i="7"/>
  <c r="GQ163" i="7"/>
  <c r="GF163" i="7"/>
  <c r="GR163" i="7"/>
  <c r="GG163" i="7"/>
  <c r="GS163" i="7"/>
  <c r="GH163" i="7"/>
  <c r="GT163" i="7"/>
  <c r="GI163" i="7"/>
  <c r="GU163" i="7"/>
  <c r="GJ163" i="7"/>
  <c r="GV163" i="7"/>
  <c r="GM163" i="7"/>
  <c r="GK163" i="7"/>
  <c r="GL163" i="7"/>
  <c r="GN163" i="7"/>
  <c r="GW163" i="7"/>
  <c r="GX163" i="7"/>
  <c r="KR178" i="7"/>
  <c r="LD178" i="7"/>
  <c r="KS178" i="7"/>
  <c r="LE178" i="7"/>
  <c r="KT178" i="7"/>
  <c r="LF178" i="7"/>
  <c r="KU178" i="7"/>
  <c r="LG178" i="7"/>
  <c r="KV178" i="7"/>
  <c r="LH178" i="7"/>
  <c r="KW178" i="7"/>
  <c r="LI178" i="7"/>
  <c r="KX178" i="7"/>
  <c r="KY178" i="7"/>
  <c r="KZ178" i="7"/>
  <c r="KO178" i="7"/>
  <c r="KP178" i="7"/>
  <c r="KQ178" i="7"/>
  <c r="LA178" i="7"/>
  <c r="LB178" i="7"/>
  <c r="LC178" i="7"/>
  <c r="HZ228" i="7"/>
  <c r="IL228" i="7"/>
  <c r="IA228" i="7"/>
  <c r="IM228" i="7"/>
  <c r="IB228" i="7"/>
  <c r="IN228" i="7"/>
  <c r="ID228" i="7"/>
  <c r="IP228" i="7"/>
  <c r="IE228" i="7"/>
  <c r="IQ228" i="7"/>
  <c r="IF228" i="7"/>
  <c r="IR228" i="7"/>
  <c r="IG228" i="7"/>
  <c r="IJ228" i="7"/>
  <c r="IK228" i="7"/>
  <c r="IO228" i="7"/>
  <c r="HX228" i="7"/>
  <c r="IH228" i="7"/>
  <c r="HY228" i="7"/>
  <c r="IC228" i="7"/>
  <c r="II228" i="7"/>
  <c r="EQ243" i="7"/>
  <c r="FC243" i="7"/>
  <c r="ER243" i="7"/>
  <c r="FD243" i="7"/>
  <c r="ES243" i="7"/>
  <c r="ET243" i="7"/>
  <c r="EU243" i="7"/>
  <c r="EJ243" i="7"/>
  <c r="EV243" i="7"/>
  <c r="EK243" i="7"/>
  <c r="EW243" i="7"/>
  <c r="EN243" i="7"/>
  <c r="EZ243" i="7"/>
  <c r="EL243" i="7"/>
  <c r="EM243" i="7"/>
  <c r="EO243" i="7"/>
  <c r="EP243" i="7"/>
  <c r="EX243" i="7"/>
  <c r="EY243" i="7"/>
  <c r="FA243" i="7"/>
  <c r="FB243" i="7"/>
  <c r="HK195" i="7"/>
  <c r="HC195" i="7"/>
  <c r="HO195" i="7"/>
  <c r="HD195" i="7"/>
  <c r="HP195" i="7"/>
  <c r="HE195" i="7"/>
  <c r="HQ195" i="7"/>
  <c r="HF195" i="7"/>
  <c r="HR195" i="7"/>
  <c r="HG195" i="7"/>
  <c r="HS195" i="7"/>
  <c r="HI195" i="7"/>
  <c r="HU195" i="7"/>
  <c r="HH195" i="7"/>
  <c r="HJ195" i="7"/>
  <c r="HN195" i="7"/>
  <c r="HT195" i="7"/>
  <c r="GL181" i="7"/>
  <c r="GX181" i="7"/>
  <c r="GM181" i="7"/>
  <c r="GN181" i="7"/>
  <c r="GO181" i="7"/>
  <c r="GD181" i="7"/>
  <c r="GP181" i="7"/>
  <c r="GE181" i="7"/>
  <c r="GQ181" i="7"/>
  <c r="GF181" i="7"/>
  <c r="GR181" i="7"/>
  <c r="GG181" i="7"/>
  <c r="GS181" i="7"/>
  <c r="GJ181" i="7"/>
  <c r="GV181" i="7"/>
  <c r="GK181" i="7"/>
  <c r="GT181" i="7"/>
  <c r="GU181" i="7"/>
  <c r="GW181" i="7"/>
  <c r="GH181" i="7"/>
  <c r="GI181" i="7"/>
  <c r="LB162" i="7"/>
  <c r="KQ162" i="7"/>
  <c r="LC162" i="7"/>
  <c r="KR162" i="7"/>
  <c r="LD162" i="7"/>
  <c r="KS162" i="7"/>
  <c r="LE162" i="7"/>
  <c r="KT162" i="7"/>
  <c r="LF162" i="7"/>
  <c r="KU162" i="7"/>
  <c r="LG162" i="7"/>
  <c r="KV162" i="7"/>
  <c r="LH162" i="7"/>
  <c r="KW162" i="7"/>
  <c r="LI162" i="7"/>
  <c r="KX162" i="7"/>
  <c r="KY162" i="7"/>
  <c r="HZ219" i="7"/>
  <c r="IL219" i="7"/>
  <c r="IA219" i="7"/>
  <c r="IM219" i="7"/>
  <c r="IB219" i="7"/>
  <c r="IN219" i="7"/>
  <c r="IC219" i="7"/>
  <c r="IO219" i="7"/>
  <c r="ID219" i="7"/>
  <c r="IP219" i="7"/>
  <c r="IE219" i="7"/>
  <c r="IQ219" i="7"/>
  <c r="IF219" i="7"/>
  <c r="IR219" i="7"/>
  <c r="IG219" i="7"/>
  <c r="IK219" i="7"/>
  <c r="IH219" i="7"/>
  <c r="FO230" i="7"/>
  <c r="GA230" i="7"/>
  <c r="FP230" i="7"/>
  <c r="FQ230" i="7"/>
  <c r="FG230" i="7"/>
  <c r="FS230" i="7"/>
  <c r="FI230" i="7"/>
  <c r="FU230" i="7"/>
  <c r="FJ230" i="7"/>
  <c r="FV230" i="7"/>
  <c r="FL230" i="7"/>
  <c r="FX230" i="7"/>
  <c r="FH230" i="7"/>
  <c r="FK230" i="7"/>
  <c r="FM230" i="7"/>
  <c r="FN230" i="7"/>
  <c r="FY230" i="7"/>
  <c r="FT230" i="7"/>
  <c r="FW230" i="7"/>
  <c r="FZ230" i="7"/>
  <c r="IW245" i="7"/>
  <c r="JI245" i="7"/>
  <c r="IX245" i="7"/>
  <c r="JJ245" i="7"/>
  <c r="IY245" i="7"/>
  <c r="JK245" i="7"/>
  <c r="IZ245" i="7"/>
  <c r="JL245" i="7"/>
  <c r="JA245" i="7"/>
  <c r="JM245" i="7"/>
  <c r="JC245" i="7"/>
  <c r="JO245" i="7"/>
  <c r="JD245" i="7"/>
  <c r="JG245" i="7"/>
  <c r="JB245" i="7"/>
  <c r="JE245" i="7"/>
  <c r="JF245" i="7"/>
  <c r="JH245" i="7"/>
  <c r="JN245" i="7"/>
  <c r="FK197" i="7"/>
  <c r="FW197" i="7"/>
  <c r="FL197" i="7"/>
  <c r="FX197" i="7"/>
  <c r="FM197" i="7"/>
  <c r="FY197" i="7"/>
  <c r="FN197" i="7"/>
  <c r="FZ197" i="7"/>
  <c r="FO197" i="7"/>
  <c r="GA197" i="7"/>
  <c r="FP197" i="7"/>
  <c r="FR197" i="7"/>
  <c r="FI197" i="7"/>
  <c r="FU197" i="7"/>
  <c r="FT197" i="7"/>
  <c r="FV197" i="7"/>
  <c r="FJ197" i="7"/>
  <c r="FQ197" i="7"/>
  <c r="FS197" i="7"/>
  <c r="JW212" i="7"/>
  <c r="KI212" i="7"/>
  <c r="JX212" i="7"/>
  <c r="KJ212" i="7"/>
  <c r="JY212" i="7"/>
  <c r="KK212" i="7"/>
  <c r="JZ212" i="7"/>
  <c r="KL212" i="7"/>
  <c r="KA212" i="7"/>
  <c r="BO322" i="7" s="1"/>
  <c r="JU212" i="7"/>
  <c r="KG212" i="7"/>
  <c r="JT212" i="7"/>
  <c r="JV212" i="7"/>
  <c r="KB212" i="7"/>
  <c r="KE212" i="7"/>
  <c r="KH212" i="7"/>
  <c r="KF212" i="7"/>
  <c r="IJ164" i="7"/>
  <c r="HY164" i="7"/>
  <c r="IK164" i="7"/>
  <c r="HZ164" i="7"/>
  <c r="IL164" i="7"/>
  <c r="IA164" i="7"/>
  <c r="IM164" i="7"/>
  <c r="IB164" i="7"/>
  <c r="IN164" i="7"/>
  <c r="IC164" i="7"/>
  <c r="IO164" i="7"/>
  <c r="ID164" i="7"/>
  <c r="IP164" i="7"/>
  <c r="IG164" i="7"/>
  <c r="IQ164" i="7"/>
  <c r="IR164" i="7"/>
  <c r="IF164" i="7"/>
  <c r="IE164" i="7"/>
  <c r="IH164" i="7"/>
  <c r="AW165" i="7"/>
  <c r="AW185" i="7"/>
  <c r="AY192" i="7"/>
  <c r="BH206" i="7"/>
  <c r="BJ206" i="7"/>
  <c r="BO192" i="7"/>
  <c r="BK206" i="7"/>
  <c r="BN185" i="7"/>
  <c r="O43" i="2"/>
  <c r="AY264" i="7"/>
  <c r="AX165" i="7"/>
  <c r="AX185" i="7"/>
  <c r="BH192" i="7"/>
  <c r="BI206" i="7"/>
  <c r="AV203" i="7"/>
  <c r="BJ165" i="7"/>
  <c r="BL190" i="7"/>
  <c r="BN192" i="7"/>
  <c r="BM187" i="7"/>
  <c r="BM185" i="7"/>
  <c r="BE165" i="7"/>
  <c r="BI177" i="7"/>
  <c r="DB236" i="7"/>
  <c r="CF238" i="7"/>
  <c r="CD243" i="7"/>
  <c r="CB244" i="7"/>
  <c r="CS248" i="7"/>
  <c r="CS257" i="7"/>
  <c r="CE164" i="7"/>
  <c r="BT167" i="7"/>
  <c r="CF167" i="7"/>
  <c r="BU170" i="7"/>
  <c r="CF170" i="7"/>
  <c r="BQ321" i="7"/>
  <c r="CE211" i="7"/>
  <c r="DJ224" i="7"/>
  <c r="DH226" i="7"/>
  <c r="DG228" i="7"/>
  <c r="DE230" i="7"/>
  <c r="ET210" i="7"/>
  <c r="EU210" i="7"/>
  <c r="EJ210" i="7"/>
  <c r="EV210" i="7"/>
  <c r="EK210" i="7"/>
  <c r="EW210" i="7"/>
  <c r="EL210" i="7"/>
  <c r="EX210" i="7"/>
  <c r="EM210" i="7"/>
  <c r="EY210" i="7"/>
  <c r="EN210" i="7"/>
  <c r="EZ210" i="7"/>
  <c r="EQ210" i="7"/>
  <c r="FC210" i="7"/>
  <c r="ER210" i="7"/>
  <c r="ES210" i="7"/>
  <c r="FA210" i="7"/>
  <c r="FB210" i="7"/>
  <c r="FD210" i="7"/>
  <c r="EO210" i="7"/>
  <c r="EP210" i="7"/>
  <c r="EN217" i="7"/>
  <c r="EZ217" i="7"/>
  <c r="EO217" i="7"/>
  <c r="FA217" i="7"/>
  <c r="EP217" i="7"/>
  <c r="FB217" i="7"/>
  <c r="EQ217" i="7"/>
  <c r="FC217" i="7"/>
  <c r="ER217" i="7"/>
  <c r="FD217" i="7"/>
  <c r="ES217" i="7"/>
  <c r="ET217" i="7"/>
  <c r="EK217" i="7"/>
  <c r="EW217" i="7"/>
  <c r="EJ217" i="7"/>
  <c r="EL217" i="7"/>
  <c r="EM217" i="7"/>
  <c r="EY217" i="7"/>
  <c r="EU217" i="7"/>
  <c r="EV217" i="7"/>
  <c r="EX217" i="7"/>
  <c r="EQ181" i="7"/>
  <c r="FC181" i="7"/>
  <c r="ER181" i="7"/>
  <c r="FD181" i="7"/>
  <c r="ES181" i="7"/>
  <c r="ET181" i="7"/>
  <c r="EK181" i="7"/>
  <c r="EW181" i="7"/>
  <c r="EN181" i="7"/>
  <c r="EZ181" i="7"/>
  <c r="EO181" i="7"/>
  <c r="EP181" i="7"/>
  <c r="EU181" i="7"/>
  <c r="EV181" i="7"/>
  <c r="EX181" i="7"/>
  <c r="EY181" i="7"/>
  <c r="FA181" i="7"/>
  <c r="EJ181" i="7"/>
  <c r="EL181" i="7"/>
  <c r="EM181" i="7"/>
  <c r="FB181" i="7"/>
  <c r="EN176" i="7"/>
  <c r="EZ176" i="7"/>
  <c r="EO176" i="7"/>
  <c r="FA176" i="7"/>
  <c r="EP176" i="7"/>
  <c r="FB176" i="7"/>
  <c r="EQ176" i="7"/>
  <c r="FC176" i="7"/>
  <c r="ET176" i="7"/>
  <c r="EK176" i="7"/>
  <c r="EW176" i="7"/>
  <c r="EX176" i="7"/>
  <c r="EY176" i="7"/>
  <c r="FD176" i="7"/>
  <c r="EJ176" i="7"/>
  <c r="EL176" i="7"/>
  <c r="ES176" i="7"/>
  <c r="EU176" i="7"/>
  <c r="EV176" i="7"/>
  <c r="EM176" i="7"/>
  <c r="ER176" i="7"/>
  <c r="EQ162" i="7"/>
  <c r="FC162" i="7"/>
  <c r="ER162" i="7"/>
  <c r="FD162" i="7"/>
  <c r="ES162" i="7"/>
  <c r="ET162" i="7"/>
  <c r="EW162" i="7"/>
  <c r="EN162" i="7"/>
  <c r="EZ162" i="7"/>
  <c r="EO162" i="7"/>
  <c r="EP162" i="7"/>
  <c r="EX162" i="7"/>
  <c r="EY162" i="7"/>
  <c r="FA162" i="7"/>
  <c r="EM162" i="7"/>
  <c r="EL162" i="7"/>
  <c r="FB162" i="7"/>
  <c r="KB259" i="7"/>
  <c r="KC259" i="7"/>
  <c r="JR259" i="7"/>
  <c r="KD259" i="7"/>
  <c r="JS259" i="7"/>
  <c r="KE259" i="7"/>
  <c r="JU259" i="7"/>
  <c r="KG259" i="7"/>
  <c r="JV259" i="7"/>
  <c r="KH259" i="7"/>
  <c r="JW259" i="7"/>
  <c r="KI259" i="7"/>
  <c r="JY259" i="7"/>
  <c r="KK259" i="7"/>
  <c r="KF259" i="7"/>
  <c r="KJ259" i="7"/>
  <c r="KL259" i="7"/>
  <c r="JT259" i="7"/>
  <c r="JX259" i="7"/>
  <c r="JZ259" i="7"/>
  <c r="KA259" i="7"/>
  <c r="GN247" i="7"/>
  <c r="GO247" i="7"/>
  <c r="GD247" i="7"/>
  <c r="GP247" i="7"/>
  <c r="GE247" i="7"/>
  <c r="GQ247" i="7"/>
  <c r="GF247" i="7"/>
  <c r="GR247" i="7"/>
  <c r="GG247" i="7"/>
  <c r="GS247" i="7"/>
  <c r="GH247" i="7"/>
  <c r="GT247" i="7"/>
  <c r="GI247" i="7"/>
  <c r="GU247" i="7"/>
  <c r="GJ247" i="7"/>
  <c r="GV247" i="7"/>
  <c r="GL247" i="7"/>
  <c r="GX247" i="7"/>
  <c r="GM247" i="7"/>
  <c r="GW247" i="7"/>
  <c r="GK247" i="7"/>
  <c r="JR218" i="7"/>
  <c r="KE218" i="7"/>
  <c r="JT218" i="7"/>
  <c r="KF218" i="7"/>
  <c r="JU218" i="7"/>
  <c r="KG218" i="7"/>
  <c r="JW218" i="7"/>
  <c r="KI218" i="7"/>
  <c r="JX218" i="7"/>
  <c r="KJ218" i="7"/>
  <c r="KA218" i="7"/>
  <c r="KL218" i="7"/>
  <c r="JV218" i="7"/>
  <c r="JY218" i="7"/>
  <c r="KB218" i="7"/>
  <c r="JZ218" i="7"/>
  <c r="KH218" i="7"/>
  <c r="KK218" i="7"/>
  <c r="II214" i="7"/>
  <c r="IJ214" i="7"/>
  <c r="IK214" i="7"/>
  <c r="HZ214" i="7"/>
  <c r="IL214" i="7"/>
  <c r="IA214" i="7"/>
  <c r="IM214" i="7"/>
  <c r="IB214" i="7"/>
  <c r="IN214" i="7"/>
  <c r="IC214" i="7"/>
  <c r="IO214" i="7"/>
  <c r="ID214" i="7"/>
  <c r="IP214" i="7"/>
  <c r="IH214" i="7"/>
  <c r="IQ214" i="7"/>
  <c r="IR214" i="7"/>
  <c r="IF214" i="7"/>
  <c r="IE214" i="7"/>
  <c r="IG214" i="7"/>
  <c r="GI180" i="7"/>
  <c r="GU180" i="7"/>
  <c r="GJ180" i="7"/>
  <c r="GV180" i="7"/>
  <c r="GK180" i="7"/>
  <c r="GW180" i="7"/>
  <c r="GL180" i="7"/>
  <c r="GX180" i="7"/>
  <c r="GM180" i="7"/>
  <c r="GN180" i="7"/>
  <c r="GO180" i="7"/>
  <c r="GD180" i="7"/>
  <c r="GP180" i="7"/>
  <c r="GG180" i="7"/>
  <c r="GS180" i="7"/>
  <c r="GE180" i="7"/>
  <c r="GF180" i="7"/>
  <c r="GH180" i="7"/>
  <c r="GQ180" i="7"/>
  <c r="GR180" i="7"/>
  <c r="GT180" i="7"/>
  <c r="KS246" i="7"/>
  <c r="LE246" i="7"/>
  <c r="KT246" i="7"/>
  <c r="LF246" i="7"/>
  <c r="KU246" i="7"/>
  <c r="LG246" i="7"/>
  <c r="KV246" i="7"/>
  <c r="LH246" i="7"/>
  <c r="KW246" i="7"/>
  <c r="LI246" i="7"/>
  <c r="KX246" i="7"/>
  <c r="KY246" i="7"/>
  <c r="KZ246" i="7"/>
  <c r="LA246" i="7"/>
  <c r="KQ246" i="7"/>
  <c r="KR246" i="7"/>
  <c r="LB246" i="7"/>
  <c r="LC246" i="7"/>
  <c r="LD246" i="7"/>
  <c r="GJ236" i="7"/>
  <c r="GV236" i="7"/>
  <c r="GK236" i="7"/>
  <c r="GW236" i="7"/>
  <c r="GL236" i="7"/>
  <c r="GX236" i="7"/>
  <c r="GM236" i="7"/>
  <c r="GN236" i="7"/>
  <c r="GO236" i="7"/>
  <c r="GD236" i="7"/>
  <c r="GP236" i="7"/>
  <c r="GG236" i="7"/>
  <c r="GS236" i="7"/>
  <c r="GF236" i="7"/>
  <c r="GH236" i="7"/>
  <c r="GI236" i="7"/>
  <c r="GQ236" i="7"/>
  <c r="GR236" i="7"/>
  <c r="GT236" i="7"/>
  <c r="GU236" i="7"/>
  <c r="GE236" i="7"/>
  <c r="KY248" i="7"/>
  <c r="KZ248" i="7"/>
  <c r="KO248" i="7"/>
  <c r="LA248" i="7"/>
  <c r="KP248" i="7"/>
  <c r="LB248" i="7"/>
  <c r="KQ248" i="7"/>
  <c r="LC248" i="7"/>
  <c r="KR248" i="7"/>
  <c r="LD248" i="7"/>
  <c r="KS248" i="7"/>
  <c r="LE248" i="7"/>
  <c r="KT248" i="7"/>
  <c r="LF248" i="7"/>
  <c r="KU248" i="7"/>
  <c r="LG248" i="7"/>
  <c r="KV248" i="7"/>
  <c r="KW248" i="7"/>
  <c r="KX248" i="7"/>
  <c r="LH248" i="7"/>
  <c r="LI248" i="7"/>
  <c r="IB201" i="7"/>
  <c r="IN201" i="7"/>
  <c r="IC201" i="7"/>
  <c r="IO201" i="7"/>
  <c r="ID201" i="7"/>
  <c r="IP201" i="7"/>
  <c r="IE201" i="7"/>
  <c r="IQ201" i="7"/>
  <c r="IF201" i="7"/>
  <c r="IR201" i="7"/>
  <c r="IG201" i="7"/>
  <c r="IH201" i="7"/>
  <c r="II201" i="7"/>
  <c r="HX201" i="7"/>
  <c r="IJ201" i="7"/>
  <c r="HZ201" i="7"/>
  <c r="IL201" i="7"/>
  <c r="IK201" i="7"/>
  <c r="IM201" i="7"/>
  <c r="HY201" i="7"/>
  <c r="IA201" i="7"/>
  <c r="GG174" i="7"/>
  <c r="GS174" i="7"/>
  <c r="GH174" i="7"/>
  <c r="GT174" i="7"/>
  <c r="GN174" i="7"/>
  <c r="GI174" i="7"/>
  <c r="GU174" i="7"/>
  <c r="GJ174" i="7"/>
  <c r="GV174" i="7"/>
  <c r="GK174" i="7"/>
  <c r="GW174" i="7"/>
  <c r="GL174" i="7"/>
  <c r="GX174" i="7"/>
  <c r="GM174" i="7"/>
  <c r="GO174" i="7"/>
  <c r="GP174" i="7"/>
  <c r="GD174" i="7"/>
  <c r="GE174" i="7"/>
  <c r="GQ174" i="7"/>
  <c r="GR174" i="7"/>
  <c r="GF174" i="7"/>
  <c r="KV194" i="7"/>
  <c r="LH194" i="7"/>
  <c r="KW194" i="7"/>
  <c r="LI194" i="7"/>
  <c r="KX194" i="7"/>
  <c r="KZ194" i="7"/>
  <c r="KO194" i="7"/>
  <c r="LA194" i="7"/>
  <c r="KP194" i="7"/>
  <c r="LB194" i="7"/>
  <c r="KQ194" i="7"/>
  <c r="LC194" i="7"/>
  <c r="KR194" i="7"/>
  <c r="LD194" i="7"/>
  <c r="KT194" i="7"/>
  <c r="LF194" i="7"/>
  <c r="KS194" i="7"/>
  <c r="KU194" i="7"/>
  <c r="KY194" i="7"/>
  <c r="LE194" i="7"/>
  <c r="LG194" i="7"/>
  <c r="ID160" i="7"/>
  <c r="IP160" i="7"/>
  <c r="IE160" i="7"/>
  <c r="IQ160" i="7"/>
  <c r="IF160" i="7"/>
  <c r="IR160" i="7"/>
  <c r="IG160" i="7"/>
  <c r="IH160" i="7"/>
  <c r="II160" i="7"/>
  <c r="IJ160" i="7"/>
  <c r="HY160" i="7"/>
  <c r="IK160" i="7"/>
  <c r="IB160" i="7"/>
  <c r="IN160" i="7"/>
  <c r="IM160" i="7"/>
  <c r="IO160" i="7"/>
  <c r="IC160" i="7"/>
  <c r="HZ160" i="7"/>
  <c r="IA160" i="7"/>
  <c r="IL160" i="7"/>
  <c r="FL237" i="7"/>
  <c r="FX237" i="7"/>
  <c r="FM237" i="7"/>
  <c r="FY237" i="7"/>
  <c r="FN237" i="7"/>
  <c r="FZ237" i="7"/>
  <c r="FO237" i="7"/>
  <c r="GA237" i="7"/>
  <c r="FR237" i="7"/>
  <c r="FG237" i="7"/>
  <c r="FS237" i="7"/>
  <c r="FI237" i="7"/>
  <c r="FU237" i="7"/>
  <c r="FT237" i="7"/>
  <c r="FV237" i="7"/>
  <c r="FW237" i="7"/>
  <c r="FK237" i="7"/>
  <c r="FH237" i="7"/>
  <c r="FJ237" i="7"/>
  <c r="FP237" i="7"/>
  <c r="FQ237" i="7"/>
  <c r="IW249" i="7"/>
  <c r="JI249" i="7"/>
  <c r="IX249" i="7"/>
  <c r="JJ249" i="7"/>
  <c r="IY249" i="7"/>
  <c r="JK249" i="7"/>
  <c r="IZ249" i="7"/>
  <c r="JL249" i="7"/>
  <c r="JA249" i="7"/>
  <c r="JM249" i="7"/>
  <c r="JC249" i="7"/>
  <c r="JO249" i="7"/>
  <c r="JD249" i="7"/>
  <c r="IU249" i="7"/>
  <c r="JB249" i="7"/>
  <c r="JE249" i="7"/>
  <c r="JH249" i="7"/>
  <c r="JN249" i="7"/>
  <c r="GE202" i="7"/>
  <c r="GQ202" i="7"/>
  <c r="GF202" i="7"/>
  <c r="GR202" i="7"/>
  <c r="GG202" i="7"/>
  <c r="GS202" i="7"/>
  <c r="GH202" i="7"/>
  <c r="GT202" i="7"/>
  <c r="GI202" i="7"/>
  <c r="GU202" i="7"/>
  <c r="GJ202" i="7"/>
  <c r="GV202" i="7"/>
  <c r="GK202" i="7"/>
  <c r="GW202" i="7"/>
  <c r="GL202" i="7"/>
  <c r="GX202" i="7"/>
  <c r="GM202" i="7"/>
  <c r="GO202" i="7"/>
  <c r="GD202" i="7"/>
  <c r="GN202" i="7"/>
  <c r="GP202" i="7"/>
  <c r="KR217" i="7"/>
  <c r="LD217" i="7"/>
  <c r="KS217" i="7"/>
  <c r="LE217" i="7"/>
  <c r="KT217" i="7"/>
  <c r="LF217" i="7"/>
  <c r="KU217" i="7"/>
  <c r="LG217" i="7"/>
  <c r="KV217" i="7"/>
  <c r="LH217" i="7"/>
  <c r="KW217" i="7"/>
  <c r="LI217" i="7"/>
  <c r="KX217" i="7"/>
  <c r="KY217" i="7"/>
  <c r="KZ217" i="7"/>
  <c r="LA217" i="7"/>
  <c r="LB217" i="7"/>
  <c r="LC217" i="7"/>
  <c r="KO217" i="7"/>
  <c r="KP217" i="7"/>
  <c r="KQ217" i="7"/>
  <c r="IV209" i="7"/>
  <c r="JH209" i="7"/>
  <c r="IW209" i="7"/>
  <c r="IY209" i="7"/>
  <c r="JK209" i="7"/>
  <c r="JD209" i="7"/>
  <c r="JE209" i="7"/>
  <c r="JF209" i="7"/>
  <c r="JG209" i="7"/>
  <c r="JI209" i="7"/>
  <c r="IU209" i="7"/>
  <c r="JL209" i="7"/>
  <c r="IX209" i="7"/>
  <c r="JM209" i="7"/>
  <c r="JN209" i="7"/>
  <c r="JO209" i="7"/>
  <c r="IZ209" i="7"/>
  <c r="JC209" i="7"/>
  <c r="JA209" i="7"/>
  <c r="JB209" i="7"/>
  <c r="JJ209" i="7"/>
  <c r="GO213" i="7"/>
  <c r="GD213" i="7"/>
  <c r="GP213" i="7"/>
  <c r="GE213" i="7"/>
  <c r="GQ213" i="7"/>
  <c r="GF213" i="7"/>
  <c r="GR213" i="7"/>
  <c r="GG213" i="7"/>
  <c r="GS213" i="7"/>
  <c r="GH213" i="7"/>
  <c r="GT213" i="7"/>
  <c r="GI213" i="7"/>
  <c r="GU213" i="7"/>
  <c r="GJ213" i="7"/>
  <c r="GV213" i="7"/>
  <c r="GM213" i="7"/>
  <c r="GK213" i="7"/>
  <c r="GL213" i="7"/>
  <c r="GN213" i="7"/>
  <c r="GW213" i="7"/>
  <c r="GX213" i="7"/>
  <c r="KS262" i="7"/>
  <c r="LE262" i="7"/>
  <c r="KT262" i="7"/>
  <c r="LF262" i="7"/>
  <c r="KU262" i="7"/>
  <c r="LG262" i="7"/>
  <c r="KV262" i="7"/>
  <c r="LH262" i="7"/>
  <c r="KW262" i="7"/>
  <c r="LI262" i="7"/>
  <c r="KX262" i="7"/>
  <c r="KY262" i="7"/>
  <c r="KZ262" i="7"/>
  <c r="LA262" i="7"/>
  <c r="LB262" i="7"/>
  <c r="LC262" i="7"/>
  <c r="LD262" i="7"/>
  <c r="KO262" i="7"/>
  <c r="KP262" i="7"/>
  <c r="KQ262" i="7"/>
  <c r="KR262" i="7"/>
  <c r="KV190" i="7"/>
  <c r="LH190" i="7"/>
  <c r="KW190" i="7"/>
  <c r="KX190" i="7"/>
  <c r="KZ190" i="7"/>
  <c r="KP190" i="7"/>
  <c r="LB190" i="7"/>
  <c r="KQ190" i="7"/>
  <c r="LC190" i="7"/>
  <c r="KT190" i="7"/>
  <c r="LF190" i="7"/>
  <c r="LI190" i="7"/>
  <c r="KY190" i="7"/>
  <c r="KO190" i="7"/>
  <c r="KR190" i="7"/>
  <c r="KS190" i="7"/>
  <c r="KU190" i="7"/>
  <c r="LA190" i="7"/>
  <c r="LD190" i="7"/>
  <c r="LE190" i="7"/>
  <c r="LG190" i="7"/>
  <c r="IZ187" i="7"/>
  <c r="JL187" i="7"/>
  <c r="JD187" i="7"/>
  <c r="IX187" i="7"/>
  <c r="JE187" i="7"/>
  <c r="JG187" i="7"/>
  <c r="JH187" i="7"/>
  <c r="JI187" i="7"/>
  <c r="JJ187" i="7"/>
  <c r="IW187" i="7"/>
  <c r="JK187" i="7"/>
  <c r="JM187" i="7"/>
  <c r="IY187" i="7"/>
  <c r="JN187" i="7"/>
  <c r="JA187" i="7"/>
  <c r="JO187" i="7"/>
  <c r="JB187" i="7"/>
  <c r="JC187" i="7"/>
  <c r="GI224" i="7"/>
  <c r="GU224" i="7"/>
  <c r="GJ224" i="7"/>
  <c r="GV224" i="7"/>
  <c r="GK224" i="7"/>
  <c r="GW224" i="7"/>
  <c r="GL224" i="7"/>
  <c r="GN224" i="7"/>
  <c r="GD224" i="7"/>
  <c r="GG224" i="7"/>
  <c r="GS224" i="7"/>
  <c r="GF224" i="7"/>
  <c r="GH224" i="7"/>
  <c r="GQ224" i="7"/>
  <c r="GR224" i="7"/>
  <c r="GT224" i="7"/>
  <c r="KV239" i="7"/>
  <c r="LH239" i="7"/>
  <c r="KW239" i="7"/>
  <c r="LI239" i="7"/>
  <c r="KX239" i="7"/>
  <c r="KY239" i="7"/>
  <c r="KZ239" i="7"/>
  <c r="LA239" i="7"/>
  <c r="KP239" i="7"/>
  <c r="LB239" i="7"/>
  <c r="KQ239" i="7"/>
  <c r="LC239" i="7"/>
  <c r="KR239" i="7"/>
  <c r="LD239" i="7"/>
  <c r="KS239" i="7"/>
  <c r="KT239" i="7"/>
  <c r="KU239" i="7"/>
  <c r="LE239" i="7"/>
  <c r="LF239" i="7"/>
  <c r="LG239" i="7"/>
  <c r="HL191" i="7"/>
  <c r="HB191" i="7"/>
  <c r="HN191" i="7"/>
  <c r="HC191" i="7"/>
  <c r="HO191" i="7"/>
  <c r="HD191" i="7"/>
  <c r="HP191" i="7"/>
  <c r="HE191" i="7"/>
  <c r="HQ191" i="7"/>
  <c r="HF191" i="7"/>
  <c r="HR191" i="7"/>
  <c r="HG191" i="7"/>
  <c r="HS191" i="7"/>
  <c r="HJ191" i="7"/>
  <c r="HI191" i="7"/>
  <c r="HK191" i="7"/>
  <c r="HM191" i="7"/>
  <c r="HT191" i="7"/>
  <c r="HU191" i="7"/>
  <c r="HH191" i="7"/>
  <c r="FP186" i="7"/>
  <c r="FW186" i="7"/>
  <c r="FQ186" i="7"/>
  <c r="FR186" i="7"/>
  <c r="FK186" i="7"/>
  <c r="FS186" i="7"/>
  <c r="FT186" i="7"/>
  <c r="FI186" i="7"/>
  <c r="FU186" i="7"/>
  <c r="FJ186" i="7"/>
  <c r="FV186" i="7"/>
  <c r="FL186" i="7"/>
  <c r="FX186" i="7"/>
  <c r="FM186" i="7"/>
  <c r="FY186" i="7"/>
  <c r="FN186" i="7"/>
  <c r="FZ186" i="7"/>
  <c r="FO186" i="7"/>
  <c r="GA186" i="7"/>
  <c r="JS170" i="7"/>
  <c r="KE170" i="7"/>
  <c r="JT170" i="7"/>
  <c r="KF170" i="7"/>
  <c r="JU170" i="7"/>
  <c r="KG170" i="7"/>
  <c r="JV170" i="7"/>
  <c r="KH170" i="7"/>
  <c r="JW170" i="7"/>
  <c r="KI170" i="7"/>
  <c r="JX170" i="7"/>
  <c r="KJ170" i="7"/>
  <c r="JY170" i="7"/>
  <c r="KK170" i="7"/>
  <c r="JZ170" i="7"/>
  <c r="KL170" i="7"/>
  <c r="KA170" i="7"/>
  <c r="KC170" i="7"/>
  <c r="JR170" i="7"/>
  <c r="KD170" i="7"/>
  <c r="KB170" i="7"/>
  <c r="HC161" i="7"/>
  <c r="HO161" i="7"/>
  <c r="HD161" i="7"/>
  <c r="HP161" i="7"/>
  <c r="HE161" i="7"/>
  <c r="HQ161" i="7"/>
  <c r="HF161" i="7"/>
  <c r="HR161" i="7"/>
  <c r="HG161" i="7"/>
  <c r="HS161" i="7"/>
  <c r="HH161" i="7"/>
  <c r="HT161" i="7"/>
  <c r="HI161" i="7"/>
  <c r="HU161" i="7"/>
  <c r="HJ161" i="7"/>
  <c r="HK161" i="7"/>
  <c r="HN161" i="7"/>
  <c r="FG231" i="7"/>
  <c r="FH231" i="7"/>
  <c r="FT231" i="7"/>
  <c r="FI231" i="7"/>
  <c r="FU231" i="7"/>
  <c r="FJ231" i="7"/>
  <c r="FV231" i="7"/>
  <c r="FL231" i="7"/>
  <c r="FX231" i="7"/>
  <c r="FM231" i="7"/>
  <c r="FY231" i="7"/>
  <c r="FO231" i="7"/>
  <c r="GA231" i="7"/>
  <c r="FN231" i="7"/>
  <c r="FP231" i="7"/>
  <c r="FQ231" i="7"/>
  <c r="FW231" i="7"/>
  <c r="FZ231" i="7"/>
  <c r="FK231" i="7"/>
  <c r="JF225" i="7"/>
  <c r="IU225" i="7"/>
  <c r="JG225" i="7"/>
  <c r="IV225" i="7"/>
  <c r="JH225" i="7"/>
  <c r="IW225" i="7"/>
  <c r="JI225" i="7"/>
  <c r="IX225" i="7"/>
  <c r="JJ225" i="7"/>
  <c r="JA225" i="7"/>
  <c r="JM225" i="7"/>
  <c r="IZ225" i="7"/>
  <c r="JB225" i="7"/>
  <c r="JC225" i="7"/>
  <c r="JD225" i="7"/>
  <c r="JE225" i="7"/>
  <c r="JK225" i="7"/>
  <c r="JL225" i="7"/>
  <c r="JN225" i="7"/>
  <c r="IY225" i="7"/>
  <c r="JO225" i="7"/>
  <c r="FI252" i="7"/>
  <c r="FU252" i="7"/>
  <c r="FJ252" i="7"/>
  <c r="FV252" i="7"/>
  <c r="FK252" i="7"/>
  <c r="FW252" i="7"/>
  <c r="FL252" i="7"/>
  <c r="FX252" i="7"/>
  <c r="GA252" i="7"/>
  <c r="FP252" i="7"/>
  <c r="FR252" i="7"/>
  <c r="FT252" i="7"/>
  <c r="FY252" i="7"/>
  <c r="FZ252" i="7"/>
  <c r="FG252" i="7"/>
  <c r="FN252" i="7"/>
  <c r="FH252" i="7"/>
  <c r="FM252" i="7"/>
  <c r="FQ252" i="7"/>
  <c r="FS252" i="7"/>
  <c r="JE192" i="7"/>
  <c r="JF192" i="7"/>
  <c r="IU192" i="7"/>
  <c r="JG192" i="7"/>
  <c r="IW192" i="7"/>
  <c r="JI192" i="7"/>
  <c r="IX192" i="7"/>
  <c r="JJ192" i="7"/>
  <c r="IY192" i="7"/>
  <c r="JK192" i="7"/>
  <c r="IZ192" i="7"/>
  <c r="JL192" i="7"/>
  <c r="JA192" i="7"/>
  <c r="JM192" i="7"/>
  <c r="JC192" i="7"/>
  <c r="JO192" i="7"/>
  <c r="IV192" i="7"/>
  <c r="JB192" i="7"/>
  <c r="JD192" i="7"/>
  <c r="JH192" i="7"/>
  <c r="JN192" i="7"/>
  <c r="HF185" i="7"/>
  <c r="HR185" i="7"/>
  <c r="HH185" i="7"/>
  <c r="HT185" i="7"/>
  <c r="HI185" i="7"/>
  <c r="HU185" i="7"/>
  <c r="HJ185" i="7"/>
  <c r="HK185" i="7"/>
  <c r="HL185" i="7"/>
  <c r="HA185" i="7"/>
  <c r="HM185" i="7"/>
  <c r="HD185" i="7"/>
  <c r="HP185" i="7"/>
  <c r="HO185" i="7"/>
  <c r="HQ185" i="7"/>
  <c r="HS185" i="7"/>
  <c r="HB185" i="7"/>
  <c r="HG185" i="7"/>
  <c r="HN185" i="7"/>
  <c r="HC185" i="7"/>
  <c r="HE185" i="7"/>
  <c r="FR227" i="7"/>
  <c r="FS227" i="7"/>
  <c r="FT227" i="7"/>
  <c r="FI227" i="7"/>
  <c r="FU227" i="7"/>
  <c r="FJ227" i="7"/>
  <c r="FV227" i="7"/>
  <c r="FL227" i="7"/>
  <c r="FX227" i="7"/>
  <c r="FM227" i="7"/>
  <c r="FY227" i="7"/>
  <c r="FO227" i="7"/>
  <c r="GA227" i="7"/>
  <c r="FZ227" i="7"/>
  <c r="FP227" i="7"/>
  <c r="FK227" i="7"/>
  <c r="FN227" i="7"/>
  <c r="FQ227" i="7"/>
  <c r="FW227" i="7"/>
  <c r="JE182" i="7"/>
  <c r="JF182" i="7"/>
  <c r="IU182" i="7"/>
  <c r="JG182" i="7"/>
  <c r="IV182" i="7"/>
  <c r="JH182" i="7"/>
  <c r="IW182" i="7"/>
  <c r="JI182" i="7"/>
  <c r="IZ182" i="7"/>
  <c r="JA182" i="7"/>
  <c r="JB182" i="7"/>
  <c r="JC182" i="7"/>
  <c r="JD182" i="7"/>
  <c r="JK182" i="7"/>
  <c r="JL182" i="7"/>
  <c r="IX182" i="7"/>
  <c r="IY182" i="7"/>
  <c r="JJ182" i="7"/>
  <c r="JM182" i="7"/>
  <c r="JN182" i="7"/>
  <c r="JO182" i="7"/>
  <c r="FK199" i="7"/>
  <c r="FW199" i="7"/>
  <c r="FL199" i="7"/>
  <c r="FX199" i="7"/>
  <c r="FM199" i="7"/>
  <c r="FY199" i="7"/>
  <c r="FN199" i="7"/>
  <c r="FZ199" i="7"/>
  <c r="FO199" i="7"/>
  <c r="GA199" i="7"/>
  <c r="FP199" i="7"/>
  <c r="FQ199" i="7"/>
  <c r="FR199" i="7"/>
  <c r="FG199" i="7"/>
  <c r="FS199" i="7"/>
  <c r="FI199" i="7"/>
  <c r="FU199" i="7"/>
  <c r="FH199" i="7"/>
  <c r="FJ199" i="7"/>
  <c r="FT199" i="7"/>
  <c r="FV199" i="7"/>
  <c r="KR226" i="7"/>
  <c r="LD226" i="7"/>
  <c r="KS226" i="7"/>
  <c r="LE226" i="7"/>
  <c r="KT226" i="7"/>
  <c r="LF226" i="7"/>
  <c r="KU226" i="7"/>
  <c r="LG226" i="7"/>
  <c r="KV226" i="7"/>
  <c r="LH226" i="7"/>
  <c r="KW226" i="7"/>
  <c r="LI226" i="7"/>
  <c r="KX226" i="7"/>
  <c r="KY226" i="7"/>
  <c r="KZ226" i="7"/>
  <c r="KO226" i="7"/>
  <c r="KP226" i="7"/>
  <c r="KQ226" i="7"/>
  <c r="LA226" i="7"/>
  <c r="LB226" i="7"/>
  <c r="LC226" i="7"/>
  <c r="GH253" i="7"/>
  <c r="GT253" i="7"/>
  <c r="GI253" i="7"/>
  <c r="GU253" i="7"/>
  <c r="GJ253" i="7"/>
  <c r="GV253" i="7"/>
  <c r="GK253" i="7"/>
  <c r="GW253" i="7"/>
  <c r="GL253" i="7"/>
  <c r="GX253" i="7"/>
  <c r="GM253" i="7"/>
  <c r="GN253" i="7"/>
  <c r="GO253" i="7"/>
  <c r="GP253" i="7"/>
  <c r="GF253" i="7"/>
  <c r="GR253" i="7"/>
  <c r="GE253" i="7"/>
  <c r="GG253" i="7"/>
  <c r="GQ253" i="7"/>
  <c r="GS253" i="7"/>
  <c r="KX193" i="7"/>
  <c r="BP320" i="7" s="1"/>
  <c r="KY193" i="7"/>
  <c r="KO193" i="7"/>
  <c r="LA193" i="7"/>
  <c r="KP193" i="7"/>
  <c r="LB193" i="7"/>
  <c r="KQ193" i="7"/>
  <c r="LC193" i="7"/>
  <c r="KR193" i="7"/>
  <c r="LD193" i="7"/>
  <c r="KS193" i="7"/>
  <c r="LE193" i="7"/>
  <c r="KT193" i="7"/>
  <c r="LF193" i="7"/>
  <c r="LG193" i="7"/>
  <c r="LH193" i="7"/>
  <c r="LI193" i="7"/>
  <c r="KV193" i="7"/>
  <c r="KW193" i="7"/>
  <c r="KU193" i="7"/>
  <c r="HL183" i="7"/>
  <c r="HB183" i="7"/>
  <c r="HN183" i="7"/>
  <c r="HC183" i="7"/>
  <c r="HO183" i="7"/>
  <c r="HD183" i="7"/>
  <c r="HP183" i="7"/>
  <c r="HE183" i="7"/>
  <c r="HQ183" i="7"/>
  <c r="HF183" i="7"/>
  <c r="HR183" i="7"/>
  <c r="HG183" i="7"/>
  <c r="HS183" i="7"/>
  <c r="HJ183" i="7"/>
  <c r="HU183" i="7"/>
  <c r="HA183" i="7"/>
  <c r="HH183" i="7"/>
  <c r="HM183" i="7"/>
  <c r="HI183" i="7"/>
  <c r="HK183" i="7"/>
  <c r="HT183" i="7"/>
  <c r="IC254" i="7"/>
  <c r="IO254" i="7"/>
  <c r="ID254" i="7"/>
  <c r="IP254" i="7"/>
  <c r="IE254" i="7"/>
  <c r="IQ254" i="7"/>
  <c r="IF254" i="7"/>
  <c r="IR254" i="7"/>
  <c r="IG254" i="7"/>
  <c r="IH254" i="7"/>
  <c r="HX254" i="7"/>
  <c r="IA254" i="7"/>
  <c r="IM254" i="7"/>
  <c r="HZ254" i="7"/>
  <c r="IB254" i="7"/>
  <c r="IN254" i="7"/>
  <c r="IK254" i="7"/>
  <c r="IL254" i="7"/>
  <c r="KY256" i="7"/>
  <c r="KZ256" i="7"/>
  <c r="KO256" i="7"/>
  <c r="LA256" i="7"/>
  <c r="KP256" i="7"/>
  <c r="LB256" i="7"/>
  <c r="KQ256" i="7"/>
  <c r="LC256" i="7"/>
  <c r="KR256" i="7"/>
  <c r="LD256" i="7"/>
  <c r="KS256" i="7"/>
  <c r="LE256" i="7"/>
  <c r="KT256" i="7"/>
  <c r="LF256" i="7"/>
  <c r="KU256" i="7"/>
  <c r="LG256" i="7"/>
  <c r="KV256" i="7"/>
  <c r="KW256" i="7"/>
  <c r="KX256" i="7"/>
  <c r="LI256" i="7"/>
  <c r="LH256" i="7"/>
  <c r="HI163" i="7"/>
  <c r="HU163" i="7"/>
  <c r="HJ163" i="7"/>
  <c r="HK163" i="7"/>
  <c r="HL163" i="7"/>
  <c r="HM163" i="7"/>
  <c r="HB163" i="7"/>
  <c r="HN163" i="7"/>
  <c r="HC163" i="7"/>
  <c r="HO163" i="7"/>
  <c r="HD163" i="7"/>
  <c r="HP163" i="7"/>
  <c r="HG163" i="7"/>
  <c r="HS163" i="7"/>
  <c r="HE163" i="7"/>
  <c r="HF163" i="7"/>
  <c r="HH163" i="7"/>
  <c r="HQ163" i="7"/>
  <c r="HR163" i="7"/>
  <c r="HT163" i="7"/>
  <c r="FI264" i="7"/>
  <c r="FU264" i="7"/>
  <c r="FJ264" i="7"/>
  <c r="FV264" i="7"/>
  <c r="FK264" i="7"/>
  <c r="FW264" i="7"/>
  <c r="FL264" i="7"/>
  <c r="FX264" i="7"/>
  <c r="FO264" i="7"/>
  <c r="GA264" i="7"/>
  <c r="FP264" i="7"/>
  <c r="FR264" i="7"/>
  <c r="FG264" i="7"/>
  <c r="FH264" i="7"/>
  <c r="FM264" i="7"/>
  <c r="FN264" i="7"/>
  <c r="FT264" i="7"/>
  <c r="FQ264" i="7"/>
  <c r="FS264" i="7"/>
  <c r="FY264" i="7"/>
  <c r="FZ264" i="7"/>
  <c r="JC228" i="7"/>
  <c r="JO228" i="7"/>
  <c r="JD228" i="7"/>
  <c r="JE228" i="7"/>
  <c r="JF228" i="7"/>
  <c r="IU228" i="7"/>
  <c r="JG228" i="7"/>
  <c r="IX228" i="7"/>
  <c r="JJ228" i="7"/>
  <c r="JI228" i="7"/>
  <c r="JK228" i="7"/>
  <c r="JL228" i="7"/>
  <c r="JM228" i="7"/>
  <c r="JN228" i="7"/>
  <c r="IV228" i="7"/>
  <c r="IW228" i="7"/>
  <c r="IY228" i="7"/>
  <c r="JB228" i="7"/>
  <c r="IZ228" i="7"/>
  <c r="JA228" i="7"/>
  <c r="JH228" i="7"/>
  <c r="FR255" i="7"/>
  <c r="FG255" i="7"/>
  <c r="FS255" i="7"/>
  <c r="FH255" i="7"/>
  <c r="FT255" i="7"/>
  <c r="FI255" i="7"/>
  <c r="FU255" i="7"/>
  <c r="FL255" i="7"/>
  <c r="FX255" i="7"/>
  <c r="FM255" i="7"/>
  <c r="FY255" i="7"/>
  <c r="FO255" i="7"/>
  <c r="GA255" i="7"/>
  <c r="FP255" i="7"/>
  <c r="FQ255" i="7"/>
  <c r="FV255" i="7"/>
  <c r="FW255" i="7"/>
  <c r="FZ255" i="7"/>
  <c r="FJ255" i="7"/>
  <c r="FK255" i="7"/>
  <c r="FN255" i="7"/>
  <c r="IY195" i="7"/>
  <c r="JK195" i="7"/>
  <c r="IZ195" i="7"/>
  <c r="JL195" i="7"/>
  <c r="JA195" i="7"/>
  <c r="JM195" i="7"/>
  <c r="JC195" i="7"/>
  <c r="JO195" i="7"/>
  <c r="JD195" i="7"/>
  <c r="JE195" i="7"/>
  <c r="IW195" i="7"/>
  <c r="JI195" i="7"/>
  <c r="IX195" i="7"/>
  <c r="JB195" i="7"/>
  <c r="JH195" i="7"/>
  <c r="JJ195" i="7"/>
  <c r="JN195" i="7"/>
  <c r="HF181" i="7"/>
  <c r="HR181" i="7"/>
  <c r="HH181" i="7"/>
  <c r="HT181" i="7"/>
  <c r="HI181" i="7"/>
  <c r="HU181" i="7"/>
  <c r="HJ181" i="7"/>
  <c r="HK181" i="7"/>
  <c r="HL181" i="7"/>
  <c r="HA181" i="7"/>
  <c r="HM181" i="7"/>
  <c r="HD181" i="7"/>
  <c r="HP181" i="7"/>
  <c r="HB181" i="7"/>
  <c r="HC181" i="7"/>
  <c r="HE181" i="7"/>
  <c r="HG181" i="7"/>
  <c r="HN181" i="7"/>
  <c r="HS181" i="7"/>
  <c r="HO181" i="7"/>
  <c r="HQ181" i="7"/>
  <c r="FL229" i="7"/>
  <c r="FX229" i="7"/>
  <c r="FM229" i="7"/>
  <c r="FY229" i="7"/>
  <c r="FN229" i="7"/>
  <c r="FZ229" i="7"/>
  <c r="FO229" i="7"/>
  <c r="GA229" i="7"/>
  <c r="FP229" i="7"/>
  <c r="FG229" i="7"/>
  <c r="FI229" i="7"/>
  <c r="FU229" i="7"/>
  <c r="FT229" i="7"/>
  <c r="FV229" i="7"/>
  <c r="FW229" i="7"/>
  <c r="FJ229" i="7"/>
  <c r="FK229" i="7"/>
  <c r="FQ229" i="7"/>
  <c r="FH229" i="7"/>
  <c r="JC219" i="7"/>
  <c r="JO219" i="7"/>
  <c r="JD219" i="7"/>
  <c r="JE219" i="7"/>
  <c r="IW219" i="7"/>
  <c r="JI219" i="7"/>
  <c r="IX219" i="7"/>
  <c r="JJ219" i="7"/>
  <c r="JA219" i="7"/>
  <c r="JB219" i="7"/>
  <c r="JH219" i="7"/>
  <c r="JK219" i="7"/>
  <c r="JL219" i="7"/>
  <c r="JM219" i="7"/>
  <c r="JN219" i="7"/>
  <c r="IY219" i="7"/>
  <c r="IZ219" i="7"/>
  <c r="GD230" i="7"/>
  <c r="GP230" i="7"/>
  <c r="GE230" i="7"/>
  <c r="GQ230" i="7"/>
  <c r="GF230" i="7"/>
  <c r="GR230" i="7"/>
  <c r="GG230" i="7"/>
  <c r="GS230" i="7"/>
  <c r="GH230" i="7"/>
  <c r="GT230" i="7"/>
  <c r="GI230" i="7"/>
  <c r="GU230" i="7"/>
  <c r="GJ230" i="7"/>
  <c r="GV230" i="7"/>
  <c r="GM230" i="7"/>
  <c r="GX230" i="7"/>
  <c r="GK230" i="7"/>
  <c r="GL230" i="7"/>
  <c r="GW230" i="7"/>
  <c r="GN230" i="7"/>
  <c r="JW245" i="7"/>
  <c r="KI245" i="7"/>
  <c r="JY245" i="7"/>
  <c r="KG245" i="7"/>
  <c r="JT245" i="7"/>
  <c r="KH245" i="7"/>
  <c r="JU245" i="7"/>
  <c r="KJ245" i="7"/>
  <c r="JV245" i="7"/>
  <c r="KK245" i="7"/>
  <c r="JZ245" i="7"/>
  <c r="KA245" i="7"/>
  <c r="KB245" i="7"/>
  <c r="KD245" i="7"/>
  <c r="KL245" i="7"/>
  <c r="JX245" i="7"/>
  <c r="KE245" i="7"/>
  <c r="KF245" i="7"/>
  <c r="KC245" i="7"/>
  <c r="GL197" i="7"/>
  <c r="GX197" i="7"/>
  <c r="GM197" i="7"/>
  <c r="GN197" i="7"/>
  <c r="GO197" i="7"/>
  <c r="GP197" i="7"/>
  <c r="GQ197" i="7"/>
  <c r="GF197" i="7"/>
  <c r="GR197" i="7"/>
  <c r="GG197" i="7"/>
  <c r="GS197" i="7"/>
  <c r="GJ197" i="7"/>
  <c r="GV197" i="7"/>
  <c r="GH197" i="7"/>
  <c r="GI197" i="7"/>
  <c r="GK197" i="7"/>
  <c r="GT197" i="7"/>
  <c r="GU197" i="7"/>
  <c r="GW197" i="7"/>
  <c r="LB212" i="7"/>
  <c r="KQ212" i="7"/>
  <c r="LC212" i="7"/>
  <c r="KR212" i="7"/>
  <c r="LD212" i="7"/>
  <c r="KS212" i="7"/>
  <c r="LE212" i="7"/>
  <c r="KT212" i="7"/>
  <c r="LF212" i="7"/>
  <c r="KU212" i="7"/>
  <c r="LG212" i="7"/>
  <c r="KV212" i="7"/>
  <c r="LH212" i="7"/>
  <c r="KW212" i="7"/>
  <c r="LI212" i="7"/>
  <c r="KX212" i="7"/>
  <c r="BP322" i="7" s="1"/>
  <c r="KY212" i="7"/>
  <c r="IV164" i="7"/>
  <c r="JH164" i="7"/>
  <c r="IW164" i="7"/>
  <c r="JI164" i="7"/>
  <c r="IX164" i="7"/>
  <c r="JJ164" i="7"/>
  <c r="IY164" i="7"/>
  <c r="JK164" i="7"/>
  <c r="IZ164" i="7"/>
  <c r="JL164" i="7"/>
  <c r="JB164" i="7"/>
  <c r="JN164" i="7"/>
  <c r="JC164" i="7"/>
  <c r="JO164" i="7"/>
  <c r="JA164" i="7"/>
  <c r="JD164" i="7"/>
  <c r="JE164" i="7"/>
  <c r="JG164" i="7"/>
  <c r="JM164" i="7"/>
  <c r="HC180" i="7"/>
  <c r="HO180" i="7"/>
  <c r="HE180" i="7"/>
  <c r="HQ180" i="7"/>
  <c r="HF180" i="7"/>
  <c r="HR180" i="7"/>
  <c r="HG180" i="7"/>
  <c r="HS180" i="7"/>
  <c r="HH180" i="7"/>
  <c r="HT180" i="7"/>
  <c r="HI180" i="7"/>
  <c r="HU180" i="7"/>
  <c r="HJ180" i="7"/>
  <c r="HA180" i="7"/>
  <c r="HM180" i="7"/>
  <c r="HL180" i="7"/>
  <c r="HN180" i="7"/>
  <c r="HP180" i="7"/>
  <c r="HD180" i="7"/>
  <c r="HB180" i="7"/>
  <c r="HK180" i="7"/>
  <c r="JA160" i="7"/>
  <c r="JM160" i="7"/>
  <c r="JB160" i="7"/>
  <c r="JN160" i="7"/>
  <c r="JC160" i="7"/>
  <c r="JO160" i="7"/>
  <c r="JE160" i="7"/>
  <c r="JG160" i="7"/>
  <c r="IV160" i="7"/>
  <c r="JH160" i="7"/>
  <c r="IW160" i="7"/>
  <c r="IX160" i="7"/>
  <c r="IY160" i="7"/>
  <c r="IZ160" i="7"/>
  <c r="JD160" i="7"/>
  <c r="JF160" i="7"/>
  <c r="JK160" i="7"/>
  <c r="JI160" i="7"/>
  <c r="JJ160" i="7"/>
  <c r="JL160" i="7"/>
  <c r="HI213" i="7"/>
  <c r="HU213" i="7"/>
  <c r="HK213" i="7"/>
  <c r="HL213" i="7"/>
  <c r="HA213" i="7"/>
  <c r="HM213" i="7"/>
  <c r="HB213" i="7"/>
  <c r="HN213" i="7"/>
  <c r="HC213" i="7"/>
  <c r="HO213" i="7"/>
  <c r="HD213" i="7"/>
  <c r="HP213" i="7"/>
  <c r="HG213" i="7"/>
  <c r="HS213" i="7"/>
  <c r="HE213" i="7"/>
  <c r="HF213" i="7"/>
  <c r="HH213" i="7"/>
  <c r="HJ213" i="7"/>
  <c r="HQ213" i="7"/>
  <c r="HR213" i="7"/>
  <c r="HT213" i="7"/>
  <c r="EQ239" i="7"/>
  <c r="FC239" i="7"/>
  <c r="ER239" i="7"/>
  <c r="FD239" i="7"/>
  <c r="ES239" i="7"/>
  <c r="ET239" i="7"/>
  <c r="EU239" i="7"/>
  <c r="EV239" i="7"/>
  <c r="EK239" i="7"/>
  <c r="EW239" i="7"/>
  <c r="EN239" i="7"/>
  <c r="EZ239" i="7"/>
  <c r="EM239" i="7"/>
  <c r="EO239" i="7"/>
  <c r="EP239" i="7"/>
  <c r="EX239" i="7"/>
  <c r="EY239" i="7"/>
  <c r="FA239" i="7"/>
  <c r="FB239" i="7"/>
  <c r="EL239" i="7"/>
  <c r="GG231" i="7"/>
  <c r="GS231" i="7"/>
  <c r="GH231" i="7"/>
  <c r="GT231" i="7"/>
  <c r="GI231" i="7"/>
  <c r="GU231" i="7"/>
  <c r="GJ231" i="7"/>
  <c r="GV231" i="7"/>
  <c r="GK231" i="7"/>
  <c r="GW231" i="7"/>
  <c r="GL231" i="7"/>
  <c r="GX231" i="7"/>
  <c r="GM231" i="7"/>
  <c r="GD231" i="7"/>
  <c r="GE231" i="7"/>
  <c r="GF231" i="7"/>
  <c r="GN231" i="7"/>
  <c r="GQ231" i="7"/>
  <c r="GR231" i="7"/>
  <c r="JV182" i="7"/>
  <c r="KH182" i="7"/>
  <c r="JW182" i="7"/>
  <c r="KI182" i="7"/>
  <c r="JX182" i="7"/>
  <c r="KJ182" i="7"/>
  <c r="JY182" i="7"/>
  <c r="KK182" i="7"/>
  <c r="JZ182" i="7"/>
  <c r="KL182" i="7"/>
  <c r="KA182" i="7"/>
  <c r="KB182" i="7"/>
  <c r="JR182" i="7"/>
  <c r="KD182" i="7"/>
  <c r="KE182" i="7"/>
  <c r="KF182" i="7"/>
  <c r="KG182" i="7"/>
  <c r="JU182" i="7"/>
  <c r="JS182" i="7"/>
  <c r="KC182" i="7"/>
  <c r="JT182" i="7"/>
  <c r="ET256" i="7"/>
  <c r="EU256" i="7"/>
  <c r="EK256" i="7"/>
  <c r="EW256" i="7"/>
  <c r="EL256" i="7"/>
  <c r="EX256" i="7"/>
  <c r="EM256" i="7"/>
  <c r="EY256" i="7"/>
  <c r="EN256" i="7"/>
  <c r="EZ256" i="7"/>
  <c r="EQ256" i="7"/>
  <c r="FC256" i="7"/>
  <c r="FD256" i="7"/>
  <c r="EJ256" i="7"/>
  <c r="EO256" i="7"/>
  <c r="EP256" i="7"/>
  <c r="ER256" i="7"/>
  <c r="ES256" i="7"/>
  <c r="EV256" i="7"/>
  <c r="FA256" i="7"/>
  <c r="FB256" i="7"/>
  <c r="FQ179" i="7"/>
  <c r="FR179" i="7"/>
  <c r="FG179" i="7"/>
  <c r="FS179" i="7"/>
  <c r="FH179" i="7"/>
  <c r="FT179" i="7"/>
  <c r="FI179" i="7"/>
  <c r="FU179" i="7"/>
  <c r="FJ179" i="7"/>
  <c r="FV179" i="7"/>
  <c r="FL179" i="7"/>
  <c r="FX179" i="7"/>
  <c r="FO179" i="7"/>
  <c r="GA179" i="7"/>
  <c r="FN179" i="7"/>
  <c r="FP179" i="7"/>
  <c r="FW179" i="7"/>
  <c r="FY179" i="7"/>
  <c r="FZ179" i="7"/>
  <c r="FK179" i="7"/>
  <c r="FM179" i="7"/>
  <c r="AX245" i="7"/>
  <c r="BI251" i="7"/>
  <c r="BI165" i="7"/>
  <c r="BH185" i="7"/>
  <c r="BH203" i="7"/>
  <c r="BJ192" i="7"/>
  <c r="BJ190" i="7"/>
  <c r="BL192" i="7"/>
  <c r="BK187" i="7"/>
  <c r="BK185" i="7"/>
  <c r="BH165" i="7"/>
  <c r="BE187" i="7"/>
  <c r="CR199" i="7"/>
  <c r="CQ236" i="7"/>
  <c r="DC236" i="7"/>
  <c r="CG238" i="7"/>
  <c r="CE243" i="7"/>
  <c r="CD244" i="7"/>
  <c r="DA248" i="7"/>
  <c r="BV256" i="7"/>
  <c r="CF256" i="7"/>
  <c r="BU260" i="7"/>
  <c r="BU263" i="7"/>
  <c r="CP236" i="7"/>
  <c r="BT164" i="7"/>
  <c r="CF164" i="7"/>
  <c r="BU167" i="7"/>
  <c r="CG167" i="7"/>
  <c r="BV170" i="7"/>
  <c r="CG170" i="7"/>
  <c r="CF211" i="7"/>
  <c r="DH224" i="7"/>
  <c r="DF226" i="7"/>
  <c r="DE228" i="7"/>
  <c r="CT230" i="7"/>
  <c r="EN180" i="7"/>
  <c r="EZ180" i="7"/>
  <c r="EO180" i="7"/>
  <c r="FA180" i="7"/>
  <c r="EP180" i="7"/>
  <c r="FB180" i="7"/>
  <c r="EQ180" i="7"/>
  <c r="FC180" i="7"/>
  <c r="ET180" i="7"/>
  <c r="EK180" i="7"/>
  <c r="EW180" i="7"/>
  <c r="EL180" i="7"/>
  <c r="EM180" i="7"/>
  <c r="ER180" i="7"/>
  <c r="ES180" i="7"/>
  <c r="EU180" i="7"/>
  <c r="EV180" i="7"/>
  <c r="EX180" i="7"/>
  <c r="EJ180" i="7"/>
  <c r="EY180" i="7"/>
  <c r="FD180" i="7"/>
  <c r="EN169" i="7"/>
  <c r="EZ169" i="7"/>
  <c r="EO169" i="7"/>
  <c r="FA169" i="7"/>
  <c r="EP169" i="7"/>
  <c r="FB169" i="7"/>
  <c r="EQ169" i="7"/>
  <c r="FC169" i="7"/>
  <c r="ET169" i="7"/>
  <c r="EL169" i="7"/>
  <c r="EM169" i="7"/>
  <c r="ER169" i="7"/>
  <c r="ES169" i="7"/>
  <c r="BH319" i="7" s="1"/>
  <c r="EX169" i="7"/>
  <c r="EY169" i="7"/>
  <c r="FD169" i="7"/>
  <c r="ET163" i="7"/>
  <c r="EU163" i="7"/>
  <c r="EV163" i="7"/>
  <c r="EK163" i="7"/>
  <c r="EW163" i="7"/>
  <c r="EN163" i="7"/>
  <c r="EZ163" i="7"/>
  <c r="EQ163" i="7"/>
  <c r="FC163" i="7"/>
  <c r="ER163" i="7"/>
  <c r="ES163" i="7"/>
  <c r="EX163" i="7"/>
  <c r="EY163" i="7"/>
  <c r="FA163" i="7"/>
  <c r="FB163" i="7"/>
  <c r="FD163" i="7"/>
  <c r="EM163" i="7"/>
  <c r="EO163" i="7"/>
  <c r="EP163" i="7"/>
  <c r="EL163" i="7"/>
  <c r="EQ259" i="7"/>
  <c r="FC259" i="7"/>
  <c r="ER259" i="7"/>
  <c r="FD259" i="7"/>
  <c r="ET259" i="7"/>
  <c r="EU259" i="7"/>
  <c r="EJ259" i="7"/>
  <c r="EV259" i="7"/>
  <c r="EK259" i="7"/>
  <c r="EW259" i="7"/>
  <c r="EN259" i="7"/>
  <c r="EZ259" i="7"/>
  <c r="EY259" i="7"/>
  <c r="FA259" i="7"/>
  <c r="FB259" i="7"/>
  <c r="EL259" i="7"/>
  <c r="EM259" i="7"/>
  <c r="EO259" i="7"/>
  <c r="ES259" i="7"/>
  <c r="EX259" i="7"/>
  <c r="EP259" i="7"/>
  <c r="IF247" i="7"/>
  <c r="IR247" i="7"/>
  <c r="IG247" i="7"/>
  <c r="IH247" i="7"/>
  <c r="II247" i="7"/>
  <c r="HX247" i="7"/>
  <c r="IJ247" i="7"/>
  <c r="HY247" i="7"/>
  <c r="IK247" i="7"/>
  <c r="HZ247" i="7"/>
  <c r="IL247" i="7"/>
  <c r="IA247" i="7"/>
  <c r="IM247" i="7"/>
  <c r="ID247" i="7"/>
  <c r="IP247" i="7"/>
  <c r="IB247" i="7"/>
  <c r="IC247" i="7"/>
  <c r="IE247" i="7"/>
  <c r="IQ247" i="7"/>
  <c r="IN247" i="7"/>
  <c r="IO247" i="7"/>
  <c r="FH200" i="7"/>
  <c r="FT200" i="7"/>
  <c r="FI200" i="7"/>
  <c r="FU200" i="7"/>
  <c r="FJ200" i="7"/>
  <c r="FV200" i="7"/>
  <c r="FK200" i="7"/>
  <c r="FW200" i="7"/>
  <c r="FL200" i="7"/>
  <c r="FX200" i="7"/>
  <c r="FM200" i="7"/>
  <c r="FY200" i="7"/>
  <c r="FN200" i="7"/>
  <c r="FZ200" i="7"/>
  <c r="FO200" i="7"/>
  <c r="GA200" i="7"/>
  <c r="FP200" i="7"/>
  <c r="FR200" i="7"/>
  <c r="FQ200" i="7"/>
  <c r="FS200" i="7"/>
  <c r="FG200" i="7"/>
  <c r="KC214" i="7"/>
  <c r="KD214" i="7"/>
  <c r="KE214" i="7"/>
  <c r="JT214" i="7"/>
  <c r="KF214" i="7"/>
  <c r="JU214" i="7"/>
  <c r="KG214" i="7"/>
  <c r="JW214" i="7"/>
  <c r="KI214" i="7"/>
  <c r="JX214" i="7"/>
  <c r="KJ214" i="7"/>
  <c r="KA214" i="7"/>
  <c r="JV214" i="7"/>
  <c r="JY214" i="7"/>
  <c r="KB214" i="7"/>
  <c r="KH214" i="7"/>
  <c r="KK214" i="7"/>
  <c r="KL214" i="7"/>
  <c r="JZ214" i="7"/>
  <c r="IY180" i="7"/>
  <c r="JK180" i="7"/>
  <c r="IZ180" i="7"/>
  <c r="JL180" i="7"/>
  <c r="JA180" i="7"/>
  <c r="JM180" i="7"/>
  <c r="JB180" i="7"/>
  <c r="JN180" i="7"/>
  <c r="JC180" i="7"/>
  <c r="JO180" i="7"/>
  <c r="JE180" i="7"/>
  <c r="JF180" i="7"/>
  <c r="IU180" i="7"/>
  <c r="IV180" i="7"/>
  <c r="IX180" i="7"/>
  <c r="JD180" i="7"/>
  <c r="IW180" i="7"/>
  <c r="JG180" i="7"/>
  <c r="JH180" i="7"/>
  <c r="JI180" i="7"/>
  <c r="JJ180" i="7"/>
  <c r="FI260" i="7"/>
  <c r="FU260" i="7"/>
  <c r="FJ260" i="7"/>
  <c r="FV260" i="7"/>
  <c r="FK260" i="7"/>
  <c r="FW260" i="7"/>
  <c r="FL260" i="7"/>
  <c r="FX260" i="7"/>
  <c r="FO260" i="7"/>
  <c r="GA260" i="7"/>
  <c r="FP260" i="7"/>
  <c r="FZ260" i="7"/>
  <c r="FG260" i="7"/>
  <c r="FM260" i="7"/>
  <c r="FN260" i="7"/>
  <c r="FQ260" i="7"/>
  <c r="FT260" i="7"/>
  <c r="FY260" i="7"/>
  <c r="JC236" i="7"/>
  <c r="JO236" i="7"/>
  <c r="JD236" i="7"/>
  <c r="JF236" i="7"/>
  <c r="IU236" i="7"/>
  <c r="JG236" i="7"/>
  <c r="IX236" i="7"/>
  <c r="JJ236" i="7"/>
  <c r="JE236" i="7"/>
  <c r="JH236" i="7"/>
  <c r="JI236" i="7"/>
  <c r="JK236" i="7"/>
  <c r="JL236" i="7"/>
  <c r="IV236" i="7"/>
  <c r="JN236" i="7"/>
  <c r="IW236" i="7"/>
  <c r="JA236" i="7"/>
  <c r="IY236" i="7"/>
  <c r="IZ236" i="7"/>
  <c r="JB236" i="7"/>
  <c r="JM236" i="7"/>
  <c r="FN188" i="7"/>
  <c r="FZ188" i="7"/>
  <c r="FO188" i="7"/>
  <c r="GA188" i="7"/>
  <c r="FP188" i="7"/>
  <c r="FQ188" i="7"/>
  <c r="FR188" i="7"/>
  <c r="FS188" i="7"/>
  <c r="FI188" i="7"/>
  <c r="FU188" i="7"/>
  <c r="FL188" i="7"/>
  <c r="FX188" i="7"/>
  <c r="FK188" i="7"/>
  <c r="FM188" i="7"/>
  <c r="FT188" i="7"/>
  <c r="FV188" i="7"/>
  <c r="FW188" i="7"/>
  <c r="FJ188" i="7"/>
  <c r="FY188" i="7"/>
  <c r="JV201" i="7"/>
  <c r="KH201" i="7"/>
  <c r="JW201" i="7"/>
  <c r="KI201" i="7"/>
  <c r="JX201" i="7"/>
  <c r="KJ201" i="7"/>
  <c r="JY201" i="7"/>
  <c r="KK201" i="7"/>
  <c r="JZ201" i="7"/>
  <c r="KL201" i="7"/>
  <c r="KA201" i="7"/>
  <c r="KB201" i="7"/>
  <c r="KC201" i="7"/>
  <c r="JR201" i="7"/>
  <c r="KD201" i="7"/>
  <c r="JT201" i="7"/>
  <c r="KF201" i="7"/>
  <c r="KG201" i="7"/>
  <c r="JS201" i="7"/>
  <c r="JU201" i="7"/>
  <c r="KE201" i="7"/>
  <c r="IA174" i="7"/>
  <c r="IM174" i="7"/>
  <c r="IH174" i="7"/>
  <c r="IB174" i="7"/>
  <c r="IN174" i="7"/>
  <c r="IC174" i="7"/>
  <c r="IO174" i="7"/>
  <c r="ID174" i="7"/>
  <c r="IP174" i="7"/>
  <c r="IE174" i="7"/>
  <c r="IQ174" i="7"/>
  <c r="IF174" i="7"/>
  <c r="IR174" i="7"/>
  <c r="IG174" i="7"/>
  <c r="II174" i="7"/>
  <c r="IJ174" i="7"/>
  <c r="HX174" i="7"/>
  <c r="HY174" i="7"/>
  <c r="IK174" i="7"/>
  <c r="HZ174" i="7"/>
  <c r="IL174" i="7"/>
  <c r="GK211" i="7"/>
  <c r="GW211" i="7"/>
  <c r="GL211" i="7"/>
  <c r="GX211" i="7"/>
  <c r="GM211" i="7"/>
  <c r="BK323" i="7" s="1"/>
  <c r="GN211" i="7"/>
  <c r="GO211" i="7"/>
  <c r="GP211" i="7"/>
  <c r="GQ211" i="7"/>
  <c r="GF211" i="7"/>
  <c r="GR211" i="7"/>
  <c r="GG211" i="7"/>
  <c r="GS211" i="7"/>
  <c r="GI211" i="7"/>
  <c r="GU211" i="7"/>
  <c r="GH211" i="7"/>
  <c r="GJ211" i="7"/>
  <c r="GT211" i="7"/>
  <c r="GV211" i="7"/>
  <c r="JZ160" i="7"/>
  <c r="KL160" i="7"/>
  <c r="KA160" i="7"/>
  <c r="KB160" i="7"/>
  <c r="KC160" i="7"/>
  <c r="JS160" i="7"/>
  <c r="KE160" i="7"/>
  <c r="JU160" i="7"/>
  <c r="KG160" i="7"/>
  <c r="JW160" i="7"/>
  <c r="KI160" i="7"/>
  <c r="JT160" i="7"/>
  <c r="JV160" i="7"/>
  <c r="JX160" i="7"/>
  <c r="JY160" i="7"/>
  <c r="KD160" i="7"/>
  <c r="KH160" i="7"/>
  <c r="KJ160" i="7"/>
  <c r="KF160" i="7"/>
  <c r="KK160" i="7"/>
  <c r="LB249" i="7"/>
  <c r="KQ249" i="7"/>
  <c r="LC249" i="7"/>
  <c r="KR249" i="7"/>
  <c r="LD249" i="7"/>
  <c r="KS249" i="7"/>
  <c r="LE249" i="7"/>
  <c r="KT249" i="7"/>
  <c r="LF249" i="7"/>
  <c r="KU249" i="7"/>
  <c r="LG249" i="7"/>
  <c r="KV249" i="7"/>
  <c r="LH249" i="7"/>
  <c r="KW249" i="7"/>
  <c r="LI249" i="7"/>
  <c r="KX249" i="7"/>
  <c r="KO249" i="7"/>
  <c r="KY249" i="7"/>
  <c r="HY202" i="7"/>
  <c r="IK202" i="7"/>
  <c r="HZ202" i="7"/>
  <c r="IL202" i="7"/>
  <c r="IA202" i="7"/>
  <c r="IM202" i="7"/>
  <c r="IB202" i="7"/>
  <c r="IN202" i="7"/>
  <c r="IC202" i="7"/>
  <c r="IO202" i="7"/>
  <c r="ID202" i="7"/>
  <c r="IP202" i="7"/>
  <c r="IE202" i="7"/>
  <c r="IQ202" i="7"/>
  <c r="IF202" i="7"/>
  <c r="IR202" i="7"/>
  <c r="IG202" i="7"/>
  <c r="II202" i="7"/>
  <c r="HX202" i="7"/>
  <c r="IH202" i="7"/>
  <c r="IJ202" i="7"/>
  <c r="HC176" i="7"/>
  <c r="HO176" i="7"/>
  <c r="HD176" i="7"/>
  <c r="HP176" i="7"/>
  <c r="HE176" i="7"/>
  <c r="HQ176" i="7"/>
  <c r="HF176" i="7"/>
  <c r="HR176" i="7"/>
  <c r="HG176" i="7"/>
  <c r="HS176" i="7"/>
  <c r="HH176" i="7"/>
  <c r="HT176" i="7"/>
  <c r="HI176" i="7"/>
  <c r="HU176" i="7"/>
  <c r="HJ176" i="7"/>
  <c r="HA176" i="7"/>
  <c r="HM176" i="7"/>
  <c r="HB176" i="7"/>
  <c r="HN176" i="7"/>
  <c r="HK176" i="7"/>
  <c r="HL176" i="7"/>
  <c r="KU209" i="7"/>
  <c r="LG209" i="7"/>
  <c r="KV209" i="7"/>
  <c r="LH209" i="7"/>
  <c r="KW209" i="7"/>
  <c r="LI209" i="7"/>
  <c r="KX209" i="7"/>
  <c r="KY209" i="7"/>
  <c r="KZ209" i="7"/>
  <c r="KO209" i="7"/>
  <c r="LA209" i="7"/>
  <c r="KP209" i="7"/>
  <c r="LB209" i="7"/>
  <c r="KQ209" i="7"/>
  <c r="LC209" i="7"/>
  <c r="LD209" i="7"/>
  <c r="LE209" i="7"/>
  <c r="LF209" i="7"/>
  <c r="KR209" i="7"/>
  <c r="KS209" i="7"/>
  <c r="KT209" i="7"/>
  <c r="IF213" i="7"/>
  <c r="IR213" i="7"/>
  <c r="IG213" i="7"/>
  <c r="IH213" i="7"/>
  <c r="II213" i="7"/>
  <c r="HX213" i="7"/>
  <c r="IJ213" i="7"/>
  <c r="HY213" i="7"/>
  <c r="IK213" i="7"/>
  <c r="HZ213" i="7"/>
  <c r="IL213" i="7"/>
  <c r="IA213" i="7"/>
  <c r="IM213" i="7"/>
  <c r="IB213" i="7"/>
  <c r="IC213" i="7"/>
  <c r="ID213" i="7"/>
  <c r="IE213" i="7"/>
  <c r="IN213" i="7"/>
  <c r="IO213" i="7"/>
  <c r="IP213" i="7"/>
  <c r="IQ213" i="7"/>
  <c r="FO238" i="7"/>
  <c r="GA238" i="7"/>
  <c r="FP238" i="7"/>
  <c r="FQ238" i="7"/>
  <c r="FR238" i="7"/>
  <c r="FI238" i="7"/>
  <c r="FU238" i="7"/>
  <c r="FJ238" i="7"/>
  <c r="FV238" i="7"/>
  <c r="FL238" i="7"/>
  <c r="FX238" i="7"/>
  <c r="FZ238" i="7"/>
  <c r="FG238" i="7"/>
  <c r="FH238" i="7"/>
  <c r="FK238" i="7"/>
  <c r="FM238" i="7"/>
  <c r="FT238" i="7"/>
  <c r="FW238" i="7"/>
  <c r="FY238" i="7"/>
  <c r="FN238" i="7"/>
  <c r="FS238" i="7"/>
  <c r="IZ250" i="7"/>
  <c r="JL250" i="7"/>
  <c r="JA250" i="7"/>
  <c r="JM250" i="7"/>
  <c r="JB250" i="7"/>
  <c r="JN250" i="7"/>
  <c r="JC250" i="7"/>
  <c r="JO250" i="7"/>
  <c r="JD250" i="7"/>
  <c r="JF250" i="7"/>
  <c r="IU250" i="7"/>
  <c r="JG250" i="7"/>
  <c r="IX250" i="7"/>
  <c r="JJ250" i="7"/>
  <c r="IY250" i="7"/>
  <c r="JE250" i="7"/>
  <c r="JH250" i="7"/>
  <c r="JI250" i="7"/>
  <c r="JK250" i="7"/>
  <c r="IV250" i="7"/>
  <c r="IW250" i="7"/>
  <c r="GN203" i="7"/>
  <c r="GO203" i="7"/>
  <c r="GD203" i="7"/>
  <c r="GP203" i="7"/>
  <c r="GE203" i="7"/>
  <c r="GQ203" i="7"/>
  <c r="GF203" i="7"/>
  <c r="GR203" i="7"/>
  <c r="GG203" i="7"/>
  <c r="GS203" i="7"/>
  <c r="GH203" i="7"/>
  <c r="GT203" i="7"/>
  <c r="GI203" i="7"/>
  <c r="GU203" i="7"/>
  <c r="GJ203" i="7"/>
  <c r="GV203" i="7"/>
  <c r="GL203" i="7"/>
  <c r="GX203" i="7"/>
  <c r="GW203" i="7"/>
  <c r="GK203" i="7"/>
  <c r="GM203" i="7"/>
  <c r="KU187" i="7"/>
  <c r="LG187" i="7"/>
  <c r="KV187" i="7"/>
  <c r="LH187" i="7"/>
  <c r="KW187" i="7"/>
  <c r="LI187" i="7"/>
  <c r="KX187" i="7"/>
  <c r="KY187" i="7"/>
  <c r="LB187" i="7"/>
  <c r="LA187" i="7"/>
  <c r="KQ187" i="7"/>
  <c r="LC187" i="7"/>
  <c r="KR187" i="7"/>
  <c r="LD187" i="7"/>
  <c r="KS187" i="7"/>
  <c r="LE187" i="7"/>
  <c r="KT187" i="7"/>
  <c r="LF187" i="7"/>
  <c r="JC224" i="7"/>
  <c r="JO224" i="7"/>
  <c r="JE224" i="7"/>
  <c r="IU224" i="7"/>
  <c r="IX224" i="7"/>
  <c r="JJ224" i="7"/>
  <c r="IW224" i="7"/>
  <c r="IY224" i="7"/>
  <c r="IZ224" i="7"/>
  <c r="JA224" i="7"/>
  <c r="JB224" i="7"/>
  <c r="JH224" i="7"/>
  <c r="JI224" i="7"/>
  <c r="JK224" i="7"/>
  <c r="JN224" i="7"/>
  <c r="JL224" i="7"/>
  <c r="JM224" i="7"/>
  <c r="FR251" i="7"/>
  <c r="FG251" i="7"/>
  <c r="FS251" i="7"/>
  <c r="FH251" i="7"/>
  <c r="FT251" i="7"/>
  <c r="FI251" i="7"/>
  <c r="FU251" i="7"/>
  <c r="FL251" i="7"/>
  <c r="FX251" i="7"/>
  <c r="FM251" i="7"/>
  <c r="FY251" i="7"/>
  <c r="FO251" i="7"/>
  <c r="GA251" i="7"/>
  <c r="FN251" i="7"/>
  <c r="FP251" i="7"/>
  <c r="FQ251" i="7"/>
  <c r="FV251" i="7"/>
  <c r="FW251" i="7"/>
  <c r="FZ251" i="7"/>
  <c r="FJ251" i="7"/>
  <c r="FK251" i="7"/>
  <c r="IV191" i="7"/>
  <c r="JH191" i="7"/>
  <c r="IW191" i="7"/>
  <c r="JI191" i="7"/>
  <c r="IX191" i="7"/>
  <c r="JJ191" i="7"/>
  <c r="IY191" i="7"/>
  <c r="JK191" i="7"/>
  <c r="JM191" i="7"/>
  <c r="JN191" i="7"/>
  <c r="JO191" i="7"/>
  <c r="IZ191" i="7"/>
  <c r="JA191" i="7"/>
  <c r="JC191" i="7"/>
  <c r="JD191" i="7"/>
  <c r="JB191" i="7"/>
  <c r="JE191" i="7"/>
  <c r="JF191" i="7"/>
  <c r="JG191" i="7"/>
  <c r="JL191" i="7"/>
  <c r="HD186" i="7"/>
  <c r="HP186" i="7"/>
  <c r="HE186" i="7"/>
  <c r="HQ186" i="7"/>
  <c r="HF186" i="7"/>
  <c r="HR186" i="7"/>
  <c r="HK186" i="7"/>
  <c r="HG186" i="7"/>
  <c r="HS186" i="7"/>
  <c r="HH186" i="7"/>
  <c r="HT186" i="7"/>
  <c r="HI186" i="7"/>
  <c r="HU186" i="7"/>
  <c r="HJ186" i="7"/>
  <c r="HL186" i="7"/>
  <c r="HM186" i="7"/>
  <c r="HN186" i="7"/>
  <c r="HO186" i="7"/>
  <c r="HC186" i="7"/>
  <c r="FG263" i="7"/>
  <c r="FT263" i="7"/>
  <c r="FI263" i="7"/>
  <c r="FU263" i="7"/>
  <c r="FL263" i="7"/>
  <c r="FX263" i="7"/>
  <c r="FM263" i="7"/>
  <c r="FY263" i="7"/>
  <c r="FO263" i="7"/>
  <c r="GA263" i="7"/>
  <c r="FV263" i="7"/>
  <c r="FW263" i="7"/>
  <c r="FZ263" i="7"/>
  <c r="FN263" i="7"/>
  <c r="FP263" i="7"/>
  <c r="FQ263" i="7"/>
  <c r="FJ263" i="7"/>
  <c r="FK263" i="7"/>
  <c r="IX161" i="7"/>
  <c r="JJ161" i="7"/>
  <c r="IY161" i="7"/>
  <c r="JK161" i="7"/>
  <c r="IZ161" i="7"/>
  <c r="JL161" i="7"/>
  <c r="JA161" i="7"/>
  <c r="JM161" i="7"/>
  <c r="JC161" i="7"/>
  <c r="JO161" i="7"/>
  <c r="JB161" i="7"/>
  <c r="JD161" i="7"/>
  <c r="JE161" i="7"/>
  <c r="JI161" i="7"/>
  <c r="JN161" i="7"/>
  <c r="JH161" i="7"/>
  <c r="IW161" i="7"/>
  <c r="KO225" i="7"/>
  <c r="LA225" i="7"/>
  <c r="KP225" i="7"/>
  <c r="LB225" i="7"/>
  <c r="KQ225" i="7"/>
  <c r="LC225" i="7"/>
  <c r="KR225" i="7"/>
  <c r="LD225" i="7"/>
  <c r="KS225" i="7"/>
  <c r="LE225" i="7"/>
  <c r="KT225" i="7"/>
  <c r="LF225" i="7"/>
  <c r="KU225" i="7"/>
  <c r="LG225" i="7"/>
  <c r="KV225" i="7"/>
  <c r="LH225" i="7"/>
  <c r="KW225" i="7"/>
  <c r="LI225" i="7"/>
  <c r="KX225" i="7"/>
  <c r="KY225" i="7"/>
  <c r="KZ225" i="7"/>
  <c r="KS192" i="7"/>
  <c r="LE192" i="7"/>
  <c r="KT192" i="7"/>
  <c r="LF192" i="7"/>
  <c r="KU192" i="7"/>
  <c r="LG192" i="7"/>
  <c r="KW192" i="7"/>
  <c r="LI192" i="7"/>
  <c r="KX192" i="7"/>
  <c r="KY192" i="7"/>
  <c r="KZ192" i="7"/>
  <c r="KO192" i="7"/>
  <c r="LA192" i="7"/>
  <c r="KQ192" i="7"/>
  <c r="LC192" i="7"/>
  <c r="KP192" i="7"/>
  <c r="KR192" i="7"/>
  <c r="KV192" i="7"/>
  <c r="LB192" i="7"/>
  <c r="LD192" i="7"/>
  <c r="LH192" i="7"/>
  <c r="JB185" i="7"/>
  <c r="JN185" i="7"/>
  <c r="JC185" i="7"/>
  <c r="JO185" i="7"/>
  <c r="JD185" i="7"/>
  <c r="JE185" i="7"/>
  <c r="JF185" i="7"/>
  <c r="IX185" i="7"/>
  <c r="IY185" i="7"/>
  <c r="IZ185" i="7"/>
  <c r="JA185" i="7"/>
  <c r="JG185" i="7"/>
  <c r="JI185" i="7"/>
  <c r="JJ185" i="7"/>
  <c r="IU185" i="7"/>
  <c r="IV185" i="7"/>
  <c r="IW185" i="7"/>
  <c r="JH185" i="7"/>
  <c r="JK185" i="7"/>
  <c r="JM185" i="7"/>
  <c r="JL185" i="7"/>
  <c r="KR182" i="7"/>
  <c r="LD182" i="7"/>
  <c r="KS182" i="7"/>
  <c r="LE182" i="7"/>
  <c r="KT182" i="7"/>
  <c r="LF182" i="7"/>
  <c r="KU182" i="7"/>
  <c r="LG182" i="7"/>
  <c r="KV182" i="7"/>
  <c r="LH182" i="7"/>
  <c r="KW182" i="7"/>
  <c r="LI182" i="7"/>
  <c r="KX182" i="7"/>
  <c r="KY182" i="7"/>
  <c r="KZ182" i="7"/>
  <c r="KO182" i="7"/>
  <c r="KP182" i="7"/>
  <c r="KQ182" i="7"/>
  <c r="LA182" i="7"/>
  <c r="LB182" i="7"/>
  <c r="LC182" i="7"/>
  <c r="IH199" i="7"/>
  <c r="II199" i="7"/>
  <c r="HX199" i="7"/>
  <c r="IJ199" i="7"/>
  <c r="HY199" i="7"/>
  <c r="IK199" i="7"/>
  <c r="HZ199" i="7"/>
  <c r="IL199" i="7"/>
  <c r="IA199" i="7"/>
  <c r="IM199" i="7"/>
  <c r="IB199" i="7"/>
  <c r="IN199" i="7"/>
  <c r="IC199" i="7"/>
  <c r="IO199" i="7"/>
  <c r="ID199" i="7"/>
  <c r="IP199" i="7"/>
  <c r="IF199" i="7"/>
  <c r="IR199" i="7"/>
  <c r="IE199" i="7"/>
  <c r="IG199" i="7"/>
  <c r="IQ199" i="7"/>
  <c r="FL241" i="7"/>
  <c r="FX241" i="7"/>
  <c r="FM241" i="7"/>
  <c r="FY241" i="7"/>
  <c r="FN241" i="7"/>
  <c r="FZ241" i="7"/>
  <c r="FO241" i="7"/>
  <c r="GA241" i="7"/>
  <c r="FR241" i="7"/>
  <c r="FG241" i="7"/>
  <c r="FS241" i="7"/>
  <c r="FI241" i="7"/>
  <c r="FU241" i="7"/>
  <c r="FV241" i="7"/>
  <c r="FW241" i="7"/>
  <c r="FH241" i="7"/>
  <c r="FP241" i="7"/>
  <c r="FT241" i="7"/>
  <c r="FJ241" i="7"/>
  <c r="FK241" i="7"/>
  <c r="FQ241" i="7"/>
  <c r="IW253" i="7"/>
  <c r="JI253" i="7"/>
  <c r="IX253" i="7"/>
  <c r="JJ253" i="7"/>
  <c r="IY253" i="7"/>
  <c r="JK253" i="7"/>
  <c r="IZ253" i="7"/>
  <c r="JL253" i="7"/>
  <c r="JA253" i="7"/>
  <c r="JM253" i="7"/>
  <c r="JC253" i="7"/>
  <c r="JO253" i="7"/>
  <c r="JD253" i="7"/>
  <c r="JG253" i="7"/>
  <c r="JH253" i="7"/>
  <c r="JN253" i="7"/>
  <c r="JE253" i="7"/>
  <c r="IV253" i="7"/>
  <c r="JB253" i="7"/>
  <c r="JF253" i="7"/>
  <c r="GL207" i="7"/>
  <c r="GX207" i="7"/>
  <c r="GM207" i="7"/>
  <c r="GN207" i="7"/>
  <c r="GO207" i="7"/>
  <c r="GD207" i="7"/>
  <c r="GP207" i="7"/>
  <c r="GE207" i="7"/>
  <c r="GQ207" i="7"/>
  <c r="GF207" i="7"/>
  <c r="GR207" i="7"/>
  <c r="GG207" i="7"/>
  <c r="GS207" i="7"/>
  <c r="GJ207" i="7"/>
  <c r="GV207" i="7"/>
  <c r="GH207" i="7"/>
  <c r="GI207" i="7"/>
  <c r="GK207" i="7"/>
  <c r="GT207" i="7"/>
  <c r="GU207" i="7"/>
  <c r="GW207" i="7"/>
  <c r="KU183" i="7"/>
  <c r="LG183" i="7"/>
  <c r="KV183" i="7"/>
  <c r="LH183" i="7"/>
  <c r="KW183" i="7"/>
  <c r="LI183" i="7"/>
  <c r="KX183" i="7"/>
  <c r="KY183" i="7"/>
  <c r="KZ183" i="7"/>
  <c r="KO183" i="7"/>
  <c r="LA183" i="7"/>
  <c r="KP183" i="7"/>
  <c r="LB183" i="7"/>
  <c r="KQ183" i="7"/>
  <c r="LC183" i="7"/>
  <c r="KR183" i="7"/>
  <c r="KS183" i="7"/>
  <c r="KT183" i="7"/>
  <c r="LD183" i="7"/>
  <c r="LE183" i="7"/>
  <c r="LF183" i="7"/>
  <c r="IZ254" i="7"/>
  <c r="JL254" i="7"/>
  <c r="JA254" i="7"/>
  <c r="JM254" i="7"/>
  <c r="JB254" i="7"/>
  <c r="JN254" i="7"/>
  <c r="JC254" i="7"/>
  <c r="JO254" i="7"/>
  <c r="JD254" i="7"/>
  <c r="IU254" i="7"/>
  <c r="IX254" i="7"/>
  <c r="JJ254" i="7"/>
  <c r="IW254" i="7"/>
  <c r="IY254" i="7"/>
  <c r="JE254" i="7"/>
  <c r="JH254" i="7"/>
  <c r="JI254" i="7"/>
  <c r="JK254" i="7"/>
  <c r="FO242" i="7"/>
  <c r="GA242" i="7"/>
  <c r="FP242" i="7"/>
  <c r="FQ242" i="7"/>
  <c r="FR242" i="7"/>
  <c r="FI242" i="7"/>
  <c r="FU242" i="7"/>
  <c r="FJ242" i="7"/>
  <c r="FV242" i="7"/>
  <c r="FL242" i="7"/>
  <c r="FX242" i="7"/>
  <c r="FG242" i="7"/>
  <c r="FH242" i="7"/>
  <c r="FK242" i="7"/>
  <c r="FM242" i="7"/>
  <c r="FN242" i="7"/>
  <c r="FW242" i="7"/>
  <c r="FY242" i="7"/>
  <c r="FZ242" i="7"/>
  <c r="FS242" i="7"/>
  <c r="FT242" i="7"/>
  <c r="JD163" i="7"/>
  <c r="JE163" i="7"/>
  <c r="JF163" i="7"/>
  <c r="JG163" i="7"/>
  <c r="IW163" i="7"/>
  <c r="JI163" i="7"/>
  <c r="IZ163" i="7"/>
  <c r="JA163" i="7"/>
  <c r="JB163" i="7"/>
  <c r="JC163" i="7"/>
  <c r="JH163" i="7"/>
  <c r="JK163" i="7"/>
  <c r="JL163" i="7"/>
  <c r="IV163" i="7"/>
  <c r="IY163" i="7"/>
  <c r="JJ163" i="7"/>
  <c r="IX163" i="7"/>
  <c r="JM163" i="7"/>
  <c r="JN163" i="7"/>
  <c r="JO163" i="7"/>
  <c r="KX228" i="7"/>
  <c r="KY228" i="7"/>
  <c r="KZ228" i="7"/>
  <c r="KO228" i="7"/>
  <c r="LA228" i="7"/>
  <c r="KP228" i="7"/>
  <c r="LB228" i="7"/>
  <c r="KQ228" i="7"/>
  <c r="LC228" i="7"/>
  <c r="KR228" i="7"/>
  <c r="LD228" i="7"/>
  <c r="KS228" i="7"/>
  <c r="LE228" i="7"/>
  <c r="KT228" i="7"/>
  <c r="LF228" i="7"/>
  <c r="KU228" i="7"/>
  <c r="KV228" i="7"/>
  <c r="KW228" i="7"/>
  <c r="LG228" i="7"/>
  <c r="LH228" i="7"/>
  <c r="LI228" i="7"/>
  <c r="KY195" i="7"/>
  <c r="KQ195" i="7"/>
  <c r="LC195" i="7"/>
  <c r="KR195" i="7"/>
  <c r="LD195" i="7"/>
  <c r="KS195" i="7"/>
  <c r="LE195" i="7"/>
  <c r="KT195" i="7"/>
  <c r="LF195" i="7"/>
  <c r="KU195" i="7"/>
  <c r="LG195" i="7"/>
  <c r="KW195" i="7"/>
  <c r="LI195" i="7"/>
  <c r="KV195" i="7"/>
  <c r="KX195" i="7"/>
  <c r="LB195" i="7"/>
  <c r="LH195" i="7"/>
  <c r="IC181" i="7"/>
  <c r="IO181" i="7"/>
  <c r="ID181" i="7"/>
  <c r="IP181" i="7"/>
  <c r="IE181" i="7"/>
  <c r="IQ181" i="7"/>
  <c r="IF181" i="7"/>
  <c r="IR181" i="7"/>
  <c r="IG181" i="7"/>
  <c r="IH181" i="7"/>
  <c r="II181" i="7"/>
  <c r="HX181" i="7"/>
  <c r="IJ181" i="7"/>
  <c r="IA181" i="7"/>
  <c r="IM181" i="7"/>
  <c r="IK181" i="7"/>
  <c r="IL181" i="7"/>
  <c r="IN181" i="7"/>
  <c r="HZ181" i="7"/>
  <c r="IB181" i="7"/>
  <c r="HY181" i="7"/>
  <c r="KX219" i="7"/>
  <c r="KY219" i="7"/>
  <c r="LB219" i="7"/>
  <c r="KQ219" i="7"/>
  <c r="LC219" i="7"/>
  <c r="KR219" i="7"/>
  <c r="LD219" i="7"/>
  <c r="KS219" i="7"/>
  <c r="LE219" i="7"/>
  <c r="KT219" i="7"/>
  <c r="LF219" i="7"/>
  <c r="LG219" i="7"/>
  <c r="LH219" i="7"/>
  <c r="LI219" i="7"/>
  <c r="KU219" i="7"/>
  <c r="KV219" i="7"/>
  <c r="KW219" i="7"/>
  <c r="IF230" i="7"/>
  <c r="IR230" i="7"/>
  <c r="IG230" i="7"/>
  <c r="HX230" i="7"/>
  <c r="IJ230" i="7"/>
  <c r="HY230" i="7"/>
  <c r="IK230" i="7"/>
  <c r="HZ230" i="7"/>
  <c r="IL230" i="7"/>
  <c r="IA230" i="7"/>
  <c r="IM230" i="7"/>
  <c r="IQ230" i="7"/>
  <c r="IB230" i="7"/>
  <c r="IC230" i="7"/>
  <c r="ID230" i="7"/>
  <c r="IE230" i="7"/>
  <c r="IH230" i="7"/>
  <c r="IO230" i="7"/>
  <c r="IP230" i="7"/>
  <c r="IN230" i="7"/>
  <c r="EW245" i="7"/>
  <c r="EL245" i="7"/>
  <c r="EX245" i="7"/>
  <c r="EM245" i="7"/>
  <c r="EY245" i="7"/>
  <c r="EN245" i="7"/>
  <c r="EZ245" i="7"/>
  <c r="EO245" i="7"/>
  <c r="FA245" i="7"/>
  <c r="EP245" i="7"/>
  <c r="FB245" i="7"/>
  <c r="EQ245" i="7"/>
  <c r="FC245" i="7"/>
  <c r="ET245" i="7"/>
  <c r="EU245" i="7"/>
  <c r="ER245" i="7"/>
  <c r="ES245" i="7"/>
  <c r="EV245" i="7"/>
  <c r="FD245" i="7"/>
  <c r="HF197" i="7"/>
  <c r="HR197" i="7"/>
  <c r="HH197" i="7"/>
  <c r="HT197" i="7"/>
  <c r="HI197" i="7"/>
  <c r="HU197" i="7"/>
  <c r="HJ197" i="7"/>
  <c r="HK197" i="7"/>
  <c r="HL197" i="7"/>
  <c r="HM197" i="7"/>
  <c r="HD197" i="7"/>
  <c r="HP197" i="7"/>
  <c r="HC197" i="7"/>
  <c r="HE197" i="7"/>
  <c r="HG197" i="7"/>
  <c r="HN197" i="7"/>
  <c r="HO197" i="7"/>
  <c r="HQ197" i="7"/>
  <c r="HS197" i="7"/>
  <c r="GF179" i="7"/>
  <c r="GR179" i="7"/>
  <c r="GG179" i="7"/>
  <c r="GS179" i="7"/>
  <c r="GH179" i="7"/>
  <c r="GT179" i="7"/>
  <c r="GI179" i="7"/>
  <c r="GU179" i="7"/>
  <c r="GJ179" i="7"/>
  <c r="GV179" i="7"/>
  <c r="GK179" i="7"/>
  <c r="GW179" i="7"/>
  <c r="GL179" i="7"/>
  <c r="GX179" i="7"/>
  <c r="GM179" i="7"/>
  <c r="GD179" i="7"/>
  <c r="GP179" i="7"/>
  <c r="GE179" i="7"/>
  <c r="GN179" i="7"/>
  <c r="GO179" i="7"/>
  <c r="GQ179" i="7"/>
  <c r="KU164" i="7"/>
  <c r="LG164" i="7"/>
  <c r="KV164" i="7"/>
  <c r="LH164" i="7"/>
  <c r="KW164" i="7"/>
  <c r="LI164" i="7"/>
  <c r="KX164" i="7"/>
  <c r="KY164" i="7"/>
  <c r="LA164" i="7"/>
  <c r="KP164" i="7"/>
  <c r="LB164" i="7"/>
  <c r="KQ164" i="7"/>
  <c r="LC164" i="7"/>
  <c r="KR164" i="7"/>
  <c r="KS164" i="7"/>
  <c r="KT164" i="7"/>
  <c r="LD164" i="7"/>
  <c r="LE164" i="7"/>
  <c r="LF164" i="7"/>
  <c r="KU218" i="7"/>
  <c r="LG218" i="7"/>
  <c r="KV218" i="7"/>
  <c r="LH218" i="7"/>
  <c r="KW218" i="7"/>
  <c r="LI218" i="7"/>
  <c r="KX218" i="7"/>
  <c r="KY218" i="7"/>
  <c r="KO218" i="7"/>
  <c r="LB218" i="7"/>
  <c r="KQ218" i="7"/>
  <c r="LC218" i="7"/>
  <c r="KR218" i="7"/>
  <c r="KS218" i="7"/>
  <c r="KT218" i="7"/>
  <c r="LD218" i="7"/>
  <c r="LE218" i="7"/>
  <c r="LF218" i="7"/>
  <c r="HJ174" i="7"/>
  <c r="HE174" i="7"/>
  <c r="HK174" i="7"/>
  <c r="HL174" i="7"/>
  <c r="HA174" i="7"/>
  <c r="HM174" i="7"/>
  <c r="HB174" i="7"/>
  <c r="HN174" i="7"/>
  <c r="HQ174" i="7"/>
  <c r="HC174" i="7"/>
  <c r="HO174" i="7"/>
  <c r="HD174" i="7"/>
  <c r="HP174" i="7"/>
  <c r="HF174" i="7"/>
  <c r="HR174" i="7"/>
  <c r="HS174" i="7"/>
  <c r="HG174" i="7"/>
  <c r="HH174" i="7"/>
  <c r="HT174" i="7"/>
  <c r="HU174" i="7"/>
  <c r="HI174" i="7"/>
  <c r="FH176" i="7"/>
  <c r="FT176" i="7"/>
  <c r="FI176" i="7"/>
  <c r="FU176" i="7"/>
  <c r="FJ176" i="7"/>
  <c r="FV176" i="7"/>
  <c r="FK176" i="7"/>
  <c r="FW176" i="7"/>
  <c r="FL176" i="7"/>
  <c r="FX176" i="7"/>
  <c r="FM176" i="7"/>
  <c r="FY176" i="7"/>
  <c r="FO176" i="7"/>
  <c r="GA176" i="7"/>
  <c r="FR176" i="7"/>
  <c r="FG176" i="7"/>
  <c r="FN176" i="7"/>
  <c r="FP176" i="7"/>
  <c r="FQ176" i="7"/>
  <c r="FZ176" i="7"/>
  <c r="FS176" i="7"/>
  <c r="JT187" i="7"/>
  <c r="JU187" i="7"/>
  <c r="KG187" i="7"/>
  <c r="JV187" i="7"/>
  <c r="KH187" i="7"/>
  <c r="JW187" i="7"/>
  <c r="KI187" i="7"/>
  <c r="KB187" i="7"/>
  <c r="JX187" i="7"/>
  <c r="KJ187" i="7"/>
  <c r="JY187" i="7"/>
  <c r="KK187" i="7"/>
  <c r="JZ187" i="7"/>
  <c r="KL187" i="7"/>
  <c r="KA187" i="7"/>
  <c r="KD187" i="7"/>
  <c r="KE187" i="7"/>
  <c r="KF187" i="7"/>
  <c r="JW225" i="7"/>
  <c r="KI225" i="7"/>
  <c r="JX225" i="7"/>
  <c r="KJ225" i="7"/>
  <c r="JY225" i="7"/>
  <c r="KK225" i="7"/>
  <c r="JZ225" i="7"/>
  <c r="KL225" i="7"/>
  <c r="KA225" i="7"/>
  <c r="KC225" i="7"/>
  <c r="JR225" i="7"/>
  <c r="KD225" i="7"/>
  <c r="JU225" i="7"/>
  <c r="KG225" i="7"/>
  <c r="JS225" i="7"/>
  <c r="JT225" i="7"/>
  <c r="KB225" i="7"/>
  <c r="KE225" i="7"/>
  <c r="KF225" i="7"/>
  <c r="JV225" i="7"/>
  <c r="KH225" i="7"/>
  <c r="JY164" i="7"/>
  <c r="KK164" i="7"/>
  <c r="JZ164" i="7"/>
  <c r="KL164" i="7"/>
  <c r="KA164" i="7"/>
  <c r="KB164" i="7"/>
  <c r="KD164" i="7"/>
  <c r="JS164" i="7"/>
  <c r="KE164" i="7"/>
  <c r="JT164" i="7"/>
  <c r="KF164" i="7"/>
  <c r="JU164" i="7"/>
  <c r="KG164" i="7"/>
  <c r="JV164" i="7"/>
  <c r="JW164" i="7"/>
  <c r="JX164" i="7"/>
  <c r="KH164" i="7"/>
  <c r="KI164" i="7"/>
  <c r="KJ164" i="7"/>
  <c r="Q76" i="1"/>
  <c r="AB219" i="7"/>
  <c r="BI185" i="7"/>
  <c r="AV170" i="7"/>
  <c r="BG203" i="7"/>
  <c r="BJ170" i="7"/>
  <c r="BK192" i="7"/>
  <c r="CD237" i="7"/>
  <c r="CA238" i="7"/>
  <c r="CR246" i="7"/>
  <c r="DC246" i="7"/>
  <c r="BV255" i="7"/>
  <c r="DC257" i="7"/>
  <c r="CQ264" i="7"/>
  <c r="CX177" i="7"/>
  <c r="CQ178" i="7"/>
  <c r="DC178" i="7"/>
  <c r="CS183" i="7"/>
  <c r="DD183" i="7"/>
  <c r="DA185" i="7"/>
  <c r="CS192" i="7"/>
  <c r="CR193" i="7"/>
  <c r="DB199" i="7"/>
  <c r="CY200" i="7"/>
  <c r="DC206" i="7"/>
  <c r="CY207" i="7"/>
  <c r="CY218" i="7"/>
  <c r="CY219" i="7"/>
  <c r="CP192" i="7"/>
  <c r="CP178" i="7"/>
  <c r="FO234" i="7"/>
  <c r="GA234" i="7"/>
  <c r="FP234" i="7"/>
  <c r="FQ234" i="7"/>
  <c r="FR234" i="7"/>
  <c r="FG234" i="7"/>
  <c r="FS234" i="7"/>
  <c r="FU234" i="7"/>
  <c r="FJ234" i="7"/>
  <c r="FV234" i="7"/>
  <c r="FL234" i="7"/>
  <c r="FX234" i="7"/>
  <c r="FW234" i="7"/>
  <c r="FY234" i="7"/>
  <c r="FZ234" i="7"/>
  <c r="FM234" i="7"/>
  <c r="FN234" i="7"/>
  <c r="FT234" i="7"/>
  <c r="FH234" i="7"/>
  <c r="FK234" i="7"/>
  <c r="JC247" i="7"/>
  <c r="JO247" i="7"/>
  <c r="JD247" i="7"/>
  <c r="JE247" i="7"/>
  <c r="JF247" i="7"/>
  <c r="IU247" i="7"/>
  <c r="JG247" i="7"/>
  <c r="IW247" i="7"/>
  <c r="JI247" i="7"/>
  <c r="IX247" i="7"/>
  <c r="JJ247" i="7"/>
  <c r="JA247" i="7"/>
  <c r="JM247" i="7"/>
  <c r="IV247" i="7"/>
  <c r="IY247" i="7"/>
  <c r="IZ247" i="7"/>
  <c r="JB247" i="7"/>
  <c r="JH247" i="7"/>
  <c r="JK247" i="7"/>
  <c r="JL247" i="7"/>
  <c r="JN247" i="7"/>
  <c r="HB200" i="7"/>
  <c r="HN200" i="7"/>
  <c r="HC200" i="7"/>
  <c r="HO200" i="7"/>
  <c r="HD200" i="7"/>
  <c r="HP200" i="7"/>
  <c r="HE200" i="7"/>
  <c r="HQ200" i="7"/>
  <c r="HF200" i="7"/>
  <c r="HR200" i="7"/>
  <c r="HG200" i="7"/>
  <c r="HS200" i="7"/>
  <c r="HH200" i="7"/>
  <c r="HT200" i="7"/>
  <c r="HI200" i="7"/>
  <c r="HU200" i="7"/>
  <c r="HJ200" i="7"/>
  <c r="HL200" i="7"/>
  <c r="HM200" i="7"/>
  <c r="HA200" i="7"/>
  <c r="HK200" i="7"/>
  <c r="KU214" i="7"/>
  <c r="LG214" i="7"/>
  <c r="KV214" i="7"/>
  <c r="LH214" i="7"/>
  <c r="KW214" i="7"/>
  <c r="LI214" i="7"/>
  <c r="KX214" i="7"/>
  <c r="KY214" i="7"/>
  <c r="KZ214" i="7"/>
  <c r="LA214" i="7"/>
  <c r="LB214" i="7"/>
  <c r="KQ214" i="7"/>
  <c r="LC214" i="7"/>
  <c r="KR214" i="7"/>
  <c r="KS214" i="7"/>
  <c r="KT214" i="7"/>
  <c r="LD214" i="7"/>
  <c r="LE214" i="7"/>
  <c r="LF214" i="7"/>
  <c r="HZ180" i="7"/>
  <c r="IL180" i="7"/>
  <c r="IA180" i="7"/>
  <c r="IM180" i="7"/>
  <c r="IB180" i="7"/>
  <c r="IN180" i="7"/>
  <c r="IC180" i="7"/>
  <c r="IO180" i="7"/>
  <c r="ID180" i="7"/>
  <c r="IP180" i="7"/>
  <c r="IE180" i="7"/>
  <c r="IQ180" i="7"/>
  <c r="IF180" i="7"/>
  <c r="IR180" i="7"/>
  <c r="IG180" i="7"/>
  <c r="HX180" i="7"/>
  <c r="IJ180" i="7"/>
  <c r="HY180" i="7"/>
  <c r="IH180" i="7"/>
  <c r="II180" i="7"/>
  <c r="IK180" i="7"/>
  <c r="GQ260" i="7"/>
  <c r="GF260" i="7"/>
  <c r="GR260" i="7"/>
  <c r="GG260" i="7"/>
  <c r="GS260" i="7"/>
  <c r="GH260" i="7"/>
  <c r="GT260" i="7"/>
  <c r="GI260" i="7"/>
  <c r="GU260" i="7"/>
  <c r="GJ260" i="7"/>
  <c r="GV260" i="7"/>
  <c r="GK260" i="7"/>
  <c r="GW260" i="7"/>
  <c r="GL260" i="7"/>
  <c r="GX260" i="7"/>
  <c r="GM260" i="7"/>
  <c r="GN260" i="7"/>
  <c r="GD260" i="7"/>
  <c r="JT236" i="7"/>
  <c r="KF236" i="7"/>
  <c r="JU236" i="7"/>
  <c r="KG236" i="7"/>
  <c r="JV236" i="7"/>
  <c r="KH236" i="7"/>
  <c r="JW236" i="7"/>
  <c r="KI236" i="7"/>
  <c r="JX236" i="7"/>
  <c r="KJ236" i="7"/>
  <c r="JZ236" i="7"/>
  <c r="KL236" i="7"/>
  <c r="KA236" i="7"/>
  <c r="JR236" i="7"/>
  <c r="JS236" i="7"/>
  <c r="JY236" i="7"/>
  <c r="KC236" i="7"/>
  <c r="KD236" i="7"/>
  <c r="KE236" i="7"/>
  <c r="KB236" i="7"/>
  <c r="KK236" i="7"/>
  <c r="HI188" i="7"/>
  <c r="HU188" i="7"/>
  <c r="HK188" i="7"/>
  <c r="HL188" i="7"/>
  <c r="HM188" i="7"/>
  <c r="HN188" i="7"/>
  <c r="HC188" i="7"/>
  <c r="HO188" i="7"/>
  <c r="HD188" i="7"/>
  <c r="HP188" i="7"/>
  <c r="HG188" i="7"/>
  <c r="HS188" i="7"/>
  <c r="HE188" i="7"/>
  <c r="HF188" i="7"/>
  <c r="HH188" i="7"/>
  <c r="HJ188" i="7"/>
  <c r="HQ188" i="7"/>
  <c r="HR188" i="7"/>
  <c r="HT188" i="7"/>
  <c r="KY201" i="7"/>
  <c r="KZ201" i="7"/>
  <c r="KO201" i="7"/>
  <c r="LA201" i="7"/>
  <c r="KP201" i="7"/>
  <c r="LB201" i="7"/>
  <c r="KQ201" i="7"/>
  <c r="LC201" i="7"/>
  <c r="KR201" i="7"/>
  <c r="LD201" i="7"/>
  <c r="KS201" i="7"/>
  <c r="LE201" i="7"/>
  <c r="KT201" i="7"/>
  <c r="LF201" i="7"/>
  <c r="KU201" i="7"/>
  <c r="LG201" i="7"/>
  <c r="KW201" i="7"/>
  <c r="LI201" i="7"/>
  <c r="KV201" i="7"/>
  <c r="KX201" i="7"/>
  <c r="LH201" i="7"/>
  <c r="JU174" i="7"/>
  <c r="KG174" i="7"/>
  <c r="JV174" i="7"/>
  <c r="KH174" i="7"/>
  <c r="KB174" i="7"/>
  <c r="JW174" i="7"/>
  <c r="KI174" i="7"/>
  <c r="JX174" i="7"/>
  <c r="KJ174" i="7"/>
  <c r="JY174" i="7"/>
  <c r="KK174" i="7"/>
  <c r="JZ174" i="7"/>
  <c r="KL174" i="7"/>
  <c r="KA174" i="7"/>
  <c r="KC174" i="7"/>
  <c r="KD174" i="7"/>
  <c r="JR174" i="7"/>
  <c r="JS174" i="7"/>
  <c r="KE174" i="7"/>
  <c r="KF174" i="7"/>
  <c r="JT174" i="7"/>
  <c r="HK211" i="7"/>
  <c r="HL211" i="7"/>
  <c r="HM211" i="7"/>
  <c r="HN211" i="7"/>
  <c r="HC211" i="7"/>
  <c r="HO211" i="7"/>
  <c r="HD211" i="7"/>
  <c r="HP211" i="7"/>
  <c r="HE211" i="7"/>
  <c r="HQ211" i="7"/>
  <c r="HF211" i="7"/>
  <c r="HR211" i="7"/>
  <c r="HG211" i="7"/>
  <c r="HS211" i="7"/>
  <c r="HI211" i="7"/>
  <c r="HU211" i="7"/>
  <c r="HH211" i="7"/>
  <c r="HJ211" i="7"/>
  <c r="BL323" i="7" s="1"/>
  <c r="HT211" i="7"/>
  <c r="KT160" i="7"/>
  <c r="KU160" i="7"/>
  <c r="KW160" i="7"/>
  <c r="KX160" i="7"/>
  <c r="KY160" i="7"/>
  <c r="KZ160" i="7"/>
  <c r="LA160" i="7"/>
  <c r="LD160" i="7"/>
  <c r="LE160" i="7"/>
  <c r="LF160" i="7"/>
  <c r="LG160" i="7"/>
  <c r="LH160" i="7"/>
  <c r="KP160" i="7"/>
  <c r="LI160" i="7"/>
  <c r="KQ160" i="7"/>
  <c r="KR160" i="7"/>
  <c r="KS160" i="7"/>
  <c r="KV160" i="7"/>
  <c r="LB160" i="7"/>
  <c r="LC160" i="7"/>
  <c r="HZ237" i="7"/>
  <c r="IL237" i="7"/>
  <c r="IA237" i="7"/>
  <c r="IM237" i="7"/>
  <c r="IB237" i="7"/>
  <c r="IN237" i="7"/>
  <c r="IC237" i="7"/>
  <c r="IO237" i="7"/>
  <c r="ID237" i="7"/>
  <c r="IP237" i="7"/>
  <c r="IE237" i="7"/>
  <c r="IQ237" i="7"/>
  <c r="IF237" i="7"/>
  <c r="IR237" i="7"/>
  <c r="IG237" i="7"/>
  <c r="HX237" i="7"/>
  <c r="IJ237" i="7"/>
  <c r="HY237" i="7"/>
  <c r="IH237" i="7"/>
  <c r="II237" i="7"/>
  <c r="IK237" i="7"/>
  <c r="EW249" i="7"/>
  <c r="EL249" i="7"/>
  <c r="EX249" i="7"/>
  <c r="EN249" i="7"/>
  <c r="EZ249" i="7"/>
  <c r="EO249" i="7"/>
  <c r="FA249" i="7"/>
  <c r="EP249" i="7"/>
  <c r="FB249" i="7"/>
  <c r="EQ249" i="7"/>
  <c r="FC249" i="7"/>
  <c r="ET249" i="7"/>
  <c r="EY249" i="7"/>
  <c r="EJ249" i="7"/>
  <c r="EM249" i="7"/>
  <c r="ER249" i="7"/>
  <c r="ES249" i="7"/>
  <c r="FD249" i="7"/>
  <c r="JB202" i="7"/>
  <c r="JN202" i="7"/>
  <c r="JC202" i="7"/>
  <c r="JO202" i="7"/>
  <c r="JD202" i="7"/>
  <c r="JE202" i="7"/>
  <c r="JF202" i="7"/>
  <c r="IU202" i="7"/>
  <c r="JG202" i="7"/>
  <c r="IV202" i="7"/>
  <c r="JH202" i="7"/>
  <c r="IW202" i="7"/>
  <c r="JI202" i="7"/>
  <c r="IX202" i="7"/>
  <c r="JJ202" i="7"/>
  <c r="IZ202" i="7"/>
  <c r="JL202" i="7"/>
  <c r="JM202" i="7"/>
  <c r="IY202" i="7"/>
  <c r="JA202" i="7"/>
  <c r="JK202" i="7"/>
  <c r="GI176" i="7"/>
  <c r="GU176" i="7"/>
  <c r="GJ176" i="7"/>
  <c r="GV176" i="7"/>
  <c r="GK176" i="7"/>
  <c r="GW176" i="7"/>
  <c r="GL176" i="7"/>
  <c r="GX176" i="7"/>
  <c r="GM176" i="7"/>
  <c r="GN176" i="7"/>
  <c r="GO176" i="7"/>
  <c r="GD176" i="7"/>
  <c r="GP176" i="7"/>
  <c r="GG176" i="7"/>
  <c r="GS176" i="7"/>
  <c r="GT176" i="7"/>
  <c r="GE176" i="7"/>
  <c r="GF176" i="7"/>
  <c r="GQ176" i="7"/>
  <c r="GR176" i="7"/>
  <c r="GH176" i="7"/>
  <c r="FI244" i="7"/>
  <c r="FU244" i="7"/>
  <c r="FJ244" i="7"/>
  <c r="FV244" i="7"/>
  <c r="FK244" i="7"/>
  <c r="FW244" i="7"/>
  <c r="FL244" i="7"/>
  <c r="FX244" i="7"/>
  <c r="FO244" i="7"/>
  <c r="GA244" i="7"/>
  <c r="FP244" i="7"/>
  <c r="FR244" i="7"/>
  <c r="FQ244" i="7"/>
  <c r="FS244" i="7"/>
  <c r="FT244" i="7"/>
  <c r="FY244" i="7"/>
  <c r="FZ244" i="7"/>
  <c r="FM244" i="7"/>
  <c r="FN244" i="7"/>
  <c r="IW213" i="7"/>
  <c r="JI213" i="7"/>
  <c r="IX213" i="7"/>
  <c r="JJ213" i="7"/>
  <c r="IY213" i="7"/>
  <c r="JK213" i="7"/>
  <c r="IZ213" i="7"/>
  <c r="JL213" i="7"/>
  <c r="JA213" i="7"/>
  <c r="JM213" i="7"/>
  <c r="JC213" i="7"/>
  <c r="JO213" i="7"/>
  <c r="JD213" i="7"/>
  <c r="JN213" i="7"/>
  <c r="IU213" i="7"/>
  <c r="IV213" i="7"/>
  <c r="JB213" i="7"/>
  <c r="JG213" i="7"/>
  <c r="JH213" i="7"/>
  <c r="JE213" i="7"/>
  <c r="JF213" i="7"/>
  <c r="GD238" i="7"/>
  <c r="GP238" i="7"/>
  <c r="GE238" i="7"/>
  <c r="GQ238" i="7"/>
  <c r="GF238" i="7"/>
  <c r="GR238" i="7"/>
  <c r="GG238" i="7"/>
  <c r="GS238" i="7"/>
  <c r="GH238" i="7"/>
  <c r="GT238" i="7"/>
  <c r="GI238" i="7"/>
  <c r="GU238" i="7"/>
  <c r="GJ238" i="7"/>
  <c r="GV238" i="7"/>
  <c r="GM238" i="7"/>
  <c r="GK238" i="7"/>
  <c r="GL238" i="7"/>
  <c r="GN238" i="7"/>
  <c r="GO238" i="7"/>
  <c r="GW238" i="7"/>
  <c r="GX238" i="7"/>
  <c r="JY250" i="7"/>
  <c r="KK250" i="7"/>
  <c r="JZ250" i="7"/>
  <c r="KL250" i="7"/>
  <c r="KA250" i="7"/>
  <c r="KB250" i="7"/>
  <c r="JR250" i="7"/>
  <c r="KD250" i="7"/>
  <c r="JS250" i="7"/>
  <c r="KE250" i="7"/>
  <c r="JT250" i="7"/>
  <c r="KF250" i="7"/>
  <c r="JV250" i="7"/>
  <c r="KH250" i="7"/>
  <c r="JW250" i="7"/>
  <c r="JX250" i="7"/>
  <c r="JU250" i="7"/>
  <c r="KC250" i="7"/>
  <c r="KG250" i="7"/>
  <c r="KI250" i="7"/>
  <c r="KJ250" i="7"/>
  <c r="HE203" i="7"/>
  <c r="HQ203" i="7"/>
  <c r="HF203" i="7"/>
  <c r="HR203" i="7"/>
  <c r="HG203" i="7"/>
  <c r="HS203" i="7"/>
  <c r="HH203" i="7"/>
  <c r="HT203" i="7"/>
  <c r="HI203" i="7"/>
  <c r="HU203" i="7"/>
  <c r="HJ203" i="7"/>
  <c r="HK203" i="7"/>
  <c r="HL203" i="7"/>
  <c r="HA203" i="7"/>
  <c r="HM203" i="7"/>
  <c r="HC203" i="7"/>
  <c r="HO203" i="7"/>
  <c r="HD203" i="7"/>
  <c r="HB203" i="7"/>
  <c r="HN203" i="7"/>
  <c r="HP203" i="7"/>
  <c r="FI169" i="7"/>
  <c r="FU169" i="7"/>
  <c r="FJ169" i="7"/>
  <c r="FV169" i="7"/>
  <c r="FK169" i="7"/>
  <c r="FW169" i="7"/>
  <c r="FL169" i="7"/>
  <c r="FX169" i="7"/>
  <c r="FM169" i="7"/>
  <c r="FY169" i="7"/>
  <c r="FO169" i="7"/>
  <c r="GA169" i="7"/>
  <c r="FQ169" i="7"/>
  <c r="FZ169" i="7"/>
  <c r="FP169" i="7"/>
  <c r="BI319" i="7" s="1"/>
  <c r="FN169" i="7"/>
  <c r="JT224" i="7"/>
  <c r="KF224" i="7"/>
  <c r="JU224" i="7"/>
  <c r="KG224" i="7"/>
  <c r="JV224" i="7"/>
  <c r="KH224" i="7"/>
  <c r="JW224" i="7"/>
  <c r="KI224" i="7"/>
  <c r="JX224" i="7"/>
  <c r="KJ224" i="7"/>
  <c r="JZ224" i="7"/>
  <c r="KL224" i="7"/>
  <c r="JR224" i="7"/>
  <c r="KE224" i="7"/>
  <c r="KK224" i="7"/>
  <c r="JY224" i="7"/>
  <c r="KB224" i="7"/>
  <c r="GN251" i="7"/>
  <c r="GO251" i="7"/>
  <c r="GD251" i="7"/>
  <c r="GP251" i="7"/>
  <c r="GE251" i="7"/>
  <c r="GQ251" i="7"/>
  <c r="GF251" i="7"/>
  <c r="GR251" i="7"/>
  <c r="GG251" i="7"/>
  <c r="GS251" i="7"/>
  <c r="GH251" i="7"/>
  <c r="GT251" i="7"/>
  <c r="GI251" i="7"/>
  <c r="GU251" i="7"/>
  <c r="GJ251" i="7"/>
  <c r="GV251" i="7"/>
  <c r="GL251" i="7"/>
  <c r="GX251" i="7"/>
  <c r="GK251" i="7"/>
  <c r="GW251" i="7"/>
  <c r="GM251" i="7"/>
  <c r="JY191" i="7"/>
  <c r="KK191" i="7"/>
  <c r="JZ191" i="7"/>
  <c r="KL191" i="7"/>
  <c r="KA191" i="7"/>
  <c r="KB191" i="7"/>
  <c r="KC191" i="7"/>
  <c r="KD191" i="7"/>
  <c r="JS191" i="7"/>
  <c r="KE191" i="7"/>
  <c r="JX191" i="7"/>
  <c r="KF191" i="7"/>
  <c r="KG191" i="7"/>
  <c r="KH191" i="7"/>
  <c r="KI191" i="7"/>
  <c r="JV191" i="7"/>
  <c r="JT191" i="7"/>
  <c r="JW191" i="7"/>
  <c r="KJ191" i="7"/>
  <c r="JU191" i="7"/>
  <c r="ID186" i="7"/>
  <c r="IP186" i="7"/>
  <c r="IK186" i="7"/>
  <c r="IE186" i="7"/>
  <c r="IQ186" i="7"/>
  <c r="IF186" i="7"/>
  <c r="IR186" i="7"/>
  <c r="IG186" i="7"/>
  <c r="IH186" i="7"/>
  <c r="II186" i="7"/>
  <c r="IJ186" i="7"/>
  <c r="HZ186" i="7"/>
  <c r="IL186" i="7"/>
  <c r="IA186" i="7"/>
  <c r="IM186" i="7"/>
  <c r="IB186" i="7"/>
  <c r="IN186" i="7"/>
  <c r="IO186" i="7"/>
  <c r="IC186" i="7"/>
  <c r="GN263" i="7"/>
  <c r="GD263" i="7"/>
  <c r="GQ263" i="7"/>
  <c r="GF263" i="7"/>
  <c r="GR263" i="7"/>
  <c r="GG263" i="7"/>
  <c r="GS263" i="7"/>
  <c r="GI263" i="7"/>
  <c r="GU263" i="7"/>
  <c r="GL263" i="7"/>
  <c r="GX263" i="7"/>
  <c r="GK263" i="7"/>
  <c r="GM263" i="7"/>
  <c r="GT263" i="7"/>
  <c r="GV263" i="7"/>
  <c r="GW263" i="7"/>
  <c r="GH263" i="7"/>
  <c r="GJ263" i="7"/>
  <c r="KB161" i="7"/>
  <c r="KE161" i="7"/>
  <c r="JT161" i="7"/>
  <c r="KF161" i="7"/>
  <c r="JU161" i="7"/>
  <c r="KG161" i="7"/>
  <c r="JV161" i="7"/>
  <c r="KH161" i="7"/>
  <c r="JW161" i="7"/>
  <c r="KI161" i="7"/>
  <c r="JX161" i="7"/>
  <c r="KJ161" i="7"/>
  <c r="KK161" i="7"/>
  <c r="KL161" i="7"/>
  <c r="JZ161" i="7"/>
  <c r="KA161" i="7"/>
  <c r="JY161" i="7"/>
  <c r="HX231" i="7"/>
  <c r="IA231" i="7"/>
  <c r="IM231" i="7"/>
  <c r="IB231" i="7"/>
  <c r="IN231" i="7"/>
  <c r="IC231" i="7"/>
  <c r="IO231" i="7"/>
  <c r="ID231" i="7"/>
  <c r="IP231" i="7"/>
  <c r="HY231" i="7"/>
  <c r="HZ231" i="7"/>
  <c r="IE231" i="7"/>
  <c r="IF231" i="7"/>
  <c r="IG231" i="7"/>
  <c r="IH231" i="7"/>
  <c r="IK231" i="7"/>
  <c r="IR231" i="7"/>
  <c r="IQ231" i="7"/>
  <c r="IL231" i="7"/>
  <c r="EK225" i="7"/>
  <c r="EW225" i="7"/>
  <c r="EL225" i="7"/>
  <c r="EX225" i="7"/>
  <c r="EM225" i="7"/>
  <c r="EY225" i="7"/>
  <c r="EN225" i="7"/>
  <c r="EZ225" i="7"/>
  <c r="EO225" i="7"/>
  <c r="FA225" i="7"/>
  <c r="EP225" i="7"/>
  <c r="FB225" i="7"/>
  <c r="EQ225" i="7"/>
  <c r="FC225" i="7"/>
  <c r="ET225" i="7"/>
  <c r="ES225" i="7"/>
  <c r="EU225" i="7"/>
  <c r="EV225" i="7"/>
  <c r="FD225" i="7"/>
  <c r="EJ225" i="7"/>
  <c r="ER225" i="7"/>
  <c r="II252" i="7"/>
  <c r="HX252" i="7"/>
  <c r="IJ252" i="7"/>
  <c r="HY252" i="7"/>
  <c r="IK252" i="7"/>
  <c r="HZ252" i="7"/>
  <c r="IL252" i="7"/>
  <c r="IA252" i="7"/>
  <c r="IM252" i="7"/>
  <c r="IB252" i="7"/>
  <c r="IN252" i="7"/>
  <c r="IC252" i="7"/>
  <c r="IO252" i="7"/>
  <c r="ID252" i="7"/>
  <c r="IP252" i="7"/>
  <c r="IG252" i="7"/>
  <c r="IR252" i="7"/>
  <c r="IH252" i="7"/>
  <c r="IE252" i="7"/>
  <c r="IQ252" i="7"/>
  <c r="FT206" i="7"/>
  <c r="FI206" i="7"/>
  <c r="FU206" i="7"/>
  <c r="FJ206" i="7"/>
  <c r="FV206" i="7"/>
  <c r="FK206" i="7"/>
  <c r="FW206" i="7"/>
  <c r="FL206" i="7"/>
  <c r="FX206" i="7"/>
  <c r="FM206" i="7"/>
  <c r="FY206" i="7"/>
  <c r="FO206" i="7"/>
  <c r="GA206" i="7"/>
  <c r="FR206" i="7"/>
  <c r="FN206" i="7"/>
  <c r="FP206" i="7"/>
  <c r="FS206" i="7"/>
  <c r="FQ206" i="7"/>
  <c r="FZ206" i="7"/>
  <c r="JS185" i="7"/>
  <c r="KE185" i="7"/>
  <c r="JT185" i="7"/>
  <c r="KF185" i="7"/>
  <c r="JU185" i="7"/>
  <c r="KG185" i="7"/>
  <c r="JV185" i="7"/>
  <c r="KH185" i="7"/>
  <c r="JW185" i="7"/>
  <c r="KI185" i="7"/>
  <c r="JX185" i="7"/>
  <c r="KJ185" i="7"/>
  <c r="JY185" i="7"/>
  <c r="KK185" i="7"/>
  <c r="KA185" i="7"/>
  <c r="JR185" i="7"/>
  <c r="JZ185" i="7"/>
  <c r="KD185" i="7"/>
  <c r="KC185" i="7"/>
  <c r="KL185" i="7"/>
  <c r="KB185" i="7"/>
  <c r="II227" i="7"/>
  <c r="IJ227" i="7"/>
  <c r="IK227" i="7"/>
  <c r="IA227" i="7"/>
  <c r="IM227" i="7"/>
  <c r="IB227" i="7"/>
  <c r="IN227" i="7"/>
  <c r="IC227" i="7"/>
  <c r="IO227" i="7"/>
  <c r="ID227" i="7"/>
  <c r="IP227" i="7"/>
  <c r="IE227" i="7"/>
  <c r="IF227" i="7"/>
  <c r="IG227" i="7"/>
  <c r="IH227" i="7"/>
  <c r="IL227" i="7"/>
  <c r="IQ227" i="7"/>
  <c r="IR227" i="7"/>
  <c r="HZ227" i="7"/>
  <c r="FL265" i="7"/>
  <c r="FX265" i="7"/>
  <c r="FM265" i="7"/>
  <c r="FY265" i="7"/>
  <c r="FN265" i="7"/>
  <c r="FZ265" i="7"/>
  <c r="FO265" i="7"/>
  <c r="GA265" i="7"/>
  <c r="FG265" i="7"/>
  <c r="FI265" i="7"/>
  <c r="FU265" i="7"/>
  <c r="FJ265" i="7"/>
  <c r="FK265" i="7"/>
  <c r="FP265" i="7"/>
  <c r="FQ265" i="7"/>
  <c r="FT265" i="7"/>
  <c r="FV265" i="7"/>
  <c r="FW265" i="7"/>
  <c r="IY199" i="7"/>
  <c r="JK199" i="7"/>
  <c r="IZ199" i="7"/>
  <c r="JL199" i="7"/>
  <c r="JA199" i="7"/>
  <c r="JM199" i="7"/>
  <c r="JB199" i="7"/>
  <c r="JN199" i="7"/>
  <c r="JC199" i="7"/>
  <c r="JO199" i="7"/>
  <c r="JD199" i="7"/>
  <c r="JE199" i="7"/>
  <c r="JF199" i="7"/>
  <c r="IU199" i="7"/>
  <c r="JG199" i="7"/>
  <c r="IW199" i="7"/>
  <c r="JI199" i="7"/>
  <c r="IV199" i="7"/>
  <c r="IX199" i="7"/>
  <c r="JH199" i="7"/>
  <c r="JJ199" i="7"/>
  <c r="GM241" i="7"/>
  <c r="GN241" i="7"/>
  <c r="GO241" i="7"/>
  <c r="GD241" i="7"/>
  <c r="GP241" i="7"/>
  <c r="GE241" i="7"/>
  <c r="GQ241" i="7"/>
  <c r="GF241" i="7"/>
  <c r="GR241" i="7"/>
  <c r="GJ241" i="7"/>
  <c r="GV241" i="7"/>
  <c r="GH241" i="7"/>
  <c r="GI241" i="7"/>
  <c r="GK241" i="7"/>
  <c r="GL241" i="7"/>
  <c r="GS241" i="7"/>
  <c r="GT241" i="7"/>
  <c r="GU241" i="7"/>
  <c r="GW241" i="7"/>
  <c r="GX241" i="7"/>
  <c r="GG241" i="7"/>
  <c r="JV253" i="7"/>
  <c r="KH253" i="7"/>
  <c r="JW253" i="7"/>
  <c r="KI253" i="7"/>
  <c r="JX253" i="7"/>
  <c r="KJ253" i="7"/>
  <c r="JY253" i="7"/>
  <c r="KK253" i="7"/>
  <c r="KA253" i="7"/>
  <c r="KB253" i="7"/>
  <c r="KC253" i="7"/>
  <c r="JS253" i="7"/>
  <c r="KE253" i="7"/>
  <c r="JT253" i="7"/>
  <c r="JU253" i="7"/>
  <c r="JZ253" i="7"/>
  <c r="KF253" i="7"/>
  <c r="KG253" i="7"/>
  <c r="KD253" i="7"/>
  <c r="KL253" i="7"/>
  <c r="IC207" i="7"/>
  <c r="IO207" i="7"/>
  <c r="ID207" i="7"/>
  <c r="IP207" i="7"/>
  <c r="IE207" i="7"/>
  <c r="IQ207" i="7"/>
  <c r="IF207" i="7"/>
  <c r="IR207" i="7"/>
  <c r="IG207" i="7"/>
  <c r="IH207" i="7"/>
  <c r="II207" i="7"/>
  <c r="HX207" i="7"/>
  <c r="IJ207" i="7"/>
  <c r="HY207" i="7"/>
  <c r="HZ207" i="7"/>
  <c r="IA207" i="7"/>
  <c r="IB207" i="7"/>
  <c r="IK207" i="7"/>
  <c r="IL207" i="7"/>
  <c r="IM207" i="7"/>
  <c r="IN207" i="7"/>
  <c r="FH165" i="7"/>
  <c r="FT165" i="7"/>
  <c r="FI165" i="7"/>
  <c r="FU165" i="7"/>
  <c r="FJ165" i="7"/>
  <c r="FV165" i="7"/>
  <c r="FK165" i="7"/>
  <c r="FW165" i="7"/>
  <c r="FL165" i="7"/>
  <c r="FX165" i="7"/>
  <c r="FM165" i="7"/>
  <c r="FY165" i="7"/>
  <c r="FO165" i="7"/>
  <c r="GA165" i="7"/>
  <c r="FR165" i="7"/>
  <c r="FN165" i="7"/>
  <c r="FP165" i="7"/>
  <c r="FS165" i="7"/>
  <c r="FQ165" i="7"/>
  <c r="FZ165" i="7"/>
  <c r="FG165" i="7"/>
  <c r="JY254" i="7"/>
  <c r="KK254" i="7"/>
  <c r="JZ254" i="7"/>
  <c r="KL254" i="7"/>
  <c r="KA254" i="7"/>
  <c r="KB254" i="7"/>
  <c r="JR254" i="7"/>
  <c r="KE254" i="7"/>
  <c r="JT254" i="7"/>
  <c r="KF254" i="7"/>
  <c r="JV254" i="7"/>
  <c r="KH254" i="7"/>
  <c r="KG254" i="7"/>
  <c r="KI254" i="7"/>
  <c r="KJ254" i="7"/>
  <c r="JU254" i="7"/>
  <c r="JW254" i="7"/>
  <c r="JX254" i="7"/>
  <c r="GD242" i="7"/>
  <c r="GP242" i="7"/>
  <c r="GE242" i="7"/>
  <c r="GQ242" i="7"/>
  <c r="GF242" i="7"/>
  <c r="GR242" i="7"/>
  <c r="GG242" i="7"/>
  <c r="GS242" i="7"/>
  <c r="GH242" i="7"/>
  <c r="GT242" i="7"/>
  <c r="GI242" i="7"/>
  <c r="GU242" i="7"/>
  <c r="GM242" i="7"/>
  <c r="GN242" i="7"/>
  <c r="GO242" i="7"/>
  <c r="GV242" i="7"/>
  <c r="GW242" i="7"/>
  <c r="GX242" i="7"/>
  <c r="GK242" i="7"/>
  <c r="GJ242" i="7"/>
  <c r="GL242" i="7"/>
  <c r="JV163" i="7"/>
  <c r="KH163" i="7"/>
  <c r="JW163" i="7"/>
  <c r="KI163" i="7"/>
  <c r="JX163" i="7"/>
  <c r="KJ163" i="7"/>
  <c r="JY163" i="7"/>
  <c r="KK163" i="7"/>
  <c r="JZ163" i="7"/>
  <c r="KL163" i="7"/>
  <c r="KA163" i="7"/>
  <c r="KB163" i="7"/>
  <c r="KC163" i="7"/>
  <c r="KD163" i="7"/>
  <c r="JS163" i="7"/>
  <c r="JT163" i="7"/>
  <c r="KF163" i="7"/>
  <c r="JU163" i="7"/>
  <c r="KG163" i="7"/>
  <c r="KE163" i="7"/>
  <c r="II264" i="7"/>
  <c r="HX264" i="7"/>
  <c r="IJ264" i="7"/>
  <c r="HY264" i="7"/>
  <c r="IK264" i="7"/>
  <c r="HZ264" i="7"/>
  <c r="IL264" i="7"/>
  <c r="IA264" i="7"/>
  <c r="IM264" i="7"/>
  <c r="IB264" i="7"/>
  <c r="IN264" i="7"/>
  <c r="IC264" i="7"/>
  <c r="IO264" i="7"/>
  <c r="ID264" i="7"/>
  <c r="IP264" i="7"/>
  <c r="IG264" i="7"/>
  <c r="IF264" i="7"/>
  <c r="IH264" i="7"/>
  <c r="IQ264" i="7"/>
  <c r="IR264" i="7"/>
  <c r="IE264" i="7"/>
  <c r="ET228" i="7"/>
  <c r="EU228" i="7"/>
  <c r="EJ228" i="7"/>
  <c r="EV228" i="7"/>
  <c r="EK228" i="7"/>
  <c r="EW228" i="7"/>
  <c r="EL228" i="7"/>
  <c r="EX228" i="7"/>
  <c r="EM228" i="7"/>
  <c r="EY228" i="7"/>
  <c r="EN228" i="7"/>
  <c r="EZ228" i="7"/>
  <c r="EQ228" i="7"/>
  <c r="FC228" i="7"/>
  <c r="FB228" i="7"/>
  <c r="FD228" i="7"/>
  <c r="ER228" i="7"/>
  <c r="EO228" i="7"/>
  <c r="EP228" i="7"/>
  <c r="ES228" i="7"/>
  <c r="FA228" i="7"/>
  <c r="IF255" i="7"/>
  <c r="IR255" i="7"/>
  <c r="IG255" i="7"/>
  <c r="IH255" i="7"/>
  <c r="II255" i="7"/>
  <c r="HX255" i="7"/>
  <c r="IJ255" i="7"/>
  <c r="HY255" i="7"/>
  <c r="IK255" i="7"/>
  <c r="HZ255" i="7"/>
  <c r="IL255" i="7"/>
  <c r="IA255" i="7"/>
  <c r="IM255" i="7"/>
  <c r="ID255" i="7"/>
  <c r="IP255" i="7"/>
  <c r="IC255" i="7"/>
  <c r="IE255" i="7"/>
  <c r="IN255" i="7"/>
  <c r="IO255" i="7"/>
  <c r="IQ255" i="7"/>
  <c r="IB255" i="7"/>
  <c r="FH210" i="7"/>
  <c r="FT210" i="7"/>
  <c r="FI210" i="7"/>
  <c r="FU210" i="7"/>
  <c r="FJ210" i="7"/>
  <c r="FV210" i="7"/>
  <c r="FK210" i="7"/>
  <c r="FW210" i="7"/>
  <c r="FL210" i="7"/>
  <c r="FX210" i="7"/>
  <c r="FM210" i="7"/>
  <c r="FY210" i="7"/>
  <c r="FO210" i="7"/>
  <c r="GA210" i="7"/>
  <c r="FR210" i="7"/>
  <c r="FQ210" i="7"/>
  <c r="FS210" i="7"/>
  <c r="FZ210" i="7"/>
  <c r="FG210" i="7"/>
  <c r="FN210" i="7"/>
  <c r="FP210" i="7"/>
  <c r="JS181" i="7"/>
  <c r="KE181" i="7"/>
  <c r="JT181" i="7"/>
  <c r="KF181" i="7"/>
  <c r="JU181" i="7"/>
  <c r="KG181" i="7"/>
  <c r="JV181" i="7"/>
  <c r="KH181" i="7"/>
  <c r="JW181" i="7"/>
  <c r="KI181" i="7"/>
  <c r="JX181" i="7"/>
  <c r="KJ181" i="7"/>
  <c r="JY181" i="7"/>
  <c r="KK181" i="7"/>
  <c r="KA181" i="7"/>
  <c r="JR181" i="7"/>
  <c r="JZ181" i="7"/>
  <c r="KB181" i="7"/>
  <c r="KD181" i="7"/>
  <c r="KL181" i="7"/>
  <c r="KC181" i="7"/>
  <c r="IC229" i="7"/>
  <c r="IO229" i="7"/>
  <c r="ID229" i="7"/>
  <c r="IP229" i="7"/>
  <c r="IG229" i="7"/>
  <c r="IH229" i="7"/>
  <c r="HX229" i="7"/>
  <c r="IN229" i="7"/>
  <c r="IQ229" i="7"/>
  <c r="IR229" i="7"/>
  <c r="HY229" i="7"/>
  <c r="HZ229" i="7"/>
  <c r="IA229" i="7"/>
  <c r="IB229" i="7"/>
  <c r="IE229" i="7"/>
  <c r="IL229" i="7"/>
  <c r="IF229" i="7"/>
  <c r="IK229" i="7"/>
  <c r="IM229" i="7"/>
  <c r="FL257" i="7"/>
  <c r="FX257" i="7"/>
  <c r="FM257" i="7"/>
  <c r="FY257" i="7"/>
  <c r="FN257" i="7"/>
  <c r="FZ257" i="7"/>
  <c r="FO257" i="7"/>
  <c r="GA257" i="7"/>
  <c r="FG257" i="7"/>
  <c r="FI257" i="7"/>
  <c r="FU257" i="7"/>
  <c r="FJ257" i="7"/>
  <c r="FK257" i="7"/>
  <c r="FP257" i="7"/>
  <c r="FQ257" i="7"/>
  <c r="FW257" i="7"/>
  <c r="FT257" i="7"/>
  <c r="FV257" i="7"/>
  <c r="IW230" i="7"/>
  <c r="JI230" i="7"/>
  <c r="IX230" i="7"/>
  <c r="JJ230" i="7"/>
  <c r="IY230" i="7"/>
  <c r="JK230" i="7"/>
  <c r="IZ230" i="7"/>
  <c r="JL230" i="7"/>
  <c r="JA230" i="7"/>
  <c r="JM230" i="7"/>
  <c r="JD230" i="7"/>
  <c r="JO230" i="7"/>
  <c r="IU230" i="7"/>
  <c r="IV230" i="7"/>
  <c r="JB230" i="7"/>
  <c r="JC230" i="7"/>
  <c r="JE230" i="7"/>
  <c r="JH230" i="7"/>
  <c r="JG230" i="7"/>
  <c r="JN230" i="7"/>
  <c r="FQ223" i="7"/>
  <c r="FR223" i="7"/>
  <c r="FG223" i="7"/>
  <c r="FS223" i="7"/>
  <c r="FI223" i="7"/>
  <c r="FU223" i="7"/>
  <c r="FJ223" i="7"/>
  <c r="FV223" i="7"/>
  <c r="FL223" i="7"/>
  <c r="FX223" i="7"/>
  <c r="FO223" i="7"/>
  <c r="GA223" i="7"/>
  <c r="FT223" i="7"/>
  <c r="FW223" i="7"/>
  <c r="FY223" i="7"/>
  <c r="FZ223" i="7"/>
  <c r="FH223" i="7"/>
  <c r="FM223" i="7"/>
  <c r="FN223" i="7"/>
  <c r="FK223" i="7"/>
  <c r="FP223" i="7"/>
  <c r="IC197" i="7"/>
  <c r="IO197" i="7"/>
  <c r="ID197" i="7"/>
  <c r="IP197" i="7"/>
  <c r="IE197" i="7"/>
  <c r="IQ197" i="7"/>
  <c r="IF197" i="7"/>
  <c r="IR197" i="7"/>
  <c r="IG197" i="7"/>
  <c r="IH197" i="7"/>
  <c r="II197" i="7"/>
  <c r="IJ197" i="7"/>
  <c r="IA197" i="7"/>
  <c r="IM197" i="7"/>
  <c r="HZ197" i="7"/>
  <c r="IB197" i="7"/>
  <c r="IK197" i="7"/>
  <c r="IL197" i="7"/>
  <c r="IN197" i="7"/>
  <c r="HL179" i="7"/>
  <c r="HB179" i="7"/>
  <c r="HN179" i="7"/>
  <c r="HC179" i="7"/>
  <c r="HO179" i="7"/>
  <c r="HD179" i="7"/>
  <c r="HP179" i="7"/>
  <c r="HE179" i="7"/>
  <c r="HQ179" i="7"/>
  <c r="HF179" i="7"/>
  <c r="HR179" i="7"/>
  <c r="HG179" i="7"/>
  <c r="HS179" i="7"/>
  <c r="HJ179" i="7"/>
  <c r="HA179" i="7"/>
  <c r="HH179" i="7"/>
  <c r="HI179" i="7"/>
  <c r="HK179" i="7"/>
  <c r="HM179" i="7"/>
  <c r="HT179" i="7"/>
  <c r="HU179" i="7"/>
  <c r="FO258" i="7"/>
  <c r="GA258" i="7"/>
  <c r="FP258" i="7"/>
  <c r="FQ258" i="7"/>
  <c r="FR258" i="7"/>
  <c r="FI258" i="7"/>
  <c r="FU258" i="7"/>
  <c r="FJ258" i="7"/>
  <c r="FV258" i="7"/>
  <c r="FL258" i="7"/>
  <c r="FX258" i="7"/>
  <c r="FK258" i="7"/>
  <c r="FM258" i="7"/>
  <c r="FN258" i="7"/>
  <c r="FS258" i="7"/>
  <c r="FT258" i="7"/>
  <c r="FW258" i="7"/>
  <c r="FY258" i="7"/>
  <c r="FH258" i="7"/>
  <c r="FG258" i="7"/>
  <c r="FZ258" i="7"/>
  <c r="EN246" i="7"/>
  <c r="EZ246" i="7"/>
  <c r="EO246" i="7"/>
  <c r="FA246" i="7"/>
  <c r="EQ246" i="7"/>
  <c r="FC246" i="7"/>
  <c r="ER246" i="7"/>
  <c r="FD246" i="7"/>
  <c r="ES246" i="7"/>
  <c r="ET246" i="7"/>
  <c r="EW246" i="7"/>
  <c r="EL246" i="7"/>
  <c r="EM246" i="7"/>
  <c r="EP246" i="7"/>
  <c r="EU246" i="7"/>
  <c r="EV246" i="7"/>
  <c r="EX246" i="7"/>
  <c r="EY246" i="7"/>
  <c r="FB246" i="7"/>
  <c r="JV249" i="7"/>
  <c r="KH249" i="7"/>
  <c r="JW249" i="7"/>
  <c r="KI249" i="7"/>
  <c r="JX249" i="7"/>
  <c r="KJ249" i="7"/>
  <c r="JY249" i="7"/>
  <c r="KK249" i="7"/>
  <c r="KA249" i="7"/>
  <c r="KB249" i="7"/>
  <c r="KE249" i="7"/>
  <c r="JZ249" i="7"/>
  <c r="KF249" i="7"/>
  <c r="KG249" i="7"/>
  <c r="KL249" i="7"/>
  <c r="JR249" i="7"/>
  <c r="JT249" i="7"/>
  <c r="JU249" i="7"/>
  <c r="HZ224" i="7"/>
  <c r="IL224" i="7"/>
  <c r="IA224" i="7"/>
  <c r="IM224" i="7"/>
  <c r="IB224" i="7"/>
  <c r="IN224" i="7"/>
  <c r="IC224" i="7"/>
  <c r="IO224" i="7"/>
  <c r="ID224" i="7"/>
  <c r="IP224" i="7"/>
  <c r="IE224" i="7"/>
  <c r="IQ224" i="7"/>
  <c r="IF224" i="7"/>
  <c r="IR224" i="7"/>
  <c r="HX224" i="7"/>
  <c r="IH224" i="7"/>
  <c r="IK224" i="7"/>
  <c r="GE252" i="7"/>
  <c r="GQ252" i="7"/>
  <c r="GF252" i="7"/>
  <c r="GR252" i="7"/>
  <c r="GG252" i="7"/>
  <c r="GS252" i="7"/>
  <c r="GH252" i="7"/>
  <c r="GT252" i="7"/>
  <c r="GI252" i="7"/>
  <c r="GU252" i="7"/>
  <c r="GJ252" i="7"/>
  <c r="GV252" i="7"/>
  <c r="GK252" i="7"/>
  <c r="GW252" i="7"/>
  <c r="GX252" i="7"/>
  <c r="GM252" i="7"/>
  <c r="GO252" i="7"/>
  <c r="GP252" i="7"/>
  <c r="GD252" i="7"/>
  <c r="GN252" i="7"/>
  <c r="FK207" i="7"/>
  <c r="FW207" i="7"/>
  <c r="FL207" i="7"/>
  <c r="FX207" i="7"/>
  <c r="FM207" i="7"/>
  <c r="FY207" i="7"/>
  <c r="FN207" i="7"/>
  <c r="FZ207" i="7"/>
  <c r="FO207" i="7"/>
  <c r="GA207" i="7"/>
  <c r="FP207" i="7"/>
  <c r="FR207" i="7"/>
  <c r="FI207" i="7"/>
  <c r="FU207" i="7"/>
  <c r="FH207" i="7"/>
  <c r="FJ207" i="7"/>
  <c r="FQ207" i="7"/>
  <c r="FS207" i="7"/>
  <c r="FT207" i="7"/>
  <c r="FG207" i="7"/>
  <c r="FV207" i="7"/>
  <c r="LB245" i="7"/>
  <c r="KQ245" i="7"/>
  <c r="LC245" i="7"/>
  <c r="KR245" i="7"/>
  <c r="LD245" i="7"/>
  <c r="KS245" i="7"/>
  <c r="LE245" i="7"/>
  <c r="KT245" i="7"/>
  <c r="LF245" i="7"/>
  <c r="KU245" i="7"/>
  <c r="LG245" i="7"/>
  <c r="KV245" i="7"/>
  <c r="LH245" i="7"/>
  <c r="KW245" i="7"/>
  <c r="LI245" i="7"/>
  <c r="KX245" i="7"/>
  <c r="KY245" i="7"/>
  <c r="KZ245" i="7"/>
  <c r="LA245" i="7"/>
  <c r="V76" i="1"/>
  <c r="AL219" i="7"/>
  <c r="AW239" i="7"/>
  <c r="AW251" i="7"/>
  <c r="AZ203" i="7"/>
  <c r="AZ206" i="7"/>
  <c r="CS236" i="7"/>
  <c r="DD236" i="7"/>
  <c r="CG243" i="7"/>
  <c r="CE244" i="7"/>
  <c r="DB248" i="7"/>
  <c r="BU164" i="7"/>
  <c r="CG164" i="7"/>
  <c r="BV167" i="7"/>
  <c r="CA170" i="7"/>
  <c r="BU211" i="7"/>
  <c r="BU268" i="7" s="1"/>
  <c r="CG211" i="7"/>
  <c r="DF224" i="7"/>
  <c r="CT228" i="7"/>
  <c r="CV230" i="7"/>
  <c r="EK191" i="7"/>
  <c r="EW191" i="7"/>
  <c r="EL191" i="7"/>
  <c r="EX191" i="7"/>
  <c r="EM191" i="7"/>
  <c r="EY191" i="7"/>
  <c r="EN191" i="7"/>
  <c r="EZ191" i="7"/>
  <c r="EQ191" i="7"/>
  <c r="FC191" i="7"/>
  <c r="ET191" i="7"/>
  <c r="EO191" i="7"/>
  <c r="EP191" i="7"/>
  <c r="ER191" i="7"/>
  <c r="ES191" i="7"/>
  <c r="EU191" i="7"/>
  <c r="FB191" i="7"/>
  <c r="EV191" i="7"/>
  <c r="FA191" i="7"/>
  <c r="FD191" i="7"/>
  <c r="EW197" i="7"/>
  <c r="EL197" i="7"/>
  <c r="EX197" i="7"/>
  <c r="EM197" i="7"/>
  <c r="EY197" i="7"/>
  <c r="EN197" i="7"/>
  <c r="EZ197" i="7"/>
  <c r="EO197" i="7"/>
  <c r="FA197" i="7"/>
  <c r="EP197" i="7"/>
  <c r="FB197" i="7"/>
  <c r="EQ197" i="7"/>
  <c r="FC197" i="7"/>
  <c r="ET197" i="7"/>
  <c r="EU197" i="7"/>
  <c r="EV197" i="7"/>
  <c r="FD197" i="7"/>
  <c r="ER197" i="7"/>
  <c r="ES197" i="7"/>
  <c r="EW212" i="7"/>
  <c r="EL212" i="7"/>
  <c r="EX212" i="7"/>
  <c r="EM212" i="7"/>
  <c r="EY212" i="7"/>
  <c r="EN212" i="7"/>
  <c r="EZ212" i="7"/>
  <c r="EO212" i="7"/>
  <c r="FA212" i="7"/>
  <c r="EP212" i="7"/>
  <c r="FB212" i="7"/>
  <c r="EQ212" i="7"/>
  <c r="FC212" i="7"/>
  <c r="ET212" i="7"/>
  <c r="ER212" i="7"/>
  <c r="ES212" i="7"/>
  <c r="BH322" i="7" s="1"/>
  <c r="FD212" i="7"/>
  <c r="EK179" i="7"/>
  <c r="EW179" i="7"/>
  <c r="EL179" i="7"/>
  <c r="EX179" i="7"/>
  <c r="EM179" i="7"/>
  <c r="EY179" i="7"/>
  <c r="EN179" i="7"/>
  <c r="EZ179" i="7"/>
  <c r="EQ179" i="7"/>
  <c r="FC179" i="7"/>
  <c r="ET179" i="7"/>
  <c r="EJ179" i="7"/>
  <c r="EO179" i="7"/>
  <c r="EP179" i="7"/>
  <c r="ER179" i="7"/>
  <c r="ES179" i="7"/>
  <c r="EU179" i="7"/>
  <c r="FB179" i="7"/>
  <c r="FD179" i="7"/>
  <c r="EV179" i="7"/>
  <c r="FA179" i="7"/>
  <c r="EQ170" i="7"/>
  <c r="FC170" i="7"/>
  <c r="ER170" i="7"/>
  <c r="FD170" i="7"/>
  <c r="ES170" i="7"/>
  <c r="ET170" i="7"/>
  <c r="EK170" i="7"/>
  <c r="EW170" i="7"/>
  <c r="EN170" i="7"/>
  <c r="EZ170" i="7"/>
  <c r="EO170" i="7"/>
  <c r="EP170" i="7"/>
  <c r="EU170" i="7"/>
  <c r="EV170" i="7"/>
  <c r="EX170" i="7"/>
  <c r="EY170" i="7"/>
  <c r="FA170" i="7"/>
  <c r="EJ170" i="7"/>
  <c r="EL170" i="7"/>
  <c r="EM170" i="7"/>
  <c r="FB170" i="7"/>
  <c r="EK164" i="7"/>
  <c r="EW164" i="7"/>
  <c r="EL164" i="7"/>
  <c r="EX164" i="7"/>
  <c r="EM164" i="7"/>
  <c r="EY164" i="7"/>
  <c r="EN164" i="7"/>
  <c r="EZ164" i="7"/>
  <c r="EQ164" i="7"/>
  <c r="FC164" i="7"/>
  <c r="ET164" i="7"/>
  <c r="EV164" i="7"/>
  <c r="FA164" i="7"/>
  <c r="FB164" i="7"/>
  <c r="FD164" i="7"/>
  <c r="EP164" i="7"/>
  <c r="EO164" i="7"/>
  <c r="ER164" i="7"/>
  <c r="ES164" i="7"/>
  <c r="KB247" i="7"/>
  <c r="KC247" i="7"/>
  <c r="JR247" i="7"/>
  <c r="KD247" i="7"/>
  <c r="JS247" i="7"/>
  <c r="KE247" i="7"/>
  <c r="JU247" i="7"/>
  <c r="KG247" i="7"/>
  <c r="JV247" i="7"/>
  <c r="KH247" i="7"/>
  <c r="JW247" i="7"/>
  <c r="KI247" i="7"/>
  <c r="JY247" i="7"/>
  <c r="KK247" i="7"/>
  <c r="KF247" i="7"/>
  <c r="KJ247" i="7"/>
  <c r="KL247" i="7"/>
  <c r="KA247" i="7"/>
  <c r="JT247" i="7"/>
  <c r="JX247" i="7"/>
  <c r="JZ247" i="7"/>
  <c r="GK200" i="7"/>
  <c r="GW200" i="7"/>
  <c r="GL200" i="7"/>
  <c r="GX200" i="7"/>
  <c r="GM200" i="7"/>
  <c r="GN200" i="7"/>
  <c r="GO200" i="7"/>
  <c r="GD200" i="7"/>
  <c r="GP200" i="7"/>
  <c r="GE200" i="7"/>
  <c r="GQ200" i="7"/>
  <c r="GF200" i="7"/>
  <c r="GR200" i="7"/>
  <c r="GG200" i="7"/>
  <c r="GS200" i="7"/>
  <c r="GI200" i="7"/>
  <c r="GU200" i="7"/>
  <c r="GH200" i="7"/>
  <c r="GJ200" i="7"/>
  <c r="GT200" i="7"/>
  <c r="GV200" i="7"/>
  <c r="FK177" i="7"/>
  <c r="FW177" i="7"/>
  <c r="FL177" i="7"/>
  <c r="FX177" i="7"/>
  <c r="FM177" i="7"/>
  <c r="FY177" i="7"/>
  <c r="FN177" i="7"/>
  <c r="FZ177" i="7"/>
  <c r="FO177" i="7"/>
  <c r="GA177" i="7"/>
  <c r="FP177" i="7"/>
  <c r="FR177" i="7"/>
  <c r="FI177" i="7"/>
  <c r="FU177" i="7"/>
  <c r="FT177" i="7"/>
  <c r="FV177" i="7"/>
  <c r="FG177" i="7"/>
  <c r="FJ177" i="7"/>
  <c r="FS177" i="7"/>
  <c r="FH177" i="7"/>
  <c r="FQ177" i="7"/>
  <c r="KB180" i="7"/>
  <c r="KC180" i="7"/>
  <c r="JR180" i="7"/>
  <c r="KD180" i="7"/>
  <c r="JS180" i="7"/>
  <c r="KE180" i="7"/>
  <c r="JT180" i="7"/>
  <c r="KF180" i="7"/>
  <c r="JU180" i="7"/>
  <c r="KG180" i="7"/>
  <c r="JV180" i="7"/>
  <c r="KH180" i="7"/>
  <c r="JX180" i="7"/>
  <c r="KJ180" i="7"/>
  <c r="KK180" i="7"/>
  <c r="KL180" i="7"/>
  <c r="JW180" i="7"/>
  <c r="KA180" i="7"/>
  <c r="JZ180" i="7"/>
  <c r="KI180" i="7"/>
  <c r="JY180" i="7"/>
  <c r="KY236" i="7"/>
  <c r="KZ236" i="7"/>
  <c r="KO236" i="7"/>
  <c r="LA236" i="7"/>
  <c r="KP236" i="7"/>
  <c r="LB236" i="7"/>
  <c r="KQ236" i="7"/>
  <c r="LC236" i="7"/>
  <c r="KR236" i="7"/>
  <c r="LD236" i="7"/>
  <c r="KS236" i="7"/>
  <c r="LE236" i="7"/>
  <c r="KT236" i="7"/>
  <c r="LF236" i="7"/>
  <c r="KU236" i="7"/>
  <c r="LG236" i="7"/>
  <c r="LH236" i="7"/>
  <c r="LI236" i="7"/>
  <c r="KV236" i="7"/>
  <c r="KW236" i="7"/>
  <c r="KX236" i="7"/>
  <c r="GO188" i="7"/>
  <c r="GP188" i="7"/>
  <c r="GQ188" i="7"/>
  <c r="GF188" i="7"/>
  <c r="GR188" i="7"/>
  <c r="GG188" i="7"/>
  <c r="GS188" i="7"/>
  <c r="GH188" i="7"/>
  <c r="GT188" i="7"/>
  <c r="GI188" i="7"/>
  <c r="GU188" i="7"/>
  <c r="GJ188" i="7"/>
  <c r="GV188" i="7"/>
  <c r="GM188" i="7"/>
  <c r="GK188" i="7"/>
  <c r="GL188" i="7"/>
  <c r="GN188" i="7"/>
  <c r="GW188" i="7"/>
  <c r="GX188" i="7"/>
  <c r="FK216" i="7"/>
  <c r="FW216" i="7"/>
  <c r="FL216" i="7"/>
  <c r="FX216" i="7"/>
  <c r="FM216" i="7"/>
  <c r="FY216" i="7"/>
  <c r="FN216" i="7"/>
  <c r="FZ216" i="7"/>
  <c r="FO216" i="7"/>
  <c r="GA216" i="7"/>
  <c r="FP216" i="7"/>
  <c r="FR216" i="7"/>
  <c r="FI216" i="7"/>
  <c r="FU216" i="7"/>
  <c r="FT216" i="7"/>
  <c r="FV216" i="7"/>
  <c r="FJ216" i="7"/>
  <c r="FQ216" i="7"/>
  <c r="FS216" i="7"/>
  <c r="JD174" i="7"/>
  <c r="JE174" i="7"/>
  <c r="IY174" i="7"/>
  <c r="JF174" i="7"/>
  <c r="IU174" i="7"/>
  <c r="JG174" i="7"/>
  <c r="IV174" i="7"/>
  <c r="JH174" i="7"/>
  <c r="JK174" i="7"/>
  <c r="IW174" i="7"/>
  <c r="JI174" i="7"/>
  <c r="IX174" i="7"/>
  <c r="JJ174" i="7"/>
  <c r="IZ174" i="7"/>
  <c r="JL174" i="7"/>
  <c r="JM174" i="7"/>
  <c r="JA174" i="7"/>
  <c r="JB174" i="7"/>
  <c r="JN174" i="7"/>
  <c r="JC174" i="7"/>
  <c r="JO174" i="7"/>
  <c r="IK211" i="7"/>
  <c r="HZ211" i="7"/>
  <c r="IL211" i="7"/>
  <c r="IA211" i="7"/>
  <c r="IM211" i="7"/>
  <c r="IB211" i="7"/>
  <c r="IN211" i="7"/>
  <c r="IC211" i="7"/>
  <c r="IO211" i="7"/>
  <c r="ID211" i="7"/>
  <c r="IP211" i="7"/>
  <c r="IE211" i="7"/>
  <c r="IQ211" i="7"/>
  <c r="IF211" i="7"/>
  <c r="IR211" i="7"/>
  <c r="IG211" i="7"/>
  <c r="BM323" i="7" s="1"/>
  <c r="II211" i="7"/>
  <c r="IH211" i="7"/>
  <c r="IJ211" i="7"/>
  <c r="FL261" i="7"/>
  <c r="FX261" i="7"/>
  <c r="FM261" i="7"/>
  <c r="FY261" i="7"/>
  <c r="FN261" i="7"/>
  <c r="FZ261" i="7"/>
  <c r="FO261" i="7"/>
  <c r="GA261" i="7"/>
  <c r="FR261" i="7"/>
  <c r="FG261" i="7"/>
  <c r="FS261" i="7"/>
  <c r="FI261" i="7"/>
  <c r="FU261" i="7"/>
  <c r="FH261" i="7"/>
  <c r="FJ261" i="7"/>
  <c r="FK261" i="7"/>
  <c r="FP261" i="7"/>
  <c r="FQ261" i="7"/>
  <c r="FT261" i="7"/>
  <c r="FV261" i="7"/>
  <c r="FW261" i="7"/>
  <c r="JF237" i="7"/>
  <c r="IU237" i="7"/>
  <c r="JG237" i="7"/>
  <c r="IW237" i="7"/>
  <c r="JI237" i="7"/>
  <c r="IX237" i="7"/>
  <c r="JJ237" i="7"/>
  <c r="JA237" i="7"/>
  <c r="JM237" i="7"/>
  <c r="JD237" i="7"/>
  <c r="JE237" i="7"/>
  <c r="JH237" i="7"/>
  <c r="JK237" i="7"/>
  <c r="JL237" i="7"/>
  <c r="JO237" i="7"/>
  <c r="IV237" i="7"/>
  <c r="JB237" i="7"/>
  <c r="IY237" i="7"/>
  <c r="IZ237" i="7"/>
  <c r="JC237" i="7"/>
  <c r="JN237" i="7"/>
  <c r="FQ189" i="7"/>
  <c r="FR189" i="7"/>
  <c r="FG189" i="7"/>
  <c r="FS189" i="7"/>
  <c r="FI189" i="7"/>
  <c r="FU189" i="7"/>
  <c r="FJ189" i="7"/>
  <c r="FV189" i="7"/>
  <c r="FK189" i="7"/>
  <c r="FW189" i="7"/>
  <c r="FL189" i="7"/>
  <c r="FX189" i="7"/>
  <c r="FM189" i="7"/>
  <c r="FY189" i="7"/>
  <c r="FO189" i="7"/>
  <c r="GA189" i="7"/>
  <c r="FN189" i="7"/>
  <c r="FP189" i="7"/>
  <c r="FT189" i="7"/>
  <c r="FZ189" i="7"/>
  <c r="FH189" i="7"/>
  <c r="JS202" i="7"/>
  <c r="KE202" i="7"/>
  <c r="JT202" i="7"/>
  <c r="KF202" i="7"/>
  <c r="JU202" i="7"/>
  <c r="KG202" i="7"/>
  <c r="JV202" i="7"/>
  <c r="KH202" i="7"/>
  <c r="JW202" i="7"/>
  <c r="KI202" i="7"/>
  <c r="JX202" i="7"/>
  <c r="KJ202" i="7"/>
  <c r="JY202" i="7"/>
  <c r="KK202" i="7"/>
  <c r="JZ202" i="7"/>
  <c r="KL202" i="7"/>
  <c r="KA202" i="7"/>
  <c r="KC202" i="7"/>
  <c r="JR202" i="7"/>
  <c r="KB202" i="7"/>
  <c r="KD202" i="7"/>
  <c r="HZ176" i="7"/>
  <c r="IL176" i="7"/>
  <c r="IA176" i="7"/>
  <c r="IM176" i="7"/>
  <c r="IB176" i="7"/>
  <c r="IN176" i="7"/>
  <c r="IC176" i="7"/>
  <c r="IO176" i="7"/>
  <c r="ID176" i="7"/>
  <c r="IP176" i="7"/>
  <c r="IE176" i="7"/>
  <c r="IQ176" i="7"/>
  <c r="IF176" i="7"/>
  <c r="IR176" i="7"/>
  <c r="IG176" i="7"/>
  <c r="HX176" i="7"/>
  <c r="IJ176" i="7"/>
  <c r="II176" i="7"/>
  <c r="HY176" i="7"/>
  <c r="IH176" i="7"/>
  <c r="IK176" i="7"/>
  <c r="GQ244" i="7"/>
  <c r="GF244" i="7"/>
  <c r="GR244" i="7"/>
  <c r="GG244" i="7"/>
  <c r="GS244" i="7"/>
  <c r="GH244" i="7"/>
  <c r="GT244" i="7"/>
  <c r="GI244" i="7"/>
  <c r="GU244" i="7"/>
  <c r="GJ244" i="7"/>
  <c r="GV244" i="7"/>
  <c r="GK244" i="7"/>
  <c r="GW244" i="7"/>
  <c r="GL244" i="7"/>
  <c r="GX244" i="7"/>
  <c r="GM244" i="7"/>
  <c r="GO244" i="7"/>
  <c r="GN244" i="7"/>
  <c r="GP244" i="7"/>
  <c r="JZ213" i="7"/>
  <c r="KL213" i="7"/>
  <c r="KA213" i="7"/>
  <c r="KB213" i="7"/>
  <c r="KC213" i="7"/>
  <c r="JR213" i="7"/>
  <c r="KD213" i="7"/>
  <c r="JT213" i="7"/>
  <c r="KF213" i="7"/>
  <c r="JU213" i="7"/>
  <c r="KG213" i="7"/>
  <c r="JX213" i="7"/>
  <c r="KJ213" i="7"/>
  <c r="KI213" i="7"/>
  <c r="KK213" i="7"/>
  <c r="JS213" i="7"/>
  <c r="JV213" i="7"/>
  <c r="JY213" i="7"/>
  <c r="JW213" i="7"/>
  <c r="KE213" i="7"/>
  <c r="KH213" i="7"/>
  <c r="KS250" i="7"/>
  <c r="LE250" i="7"/>
  <c r="KT250" i="7"/>
  <c r="LF250" i="7"/>
  <c r="KU250" i="7"/>
  <c r="LG250" i="7"/>
  <c r="KV250" i="7"/>
  <c r="LH250" i="7"/>
  <c r="KW250" i="7"/>
  <c r="LI250" i="7"/>
  <c r="KX250" i="7"/>
  <c r="KY250" i="7"/>
  <c r="KZ250" i="7"/>
  <c r="KO250" i="7"/>
  <c r="LA250" i="7"/>
  <c r="LB250" i="7"/>
  <c r="LC250" i="7"/>
  <c r="LD250" i="7"/>
  <c r="KP250" i="7"/>
  <c r="KQ250" i="7"/>
  <c r="KR250" i="7"/>
  <c r="IH203" i="7"/>
  <c r="II203" i="7"/>
  <c r="HX203" i="7"/>
  <c r="IJ203" i="7"/>
  <c r="HY203" i="7"/>
  <c r="IK203" i="7"/>
  <c r="HZ203" i="7"/>
  <c r="IL203" i="7"/>
  <c r="IA203" i="7"/>
  <c r="IM203" i="7"/>
  <c r="IB203" i="7"/>
  <c r="IN203" i="7"/>
  <c r="IC203" i="7"/>
  <c r="IO203" i="7"/>
  <c r="ID203" i="7"/>
  <c r="IP203" i="7"/>
  <c r="IF203" i="7"/>
  <c r="IR203" i="7"/>
  <c r="IE203" i="7"/>
  <c r="IG203" i="7"/>
  <c r="IQ203" i="7"/>
  <c r="GI169" i="7"/>
  <c r="GU169" i="7"/>
  <c r="GJ169" i="7"/>
  <c r="GV169" i="7"/>
  <c r="GK169" i="7"/>
  <c r="GW169" i="7"/>
  <c r="GL169" i="7"/>
  <c r="GX169" i="7"/>
  <c r="GM169" i="7"/>
  <c r="BK319" i="7" s="1"/>
  <c r="GN169" i="7"/>
  <c r="GG169" i="7"/>
  <c r="GS169" i="7"/>
  <c r="GH169" i="7"/>
  <c r="GR169" i="7"/>
  <c r="GT169" i="7"/>
  <c r="GF169" i="7"/>
  <c r="KY224" i="7"/>
  <c r="KO224" i="7"/>
  <c r="LB224" i="7"/>
  <c r="KQ224" i="7"/>
  <c r="LC224" i="7"/>
  <c r="KR224" i="7"/>
  <c r="LD224" i="7"/>
  <c r="KS224" i="7"/>
  <c r="LE224" i="7"/>
  <c r="KT224" i="7"/>
  <c r="LF224" i="7"/>
  <c r="KU224" i="7"/>
  <c r="KV224" i="7"/>
  <c r="KW224" i="7"/>
  <c r="LG224" i="7"/>
  <c r="LH224" i="7"/>
  <c r="LI224" i="7"/>
  <c r="KU191" i="7"/>
  <c r="LG191" i="7"/>
  <c r="KV191" i="7"/>
  <c r="LH191" i="7"/>
  <c r="KW191" i="7"/>
  <c r="LI191" i="7"/>
  <c r="KX191" i="7"/>
  <c r="KY191" i="7"/>
  <c r="KZ191" i="7"/>
  <c r="LA191" i="7"/>
  <c r="KP191" i="7"/>
  <c r="LB191" i="7"/>
  <c r="KQ191" i="7"/>
  <c r="LC191" i="7"/>
  <c r="KR191" i="7"/>
  <c r="KS191" i="7"/>
  <c r="KT191" i="7"/>
  <c r="LD191" i="7"/>
  <c r="LE191" i="7"/>
  <c r="LF191" i="7"/>
  <c r="JD186" i="7"/>
  <c r="JE186" i="7"/>
  <c r="JF186" i="7"/>
  <c r="JK186" i="7"/>
  <c r="JG186" i="7"/>
  <c r="JH186" i="7"/>
  <c r="IW186" i="7"/>
  <c r="JI186" i="7"/>
  <c r="IX186" i="7"/>
  <c r="JJ186" i="7"/>
  <c r="IY186" i="7"/>
  <c r="IZ186" i="7"/>
  <c r="JL186" i="7"/>
  <c r="JA186" i="7"/>
  <c r="JM186" i="7"/>
  <c r="JB186" i="7"/>
  <c r="JN186" i="7"/>
  <c r="JC186" i="7"/>
  <c r="JO186" i="7"/>
  <c r="KX161" i="7"/>
  <c r="KY161" i="7"/>
  <c r="LB161" i="7"/>
  <c r="KQ161" i="7"/>
  <c r="LC161" i="7"/>
  <c r="KR161" i="7"/>
  <c r="LD161" i="7"/>
  <c r="KS161" i="7"/>
  <c r="LE161" i="7"/>
  <c r="KT161" i="7"/>
  <c r="LF161" i="7"/>
  <c r="KU161" i="7"/>
  <c r="KV161" i="7"/>
  <c r="KW161" i="7"/>
  <c r="LG161" i="7"/>
  <c r="LH161" i="7"/>
  <c r="LI161" i="7"/>
  <c r="IZ231" i="7"/>
  <c r="JL231" i="7"/>
  <c r="JA231" i="7"/>
  <c r="JM231" i="7"/>
  <c r="JB231" i="7"/>
  <c r="JN231" i="7"/>
  <c r="JC231" i="7"/>
  <c r="JO231" i="7"/>
  <c r="JD231" i="7"/>
  <c r="IU231" i="7"/>
  <c r="IV231" i="7"/>
  <c r="IW231" i="7"/>
  <c r="IX231" i="7"/>
  <c r="IY231" i="7"/>
  <c r="JE231" i="7"/>
  <c r="JH231" i="7"/>
  <c r="JK231" i="7"/>
  <c r="JI231" i="7"/>
  <c r="JJ231" i="7"/>
  <c r="FI240" i="7"/>
  <c r="FU240" i="7"/>
  <c r="FJ240" i="7"/>
  <c r="FV240" i="7"/>
  <c r="FK240" i="7"/>
  <c r="FW240" i="7"/>
  <c r="FL240" i="7"/>
  <c r="FX240" i="7"/>
  <c r="FO240" i="7"/>
  <c r="GA240" i="7"/>
  <c r="FP240" i="7"/>
  <c r="FR240" i="7"/>
  <c r="FN240" i="7"/>
  <c r="FQ240" i="7"/>
  <c r="FS240" i="7"/>
  <c r="FT240" i="7"/>
  <c r="FY240" i="7"/>
  <c r="FZ240" i="7"/>
  <c r="FG240" i="7"/>
  <c r="FH240" i="7"/>
  <c r="FM240" i="7"/>
  <c r="JF252" i="7"/>
  <c r="IU252" i="7"/>
  <c r="JG252" i="7"/>
  <c r="IV252" i="7"/>
  <c r="JH252" i="7"/>
  <c r="IW252" i="7"/>
  <c r="JI252" i="7"/>
  <c r="IX252" i="7"/>
  <c r="JJ252" i="7"/>
  <c r="IZ252" i="7"/>
  <c r="JL252" i="7"/>
  <c r="JA252" i="7"/>
  <c r="JM252" i="7"/>
  <c r="JD252" i="7"/>
  <c r="IY252" i="7"/>
  <c r="JB252" i="7"/>
  <c r="JE252" i="7"/>
  <c r="JK252" i="7"/>
  <c r="JN252" i="7"/>
  <c r="JO252" i="7"/>
  <c r="GI206" i="7"/>
  <c r="GU206" i="7"/>
  <c r="GJ206" i="7"/>
  <c r="GV206" i="7"/>
  <c r="GK206" i="7"/>
  <c r="GW206" i="7"/>
  <c r="GL206" i="7"/>
  <c r="GX206" i="7"/>
  <c r="GM206" i="7"/>
  <c r="GN206" i="7"/>
  <c r="GO206" i="7"/>
  <c r="GP206" i="7"/>
  <c r="GG206" i="7"/>
  <c r="GS206" i="7"/>
  <c r="GT206" i="7"/>
  <c r="GF206" i="7"/>
  <c r="GQ206" i="7"/>
  <c r="GR206" i="7"/>
  <c r="GH206" i="7"/>
  <c r="KO185" i="7"/>
  <c r="LA185" i="7"/>
  <c r="KP185" i="7"/>
  <c r="LB185" i="7"/>
  <c r="KQ185" i="7"/>
  <c r="LC185" i="7"/>
  <c r="KR185" i="7"/>
  <c r="LD185" i="7"/>
  <c r="KS185" i="7"/>
  <c r="LE185" i="7"/>
  <c r="KT185" i="7"/>
  <c r="LF185" i="7"/>
  <c r="KU185" i="7"/>
  <c r="LG185" i="7"/>
  <c r="KV185" i="7"/>
  <c r="LH185" i="7"/>
  <c r="KW185" i="7"/>
  <c r="LI185" i="7"/>
  <c r="KX185" i="7"/>
  <c r="KY185" i="7"/>
  <c r="KZ185" i="7"/>
  <c r="IZ227" i="7"/>
  <c r="JL227" i="7"/>
  <c r="JA227" i="7"/>
  <c r="JM227" i="7"/>
  <c r="JB227" i="7"/>
  <c r="JN227" i="7"/>
  <c r="JC227" i="7"/>
  <c r="JO227" i="7"/>
  <c r="JD227" i="7"/>
  <c r="JG227" i="7"/>
  <c r="JF227" i="7"/>
  <c r="JH227" i="7"/>
  <c r="JI227" i="7"/>
  <c r="JJ227" i="7"/>
  <c r="JK227" i="7"/>
  <c r="IY227" i="7"/>
  <c r="IW227" i="7"/>
  <c r="IX227" i="7"/>
  <c r="JE227" i="7"/>
  <c r="GH265" i="7"/>
  <c r="GT265" i="7"/>
  <c r="GI265" i="7"/>
  <c r="GU265" i="7"/>
  <c r="GJ265" i="7"/>
  <c r="GV265" i="7"/>
  <c r="GK265" i="7"/>
  <c r="GW265" i="7"/>
  <c r="GL265" i="7"/>
  <c r="GX265" i="7"/>
  <c r="GM265" i="7"/>
  <c r="GF265" i="7"/>
  <c r="GR265" i="7"/>
  <c r="GG265" i="7"/>
  <c r="GN265" i="7"/>
  <c r="GQ265" i="7"/>
  <c r="GD265" i="7"/>
  <c r="GS265" i="7"/>
  <c r="KB199" i="7"/>
  <c r="KC199" i="7"/>
  <c r="JR199" i="7"/>
  <c r="KD199" i="7"/>
  <c r="JS199" i="7"/>
  <c r="KE199" i="7"/>
  <c r="JT199" i="7"/>
  <c r="KF199" i="7"/>
  <c r="JU199" i="7"/>
  <c r="KG199" i="7"/>
  <c r="JV199" i="7"/>
  <c r="KH199" i="7"/>
  <c r="JW199" i="7"/>
  <c r="KI199" i="7"/>
  <c r="JX199" i="7"/>
  <c r="KJ199" i="7"/>
  <c r="JZ199" i="7"/>
  <c r="KL199" i="7"/>
  <c r="JY199" i="7"/>
  <c r="KA199" i="7"/>
  <c r="KK199" i="7"/>
  <c r="HZ241" i="7"/>
  <c r="IL241" i="7"/>
  <c r="IA241" i="7"/>
  <c r="IM241" i="7"/>
  <c r="IB241" i="7"/>
  <c r="IN241" i="7"/>
  <c r="IC241" i="7"/>
  <c r="IO241" i="7"/>
  <c r="ID241" i="7"/>
  <c r="IP241" i="7"/>
  <c r="IE241" i="7"/>
  <c r="IQ241" i="7"/>
  <c r="IF241" i="7"/>
  <c r="IR241" i="7"/>
  <c r="IG241" i="7"/>
  <c r="HX241" i="7"/>
  <c r="IJ241" i="7"/>
  <c r="II241" i="7"/>
  <c r="IK241" i="7"/>
  <c r="HY241" i="7"/>
  <c r="IH241" i="7"/>
  <c r="KP253" i="7"/>
  <c r="LB253" i="7"/>
  <c r="KQ253" i="7"/>
  <c r="LC253" i="7"/>
  <c r="KR253" i="7"/>
  <c r="LD253" i="7"/>
  <c r="KS253" i="7"/>
  <c r="LE253" i="7"/>
  <c r="KT253" i="7"/>
  <c r="LF253" i="7"/>
  <c r="KU253" i="7"/>
  <c r="LG253" i="7"/>
  <c r="KV253" i="7"/>
  <c r="LH253" i="7"/>
  <c r="KW253" i="7"/>
  <c r="LI253" i="7"/>
  <c r="KX253" i="7"/>
  <c r="KY253" i="7"/>
  <c r="KZ253" i="7"/>
  <c r="LA253" i="7"/>
  <c r="HF207" i="7"/>
  <c r="HR207" i="7"/>
  <c r="HH207" i="7"/>
  <c r="HT207" i="7"/>
  <c r="HI207" i="7"/>
  <c r="HU207" i="7"/>
  <c r="HJ207" i="7"/>
  <c r="HK207" i="7"/>
  <c r="HL207" i="7"/>
  <c r="HA207" i="7"/>
  <c r="HM207" i="7"/>
  <c r="HD207" i="7"/>
  <c r="HP207" i="7"/>
  <c r="HB207" i="7"/>
  <c r="HC207" i="7"/>
  <c r="HE207" i="7"/>
  <c r="HG207" i="7"/>
  <c r="HN207" i="7"/>
  <c r="HS207" i="7"/>
  <c r="HO207" i="7"/>
  <c r="HQ207" i="7"/>
  <c r="GI165" i="7"/>
  <c r="GU165" i="7"/>
  <c r="GJ165" i="7"/>
  <c r="GV165" i="7"/>
  <c r="GK165" i="7"/>
  <c r="GW165" i="7"/>
  <c r="GL165" i="7"/>
  <c r="GX165" i="7"/>
  <c r="GM165" i="7"/>
  <c r="GN165" i="7"/>
  <c r="GO165" i="7"/>
  <c r="GD165" i="7"/>
  <c r="GP165" i="7"/>
  <c r="GG165" i="7"/>
  <c r="GS165" i="7"/>
  <c r="GE165" i="7"/>
  <c r="GF165" i="7"/>
  <c r="GH165" i="7"/>
  <c r="GQ165" i="7"/>
  <c r="GR165" i="7"/>
  <c r="GT165" i="7"/>
  <c r="KS254" i="7"/>
  <c r="LE254" i="7"/>
  <c r="KT254" i="7"/>
  <c r="LF254" i="7"/>
  <c r="KU254" i="7"/>
  <c r="LG254" i="7"/>
  <c r="KV254" i="7"/>
  <c r="LH254" i="7"/>
  <c r="KW254" i="7"/>
  <c r="LI254" i="7"/>
  <c r="KX254" i="7"/>
  <c r="KY254" i="7"/>
  <c r="KO254" i="7"/>
  <c r="KQ254" i="7"/>
  <c r="KR254" i="7"/>
  <c r="LB254" i="7"/>
  <c r="LC254" i="7"/>
  <c r="LD254" i="7"/>
  <c r="IC242" i="7"/>
  <c r="IO242" i="7"/>
  <c r="ID242" i="7"/>
  <c r="IP242" i="7"/>
  <c r="IE242" i="7"/>
  <c r="IQ242" i="7"/>
  <c r="IF242" i="7"/>
  <c r="IR242" i="7"/>
  <c r="IG242" i="7"/>
  <c r="IH242" i="7"/>
  <c r="II242" i="7"/>
  <c r="HX242" i="7"/>
  <c r="IJ242" i="7"/>
  <c r="IA242" i="7"/>
  <c r="IM242" i="7"/>
  <c r="HY242" i="7"/>
  <c r="HZ242" i="7"/>
  <c r="IB242" i="7"/>
  <c r="IK242" i="7"/>
  <c r="IL242" i="7"/>
  <c r="IN242" i="7"/>
  <c r="KR163" i="7"/>
  <c r="LD163" i="7"/>
  <c r="KS163" i="7"/>
  <c r="LE163" i="7"/>
  <c r="KT163" i="7"/>
  <c r="LF163" i="7"/>
  <c r="KU163" i="7"/>
  <c r="LG163" i="7"/>
  <c r="KV163" i="7"/>
  <c r="LH163" i="7"/>
  <c r="KW163" i="7"/>
  <c r="LI163" i="7"/>
  <c r="KX163" i="7"/>
  <c r="KY163" i="7"/>
  <c r="KZ163" i="7"/>
  <c r="KP163" i="7"/>
  <c r="KQ163" i="7"/>
  <c r="LA163" i="7"/>
  <c r="LB163" i="7"/>
  <c r="LC163" i="7"/>
  <c r="JF264" i="7"/>
  <c r="IU264" i="7"/>
  <c r="JG264" i="7"/>
  <c r="IV264" i="7"/>
  <c r="JH264" i="7"/>
  <c r="IX264" i="7"/>
  <c r="JJ264" i="7"/>
  <c r="IZ264" i="7"/>
  <c r="JL264" i="7"/>
  <c r="JA264" i="7"/>
  <c r="JM264" i="7"/>
  <c r="JI264" i="7"/>
  <c r="JK264" i="7"/>
  <c r="JN264" i="7"/>
  <c r="JO264" i="7"/>
  <c r="IW264" i="7"/>
  <c r="IY264" i="7"/>
  <c r="JD264" i="7"/>
  <c r="JB264" i="7"/>
  <c r="JC264" i="7"/>
  <c r="JE264" i="7"/>
  <c r="FR243" i="7"/>
  <c r="FG243" i="7"/>
  <c r="FS243" i="7"/>
  <c r="FH243" i="7"/>
  <c r="FT243" i="7"/>
  <c r="FI243" i="7"/>
  <c r="FU243" i="7"/>
  <c r="FL243" i="7"/>
  <c r="FX243" i="7"/>
  <c r="FM243" i="7"/>
  <c r="FY243" i="7"/>
  <c r="FO243" i="7"/>
  <c r="GA243" i="7"/>
  <c r="FJ243" i="7"/>
  <c r="FK243" i="7"/>
  <c r="FN243" i="7"/>
  <c r="FP243" i="7"/>
  <c r="FQ243" i="7"/>
  <c r="FV243" i="7"/>
  <c r="FW243" i="7"/>
  <c r="FZ243" i="7"/>
  <c r="JC255" i="7"/>
  <c r="JO255" i="7"/>
  <c r="JD255" i="7"/>
  <c r="JE255" i="7"/>
  <c r="JF255" i="7"/>
  <c r="IU255" i="7"/>
  <c r="JG255" i="7"/>
  <c r="IW255" i="7"/>
  <c r="JI255" i="7"/>
  <c r="IX255" i="7"/>
  <c r="JJ255" i="7"/>
  <c r="JA255" i="7"/>
  <c r="JM255" i="7"/>
  <c r="JB255" i="7"/>
  <c r="JH255" i="7"/>
  <c r="JK255" i="7"/>
  <c r="JL255" i="7"/>
  <c r="JN255" i="7"/>
  <c r="IY255" i="7"/>
  <c r="IV255" i="7"/>
  <c r="IZ255" i="7"/>
  <c r="GI210" i="7"/>
  <c r="GU210" i="7"/>
  <c r="GJ210" i="7"/>
  <c r="GV210" i="7"/>
  <c r="GK210" i="7"/>
  <c r="GW210" i="7"/>
  <c r="GL210" i="7"/>
  <c r="GX210" i="7"/>
  <c r="GM210" i="7"/>
  <c r="GN210" i="7"/>
  <c r="GO210" i="7"/>
  <c r="GD210" i="7"/>
  <c r="GP210" i="7"/>
  <c r="GG210" i="7"/>
  <c r="GS210" i="7"/>
  <c r="GE210" i="7"/>
  <c r="GF210" i="7"/>
  <c r="GH210" i="7"/>
  <c r="GQ210" i="7"/>
  <c r="GR210" i="7"/>
  <c r="GT210" i="7"/>
  <c r="KO181" i="7"/>
  <c r="LA181" i="7"/>
  <c r="KP181" i="7"/>
  <c r="LB181" i="7"/>
  <c r="KQ181" i="7"/>
  <c r="LC181" i="7"/>
  <c r="KR181" i="7"/>
  <c r="LD181" i="7"/>
  <c r="KS181" i="7"/>
  <c r="LE181" i="7"/>
  <c r="KT181" i="7"/>
  <c r="LF181" i="7"/>
  <c r="KU181" i="7"/>
  <c r="LG181" i="7"/>
  <c r="KV181" i="7"/>
  <c r="LH181" i="7"/>
  <c r="KW181" i="7"/>
  <c r="LI181" i="7"/>
  <c r="KX181" i="7"/>
  <c r="KY181" i="7"/>
  <c r="KZ181" i="7"/>
  <c r="IU229" i="7"/>
  <c r="IV229" i="7"/>
  <c r="JH229" i="7"/>
  <c r="IW229" i="7"/>
  <c r="JI229" i="7"/>
  <c r="IX229" i="7"/>
  <c r="JJ229" i="7"/>
  <c r="JA229" i="7"/>
  <c r="JM229" i="7"/>
  <c r="JL229" i="7"/>
  <c r="JN229" i="7"/>
  <c r="JO229" i="7"/>
  <c r="IY229" i="7"/>
  <c r="IZ229" i="7"/>
  <c r="JB229" i="7"/>
  <c r="JE229" i="7"/>
  <c r="JK229" i="7"/>
  <c r="JC229" i="7"/>
  <c r="JD229" i="7"/>
  <c r="GH257" i="7"/>
  <c r="GT257" i="7"/>
  <c r="GI257" i="7"/>
  <c r="GU257" i="7"/>
  <c r="GJ257" i="7"/>
  <c r="GV257" i="7"/>
  <c r="GK257" i="7"/>
  <c r="GW257" i="7"/>
  <c r="GL257" i="7"/>
  <c r="GX257" i="7"/>
  <c r="GM257" i="7"/>
  <c r="GN257" i="7"/>
  <c r="GD257" i="7"/>
  <c r="GF257" i="7"/>
  <c r="GR257" i="7"/>
  <c r="GG257" i="7"/>
  <c r="GS257" i="7"/>
  <c r="GQ257" i="7"/>
  <c r="JZ230" i="7"/>
  <c r="KL230" i="7"/>
  <c r="KA230" i="7"/>
  <c r="KB230" i="7"/>
  <c r="JR230" i="7"/>
  <c r="KD230" i="7"/>
  <c r="JT230" i="7"/>
  <c r="KF230" i="7"/>
  <c r="JU230" i="7"/>
  <c r="KG230" i="7"/>
  <c r="JX230" i="7"/>
  <c r="KJ230" i="7"/>
  <c r="JS230" i="7"/>
  <c r="JV230" i="7"/>
  <c r="JW230" i="7"/>
  <c r="KE230" i="7"/>
  <c r="KH230" i="7"/>
  <c r="KI230" i="7"/>
  <c r="JY230" i="7"/>
  <c r="KK230" i="7"/>
  <c r="GF223" i="7"/>
  <c r="GR223" i="7"/>
  <c r="GG223" i="7"/>
  <c r="GS223" i="7"/>
  <c r="GH223" i="7"/>
  <c r="GT223" i="7"/>
  <c r="GI223" i="7"/>
  <c r="GU223" i="7"/>
  <c r="GJ223" i="7"/>
  <c r="GV223" i="7"/>
  <c r="GK223" i="7"/>
  <c r="GW223" i="7"/>
  <c r="GL223" i="7"/>
  <c r="GX223" i="7"/>
  <c r="GM223" i="7"/>
  <c r="GD223" i="7"/>
  <c r="GP223" i="7"/>
  <c r="GO223" i="7"/>
  <c r="GQ223" i="7"/>
  <c r="GE223" i="7"/>
  <c r="GN223" i="7"/>
  <c r="KE197" i="7"/>
  <c r="JT197" i="7"/>
  <c r="KF197" i="7"/>
  <c r="JU197" i="7"/>
  <c r="KG197" i="7"/>
  <c r="JV197" i="7"/>
  <c r="KH197" i="7"/>
  <c r="JW197" i="7"/>
  <c r="KI197" i="7"/>
  <c r="JX197" i="7"/>
  <c r="KJ197" i="7"/>
  <c r="JY197" i="7"/>
  <c r="KK197" i="7"/>
  <c r="JZ197" i="7"/>
  <c r="KB197" i="7"/>
  <c r="KC197" i="7"/>
  <c r="KL197" i="7"/>
  <c r="KD197" i="7"/>
  <c r="KA197" i="7"/>
  <c r="II179" i="7"/>
  <c r="HX179" i="7"/>
  <c r="IJ179" i="7"/>
  <c r="HY179" i="7"/>
  <c r="IK179" i="7"/>
  <c r="HZ179" i="7"/>
  <c r="IL179" i="7"/>
  <c r="IA179" i="7"/>
  <c r="IM179" i="7"/>
  <c r="IB179" i="7"/>
  <c r="IN179" i="7"/>
  <c r="IC179" i="7"/>
  <c r="IO179" i="7"/>
  <c r="ID179" i="7"/>
  <c r="IP179" i="7"/>
  <c r="IG179" i="7"/>
  <c r="IE179" i="7"/>
  <c r="IF179" i="7"/>
  <c r="IH179" i="7"/>
  <c r="IQ179" i="7"/>
  <c r="IR179" i="7"/>
  <c r="ET248" i="7"/>
  <c r="EU248" i="7"/>
  <c r="EK248" i="7"/>
  <c r="EW248" i="7"/>
  <c r="EL248" i="7"/>
  <c r="EX248" i="7"/>
  <c r="EM248" i="7"/>
  <c r="EY248" i="7"/>
  <c r="EN248" i="7"/>
  <c r="EZ248" i="7"/>
  <c r="EQ248" i="7"/>
  <c r="FC248" i="7"/>
  <c r="FA248" i="7"/>
  <c r="FB248" i="7"/>
  <c r="FD248" i="7"/>
  <c r="EJ248" i="7"/>
  <c r="EO248" i="7"/>
  <c r="EP248" i="7"/>
  <c r="ES248" i="7"/>
  <c r="EV248" i="7"/>
  <c r="ER248" i="7"/>
  <c r="KC209" i="7"/>
  <c r="JR209" i="7"/>
  <c r="KD209" i="7"/>
  <c r="JS209" i="7"/>
  <c r="KE209" i="7"/>
  <c r="JT209" i="7"/>
  <c r="KF209" i="7"/>
  <c r="JU209" i="7"/>
  <c r="KG209" i="7"/>
  <c r="JW209" i="7"/>
  <c r="KI209" i="7"/>
  <c r="JX209" i="7"/>
  <c r="KJ209" i="7"/>
  <c r="KA209" i="7"/>
  <c r="JZ209" i="7"/>
  <c r="KB209" i="7"/>
  <c r="KH209" i="7"/>
  <c r="KK209" i="7"/>
  <c r="JV209" i="7"/>
  <c r="JY209" i="7"/>
  <c r="KL209" i="7"/>
  <c r="II191" i="7"/>
  <c r="IJ191" i="7"/>
  <c r="HY191" i="7"/>
  <c r="IK191" i="7"/>
  <c r="HZ191" i="7"/>
  <c r="IL191" i="7"/>
  <c r="IA191" i="7"/>
  <c r="IM191" i="7"/>
  <c r="IB191" i="7"/>
  <c r="IN191" i="7"/>
  <c r="IC191" i="7"/>
  <c r="IO191" i="7"/>
  <c r="ID191" i="7"/>
  <c r="IP191" i="7"/>
  <c r="IG191" i="7"/>
  <c r="IE191" i="7"/>
  <c r="IF191" i="7"/>
  <c r="IR191" i="7"/>
  <c r="IH191" i="7"/>
  <c r="IQ191" i="7"/>
  <c r="GG227" i="7"/>
  <c r="GS227" i="7"/>
  <c r="GH227" i="7"/>
  <c r="GT227" i="7"/>
  <c r="GI227" i="7"/>
  <c r="GU227" i="7"/>
  <c r="GJ227" i="7"/>
  <c r="GV227" i="7"/>
  <c r="GK227" i="7"/>
  <c r="GW227" i="7"/>
  <c r="GL227" i="7"/>
  <c r="GX227" i="7"/>
  <c r="GM227" i="7"/>
  <c r="GP227" i="7"/>
  <c r="GO227" i="7"/>
  <c r="GQ227" i="7"/>
  <c r="GR227" i="7"/>
  <c r="GF227" i="7"/>
  <c r="GN227" i="7"/>
  <c r="JY183" i="7"/>
  <c r="KK183" i="7"/>
  <c r="JZ183" i="7"/>
  <c r="KL183" i="7"/>
  <c r="KA183" i="7"/>
  <c r="KB183" i="7"/>
  <c r="KC183" i="7"/>
  <c r="JR183" i="7"/>
  <c r="KD183" i="7"/>
  <c r="JS183" i="7"/>
  <c r="KE183" i="7"/>
  <c r="JU183" i="7"/>
  <c r="KG183" i="7"/>
  <c r="JT183" i="7"/>
  <c r="JV183" i="7"/>
  <c r="JX183" i="7"/>
  <c r="KF183" i="7"/>
  <c r="KJ183" i="7"/>
  <c r="JW183" i="7"/>
  <c r="KH183" i="7"/>
  <c r="KI183" i="7"/>
  <c r="JB197" i="7"/>
  <c r="JN197" i="7"/>
  <c r="JC197" i="7"/>
  <c r="JO197" i="7"/>
  <c r="JE197" i="7"/>
  <c r="JA197" i="7"/>
  <c r="JD197" i="7"/>
  <c r="JF197" i="7"/>
  <c r="JG197" i="7"/>
  <c r="JH197" i="7"/>
  <c r="JJ197" i="7"/>
  <c r="JK197" i="7"/>
  <c r="IW197" i="7"/>
  <c r="IX197" i="7"/>
  <c r="IY197" i="7"/>
  <c r="IZ197" i="7"/>
  <c r="JI197" i="7"/>
  <c r="JL197" i="7"/>
  <c r="JM197" i="7"/>
  <c r="C76" i="1"/>
  <c r="U60" i="1"/>
  <c r="AB264" i="7"/>
  <c r="AM219" i="7"/>
  <c r="AY245" i="7"/>
  <c r="BH264" i="7"/>
  <c r="AY203" i="7"/>
  <c r="BP203" i="7"/>
  <c r="BP170" i="7"/>
  <c r="BP165" i="7"/>
  <c r="AV165" i="7"/>
  <c r="BD218" i="7"/>
  <c r="BD206" i="7"/>
  <c r="BT237" i="7"/>
  <c r="CE237" i="7"/>
  <c r="CB238" i="7"/>
  <c r="CS246" i="7"/>
  <c r="DD246" i="7"/>
  <c r="CD255" i="7"/>
  <c r="CA256" i="7"/>
  <c r="CG256" i="7"/>
  <c r="BV260" i="7"/>
  <c r="BV263" i="7"/>
  <c r="CP257" i="7"/>
  <c r="CY177" i="7"/>
  <c r="CR178" i="7"/>
  <c r="DD178" i="7"/>
  <c r="CX183" i="7"/>
  <c r="CQ185" i="7"/>
  <c r="DB185" i="7"/>
  <c r="CX192" i="7"/>
  <c r="CS193" i="7"/>
  <c r="DC199" i="7"/>
  <c r="DB200" i="7"/>
  <c r="CR206" i="7"/>
  <c r="DD206" i="7"/>
  <c r="DB207" i="7"/>
  <c r="CX209" i="7"/>
  <c r="DC216" i="7"/>
  <c r="DC218" i="7"/>
  <c r="DC219" i="7"/>
  <c r="CP207" i="7"/>
  <c r="CP185" i="7"/>
  <c r="CP177" i="7"/>
  <c r="DE224" i="7"/>
  <c r="CT226" i="7"/>
  <c r="CU228" i="7"/>
  <c r="CW230" i="7"/>
  <c r="GD234" i="7"/>
  <c r="GP234" i="7"/>
  <c r="GE234" i="7"/>
  <c r="GQ234" i="7"/>
  <c r="GR234" i="7"/>
  <c r="GG234" i="7"/>
  <c r="GS234" i="7"/>
  <c r="GH234" i="7"/>
  <c r="GT234" i="7"/>
  <c r="GI234" i="7"/>
  <c r="GU234" i="7"/>
  <c r="GJ234" i="7"/>
  <c r="GV234" i="7"/>
  <c r="GM234" i="7"/>
  <c r="GL234" i="7"/>
  <c r="GN234" i="7"/>
  <c r="GO234" i="7"/>
  <c r="GW234" i="7"/>
  <c r="GX234" i="7"/>
  <c r="GK234" i="7"/>
  <c r="KV247" i="7"/>
  <c r="LH247" i="7"/>
  <c r="KW247" i="7"/>
  <c r="LI247" i="7"/>
  <c r="KX247" i="7"/>
  <c r="KY247" i="7"/>
  <c r="KZ247" i="7"/>
  <c r="KO247" i="7"/>
  <c r="LA247" i="7"/>
  <c r="KP247" i="7"/>
  <c r="LB247" i="7"/>
  <c r="KQ247" i="7"/>
  <c r="LC247" i="7"/>
  <c r="KR247" i="7"/>
  <c r="LD247" i="7"/>
  <c r="KS247" i="7"/>
  <c r="KT247" i="7"/>
  <c r="KU247" i="7"/>
  <c r="LF247" i="7"/>
  <c r="LG247" i="7"/>
  <c r="LE247" i="7"/>
  <c r="IE200" i="7"/>
  <c r="IQ200" i="7"/>
  <c r="IF200" i="7"/>
  <c r="IR200" i="7"/>
  <c r="IG200" i="7"/>
  <c r="IH200" i="7"/>
  <c r="II200" i="7"/>
  <c r="HX200" i="7"/>
  <c r="IJ200" i="7"/>
  <c r="HY200" i="7"/>
  <c r="IK200" i="7"/>
  <c r="HZ200" i="7"/>
  <c r="IL200" i="7"/>
  <c r="IA200" i="7"/>
  <c r="IM200" i="7"/>
  <c r="IC200" i="7"/>
  <c r="IO200" i="7"/>
  <c r="IB200" i="7"/>
  <c r="ID200" i="7"/>
  <c r="IN200" i="7"/>
  <c r="IP200" i="7"/>
  <c r="GL177" i="7"/>
  <c r="GX177" i="7"/>
  <c r="GM177" i="7"/>
  <c r="GN177" i="7"/>
  <c r="GO177" i="7"/>
  <c r="GD177" i="7"/>
  <c r="GP177" i="7"/>
  <c r="GE177" i="7"/>
  <c r="GQ177" i="7"/>
  <c r="GF177" i="7"/>
  <c r="GR177" i="7"/>
  <c r="GG177" i="7"/>
  <c r="GS177" i="7"/>
  <c r="GJ177" i="7"/>
  <c r="GV177" i="7"/>
  <c r="GH177" i="7"/>
  <c r="GI177" i="7"/>
  <c r="GK177" i="7"/>
  <c r="GT177" i="7"/>
  <c r="GU177" i="7"/>
  <c r="GW177" i="7"/>
  <c r="KX180" i="7"/>
  <c r="KY180" i="7"/>
  <c r="KZ180" i="7"/>
  <c r="KO180" i="7"/>
  <c r="LA180" i="7"/>
  <c r="KP180" i="7"/>
  <c r="LB180" i="7"/>
  <c r="KQ180" i="7"/>
  <c r="LC180" i="7"/>
  <c r="KR180" i="7"/>
  <c r="LD180" i="7"/>
  <c r="KS180" i="7"/>
  <c r="LE180" i="7"/>
  <c r="KT180" i="7"/>
  <c r="LF180" i="7"/>
  <c r="KU180" i="7"/>
  <c r="KV180" i="7"/>
  <c r="KW180" i="7"/>
  <c r="LG180" i="7"/>
  <c r="LH180" i="7"/>
  <c r="LI180" i="7"/>
  <c r="HX260" i="7"/>
  <c r="IK260" i="7"/>
  <c r="HZ260" i="7"/>
  <c r="IL260" i="7"/>
  <c r="IA260" i="7"/>
  <c r="IM260" i="7"/>
  <c r="IB260" i="7"/>
  <c r="IN260" i="7"/>
  <c r="IC260" i="7"/>
  <c r="IO260" i="7"/>
  <c r="ID260" i="7"/>
  <c r="IP260" i="7"/>
  <c r="IG260" i="7"/>
  <c r="IE260" i="7"/>
  <c r="IF260" i="7"/>
  <c r="IH260" i="7"/>
  <c r="IQ260" i="7"/>
  <c r="IR260" i="7"/>
  <c r="ET236" i="7"/>
  <c r="EU236" i="7"/>
  <c r="EJ236" i="7"/>
  <c r="EV236" i="7"/>
  <c r="EK236" i="7"/>
  <c r="EW236" i="7"/>
  <c r="EL236" i="7"/>
  <c r="EX236" i="7"/>
  <c r="EM236" i="7"/>
  <c r="EY236" i="7"/>
  <c r="EN236" i="7"/>
  <c r="EZ236" i="7"/>
  <c r="EQ236" i="7"/>
  <c r="FC236" i="7"/>
  <c r="FD236" i="7"/>
  <c r="EO236" i="7"/>
  <c r="EP236" i="7"/>
  <c r="ER236" i="7"/>
  <c r="ES236" i="7"/>
  <c r="FA236" i="7"/>
  <c r="FB236" i="7"/>
  <c r="IF188" i="7"/>
  <c r="IR188" i="7"/>
  <c r="IG188" i="7"/>
  <c r="IH188" i="7"/>
  <c r="II188" i="7"/>
  <c r="IJ188" i="7"/>
  <c r="IK188" i="7"/>
  <c r="HZ188" i="7"/>
  <c r="IL188" i="7"/>
  <c r="IA188" i="7"/>
  <c r="IM188" i="7"/>
  <c r="ID188" i="7"/>
  <c r="IP188" i="7"/>
  <c r="IB188" i="7"/>
  <c r="IC188" i="7"/>
  <c r="IE188" i="7"/>
  <c r="IN188" i="7"/>
  <c r="IO188" i="7"/>
  <c r="IQ188" i="7"/>
  <c r="GL216" i="7"/>
  <c r="GX216" i="7"/>
  <c r="GM216" i="7"/>
  <c r="GN216" i="7"/>
  <c r="GO216" i="7"/>
  <c r="GP216" i="7"/>
  <c r="GQ216" i="7"/>
  <c r="GF216" i="7"/>
  <c r="GR216" i="7"/>
  <c r="GG216" i="7"/>
  <c r="GS216" i="7"/>
  <c r="GJ216" i="7"/>
  <c r="GV216" i="7"/>
  <c r="GW216" i="7"/>
  <c r="GH216" i="7"/>
  <c r="GI216" i="7"/>
  <c r="GT216" i="7"/>
  <c r="GK216" i="7"/>
  <c r="GU216" i="7"/>
  <c r="KX174" i="7"/>
  <c r="KS174" i="7"/>
  <c r="KY174" i="7"/>
  <c r="KZ174" i="7"/>
  <c r="KO174" i="7"/>
  <c r="LA174" i="7"/>
  <c r="KP174" i="7"/>
  <c r="LB174" i="7"/>
  <c r="LE174" i="7"/>
  <c r="KQ174" i="7"/>
  <c r="LC174" i="7"/>
  <c r="KR174" i="7"/>
  <c r="LD174" i="7"/>
  <c r="KT174" i="7"/>
  <c r="LF174" i="7"/>
  <c r="KU174" i="7"/>
  <c r="LG174" i="7"/>
  <c r="KV174" i="7"/>
  <c r="LH174" i="7"/>
  <c r="LI174" i="7"/>
  <c r="KW174" i="7"/>
  <c r="IY211" i="7"/>
  <c r="JK211" i="7"/>
  <c r="IZ211" i="7"/>
  <c r="JL211" i="7"/>
  <c r="JA211" i="7"/>
  <c r="JM211" i="7"/>
  <c r="JB211" i="7"/>
  <c r="JN211" i="7"/>
  <c r="JC211" i="7"/>
  <c r="JO211" i="7"/>
  <c r="JD211" i="7"/>
  <c r="BN323" i="7" s="1"/>
  <c r="JE211" i="7"/>
  <c r="JF211" i="7"/>
  <c r="JG211" i="7"/>
  <c r="IW211" i="7"/>
  <c r="JI211" i="7"/>
  <c r="JH211" i="7"/>
  <c r="JJ211" i="7"/>
  <c r="IX211" i="7"/>
  <c r="GH261" i="7"/>
  <c r="GT261" i="7"/>
  <c r="GI261" i="7"/>
  <c r="GU261" i="7"/>
  <c r="GJ261" i="7"/>
  <c r="GV261" i="7"/>
  <c r="GK261" i="7"/>
  <c r="GW261" i="7"/>
  <c r="GL261" i="7"/>
  <c r="GX261" i="7"/>
  <c r="GM261" i="7"/>
  <c r="GN261" i="7"/>
  <c r="GO261" i="7"/>
  <c r="GF261" i="7"/>
  <c r="GR261" i="7"/>
  <c r="GP261" i="7"/>
  <c r="GQ261" i="7"/>
  <c r="GS261" i="7"/>
  <c r="GD261" i="7"/>
  <c r="GE261" i="7"/>
  <c r="GG261" i="7"/>
  <c r="JW237" i="7"/>
  <c r="KI237" i="7"/>
  <c r="JX237" i="7"/>
  <c r="KJ237" i="7"/>
  <c r="JY237" i="7"/>
  <c r="KK237" i="7"/>
  <c r="JZ237" i="7"/>
  <c r="KA237" i="7"/>
  <c r="KC237" i="7"/>
  <c r="JR237" i="7"/>
  <c r="KD237" i="7"/>
  <c r="JV237" i="7"/>
  <c r="KB237" i="7"/>
  <c r="KE237" i="7"/>
  <c r="KF237" i="7"/>
  <c r="KH237" i="7"/>
  <c r="KL237" i="7"/>
  <c r="JS237" i="7"/>
  <c r="KG237" i="7"/>
  <c r="JT237" i="7"/>
  <c r="JU237" i="7"/>
  <c r="GH189" i="7"/>
  <c r="GT189" i="7"/>
  <c r="GI189" i="7"/>
  <c r="GU189" i="7"/>
  <c r="GJ189" i="7"/>
  <c r="GV189" i="7"/>
  <c r="GL189" i="7"/>
  <c r="GX189" i="7"/>
  <c r="GM189" i="7"/>
  <c r="GN189" i="7"/>
  <c r="GO189" i="7"/>
  <c r="GD189" i="7"/>
  <c r="GP189" i="7"/>
  <c r="GF189" i="7"/>
  <c r="GR189" i="7"/>
  <c r="GQ189" i="7"/>
  <c r="GS189" i="7"/>
  <c r="GW189" i="7"/>
  <c r="GE189" i="7"/>
  <c r="GG189" i="7"/>
  <c r="GK189" i="7"/>
  <c r="KV202" i="7"/>
  <c r="LH202" i="7"/>
  <c r="KW202" i="7"/>
  <c r="LI202" i="7"/>
  <c r="KX202" i="7"/>
  <c r="KY202" i="7"/>
  <c r="KZ202" i="7"/>
  <c r="KO202" i="7"/>
  <c r="LA202" i="7"/>
  <c r="KP202" i="7"/>
  <c r="LB202" i="7"/>
  <c r="KQ202" i="7"/>
  <c r="LC202" i="7"/>
  <c r="KR202" i="7"/>
  <c r="LD202" i="7"/>
  <c r="KT202" i="7"/>
  <c r="LF202" i="7"/>
  <c r="LE202" i="7"/>
  <c r="LG202" i="7"/>
  <c r="KS202" i="7"/>
  <c r="KU202" i="7"/>
  <c r="IY176" i="7"/>
  <c r="JK176" i="7"/>
  <c r="IZ176" i="7"/>
  <c r="JL176" i="7"/>
  <c r="JA176" i="7"/>
  <c r="JM176" i="7"/>
  <c r="JB176" i="7"/>
  <c r="JN176" i="7"/>
  <c r="JC176" i="7"/>
  <c r="JO176" i="7"/>
  <c r="JE176" i="7"/>
  <c r="JF176" i="7"/>
  <c r="JJ176" i="7"/>
  <c r="IU176" i="7"/>
  <c r="IW176" i="7"/>
  <c r="IX176" i="7"/>
  <c r="IV176" i="7"/>
  <c r="JD176" i="7"/>
  <c r="JG176" i="7"/>
  <c r="JH176" i="7"/>
  <c r="JI176" i="7"/>
  <c r="KR213" i="7"/>
  <c r="LD213" i="7"/>
  <c r="KS213" i="7"/>
  <c r="LE213" i="7"/>
  <c r="KT213" i="7"/>
  <c r="LF213" i="7"/>
  <c r="KU213" i="7"/>
  <c r="LG213" i="7"/>
  <c r="KV213" i="7"/>
  <c r="LH213" i="7"/>
  <c r="KW213" i="7"/>
  <c r="LI213" i="7"/>
  <c r="KX213" i="7"/>
  <c r="KY213" i="7"/>
  <c r="KZ213" i="7"/>
  <c r="KO213" i="7"/>
  <c r="KP213" i="7"/>
  <c r="KQ213" i="7"/>
  <c r="LA213" i="7"/>
  <c r="LB213" i="7"/>
  <c r="LC213" i="7"/>
  <c r="IC238" i="7"/>
  <c r="IO238" i="7"/>
  <c r="ID238" i="7"/>
  <c r="IP238" i="7"/>
  <c r="IE238" i="7"/>
  <c r="IQ238" i="7"/>
  <c r="IF238" i="7"/>
  <c r="IR238" i="7"/>
  <c r="IG238" i="7"/>
  <c r="IH238" i="7"/>
  <c r="II238" i="7"/>
  <c r="HX238" i="7"/>
  <c r="IJ238" i="7"/>
  <c r="IA238" i="7"/>
  <c r="IM238" i="7"/>
  <c r="HY238" i="7"/>
  <c r="HZ238" i="7"/>
  <c r="IB238" i="7"/>
  <c r="IN238" i="7"/>
  <c r="IK238" i="7"/>
  <c r="IL238" i="7"/>
  <c r="EN250" i="7"/>
  <c r="EZ250" i="7"/>
  <c r="EO250" i="7"/>
  <c r="FA250" i="7"/>
  <c r="EQ250" i="7"/>
  <c r="FC250" i="7"/>
  <c r="ER250" i="7"/>
  <c r="FD250" i="7"/>
  <c r="ES250" i="7"/>
  <c r="ET250" i="7"/>
  <c r="EK250" i="7"/>
  <c r="EW250" i="7"/>
  <c r="EL250" i="7"/>
  <c r="EM250" i="7"/>
  <c r="EP250" i="7"/>
  <c r="EU250" i="7"/>
  <c r="EV250" i="7"/>
  <c r="EX250" i="7"/>
  <c r="EY250" i="7"/>
  <c r="FB250" i="7"/>
  <c r="EJ250" i="7"/>
  <c r="IY203" i="7"/>
  <c r="JK203" i="7"/>
  <c r="IZ203" i="7"/>
  <c r="JL203" i="7"/>
  <c r="JA203" i="7"/>
  <c r="JM203" i="7"/>
  <c r="JB203" i="7"/>
  <c r="JN203" i="7"/>
  <c r="JC203" i="7"/>
  <c r="JO203" i="7"/>
  <c r="JD203" i="7"/>
  <c r="JE203" i="7"/>
  <c r="JF203" i="7"/>
  <c r="IU203" i="7"/>
  <c r="JG203" i="7"/>
  <c r="IW203" i="7"/>
  <c r="JI203" i="7"/>
  <c r="IV203" i="7"/>
  <c r="IX203" i="7"/>
  <c r="JH203" i="7"/>
  <c r="JJ203" i="7"/>
  <c r="HC169" i="7"/>
  <c r="HO169" i="7"/>
  <c r="HD169" i="7"/>
  <c r="HP169" i="7"/>
  <c r="HE169" i="7"/>
  <c r="HQ169" i="7"/>
  <c r="HF169" i="7"/>
  <c r="HR169" i="7"/>
  <c r="HG169" i="7"/>
  <c r="HS169" i="7"/>
  <c r="HH169" i="7"/>
  <c r="HT169" i="7"/>
  <c r="HI169" i="7"/>
  <c r="HU169" i="7"/>
  <c r="HJ169" i="7"/>
  <c r="BL319" i="7" s="1"/>
  <c r="HK169" i="7"/>
  <c r="ET224" i="7"/>
  <c r="EJ224" i="7"/>
  <c r="EW224" i="7"/>
  <c r="EL224" i="7"/>
  <c r="EX224" i="7"/>
  <c r="EM224" i="7"/>
  <c r="EY224" i="7"/>
  <c r="EN224" i="7"/>
  <c r="EZ224" i="7"/>
  <c r="EQ224" i="7"/>
  <c r="FC224" i="7"/>
  <c r="FD224" i="7"/>
  <c r="EO224" i="7"/>
  <c r="EP224" i="7"/>
  <c r="ER224" i="7"/>
  <c r="FA224" i="7"/>
  <c r="FB224" i="7"/>
  <c r="IF251" i="7"/>
  <c r="IR251" i="7"/>
  <c r="IG251" i="7"/>
  <c r="IH251" i="7"/>
  <c r="II251" i="7"/>
  <c r="HX251" i="7"/>
  <c r="IJ251" i="7"/>
  <c r="HY251" i="7"/>
  <c r="IK251" i="7"/>
  <c r="HZ251" i="7"/>
  <c r="IL251" i="7"/>
  <c r="IA251" i="7"/>
  <c r="IM251" i="7"/>
  <c r="ID251" i="7"/>
  <c r="IP251" i="7"/>
  <c r="IB251" i="7"/>
  <c r="IC251" i="7"/>
  <c r="IE251" i="7"/>
  <c r="IN251" i="7"/>
  <c r="IO251" i="7"/>
  <c r="IQ251" i="7"/>
  <c r="FT204" i="7"/>
  <c r="FI204" i="7"/>
  <c r="FU204" i="7"/>
  <c r="FJ204" i="7"/>
  <c r="FV204" i="7"/>
  <c r="FK204" i="7"/>
  <c r="FW204" i="7"/>
  <c r="FL204" i="7"/>
  <c r="FX204" i="7"/>
  <c r="FM204" i="7"/>
  <c r="FY204" i="7"/>
  <c r="FN204" i="7"/>
  <c r="FZ204" i="7"/>
  <c r="FO204" i="7"/>
  <c r="GA204" i="7"/>
  <c r="FP204" i="7"/>
  <c r="FQ204" i="7"/>
  <c r="KD186" i="7"/>
  <c r="JY186" i="7"/>
  <c r="KE186" i="7"/>
  <c r="KK186" i="7"/>
  <c r="JT186" i="7"/>
  <c r="KF186" i="7"/>
  <c r="JU186" i="7"/>
  <c r="KG186" i="7"/>
  <c r="JV186" i="7"/>
  <c r="KH186" i="7"/>
  <c r="JW186" i="7"/>
  <c r="KI186" i="7"/>
  <c r="JX186" i="7"/>
  <c r="KJ186" i="7"/>
  <c r="JZ186" i="7"/>
  <c r="KL186" i="7"/>
  <c r="KA186" i="7"/>
  <c r="KB186" i="7"/>
  <c r="KC186" i="7"/>
  <c r="IF263" i="7"/>
  <c r="IR263" i="7"/>
  <c r="IG263" i="7"/>
  <c r="IH263" i="7"/>
  <c r="HX263" i="7"/>
  <c r="IK263" i="7"/>
  <c r="HZ263" i="7"/>
  <c r="IL263" i="7"/>
  <c r="IA263" i="7"/>
  <c r="IM263" i="7"/>
  <c r="ID263" i="7"/>
  <c r="IP263" i="7"/>
  <c r="IB263" i="7"/>
  <c r="IC263" i="7"/>
  <c r="IE263" i="7"/>
  <c r="IQ263" i="7"/>
  <c r="IN263" i="7"/>
  <c r="IO263" i="7"/>
  <c r="FN196" i="7"/>
  <c r="FZ196" i="7"/>
  <c r="FO196" i="7"/>
  <c r="GA196" i="7"/>
  <c r="FP196" i="7"/>
  <c r="FQ196" i="7"/>
  <c r="FG196" i="7"/>
  <c r="FH196" i="7"/>
  <c r="FT196" i="7"/>
  <c r="FI196" i="7"/>
  <c r="FU196" i="7"/>
  <c r="FJ196" i="7"/>
  <c r="FV196" i="7"/>
  <c r="FL196" i="7"/>
  <c r="FX196" i="7"/>
  <c r="FK196" i="7"/>
  <c r="FM196" i="7"/>
  <c r="FW196" i="7"/>
  <c r="FY196" i="7"/>
  <c r="JR231" i="7"/>
  <c r="JS231" i="7"/>
  <c r="KE231" i="7"/>
  <c r="JT231" i="7"/>
  <c r="KF231" i="7"/>
  <c r="JU231" i="7"/>
  <c r="KG231" i="7"/>
  <c r="JW231" i="7"/>
  <c r="KI231" i="7"/>
  <c r="JX231" i="7"/>
  <c r="KJ231" i="7"/>
  <c r="KA231" i="7"/>
  <c r="KB231" i="7"/>
  <c r="KH231" i="7"/>
  <c r="KK231" i="7"/>
  <c r="KL231" i="7"/>
  <c r="JV231" i="7"/>
  <c r="JY231" i="7"/>
  <c r="JZ231" i="7"/>
  <c r="GJ240" i="7"/>
  <c r="GV240" i="7"/>
  <c r="GK240" i="7"/>
  <c r="GW240" i="7"/>
  <c r="GL240" i="7"/>
  <c r="GX240" i="7"/>
  <c r="GM240" i="7"/>
  <c r="GN240" i="7"/>
  <c r="GO240" i="7"/>
  <c r="GD240" i="7"/>
  <c r="GP240" i="7"/>
  <c r="GG240" i="7"/>
  <c r="GS240" i="7"/>
  <c r="GE240" i="7"/>
  <c r="GF240" i="7"/>
  <c r="GH240" i="7"/>
  <c r="GI240" i="7"/>
  <c r="GQ240" i="7"/>
  <c r="GR240" i="7"/>
  <c r="GU240" i="7"/>
  <c r="GT240" i="7"/>
  <c r="JS252" i="7"/>
  <c r="KE252" i="7"/>
  <c r="JT252" i="7"/>
  <c r="KF252" i="7"/>
  <c r="JU252" i="7"/>
  <c r="KG252" i="7"/>
  <c r="JV252" i="7"/>
  <c r="KH252" i="7"/>
  <c r="JX252" i="7"/>
  <c r="KJ252" i="7"/>
  <c r="JY252" i="7"/>
  <c r="KK252" i="7"/>
  <c r="KL252" i="7"/>
  <c r="KB252" i="7"/>
  <c r="KI252" i="7"/>
  <c r="JR252" i="7"/>
  <c r="JW252" i="7"/>
  <c r="KA252" i="7"/>
  <c r="KC252" i="7"/>
  <c r="KD252" i="7"/>
  <c r="HC206" i="7"/>
  <c r="HO206" i="7"/>
  <c r="HE206" i="7"/>
  <c r="HQ206" i="7"/>
  <c r="HF206" i="7"/>
  <c r="HR206" i="7"/>
  <c r="HG206" i="7"/>
  <c r="HS206" i="7"/>
  <c r="HH206" i="7"/>
  <c r="HT206" i="7"/>
  <c r="HI206" i="7"/>
  <c r="HU206" i="7"/>
  <c r="HJ206" i="7"/>
  <c r="HM206" i="7"/>
  <c r="HL206" i="7"/>
  <c r="HN206" i="7"/>
  <c r="HP206" i="7"/>
  <c r="HD206" i="7"/>
  <c r="HK206" i="7"/>
  <c r="FN167" i="7"/>
  <c r="FZ167" i="7"/>
  <c r="FO167" i="7"/>
  <c r="GA167" i="7"/>
  <c r="FP167" i="7"/>
  <c r="FQ167" i="7"/>
  <c r="FR167" i="7"/>
  <c r="FG167" i="7"/>
  <c r="FS167" i="7"/>
  <c r="FI167" i="7"/>
  <c r="FU167" i="7"/>
  <c r="FL167" i="7"/>
  <c r="FX167" i="7"/>
  <c r="FW167" i="7"/>
  <c r="FY167" i="7"/>
  <c r="FH167" i="7"/>
  <c r="FJ167" i="7"/>
  <c r="FM167" i="7"/>
  <c r="FK167" i="7"/>
  <c r="FT167" i="7"/>
  <c r="FV167" i="7"/>
  <c r="KC227" i="7"/>
  <c r="KD227" i="7"/>
  <c r="KE227" i="7"/>
  <c r="JT227" i="7"/>
  <c r="KF227" i="7"/>
  <c r="JU227" i="7"/>
  <c r="KG227" i="7"/>
  <c r="JW227" i="7"/>
  <c r="KI227" i="7"/>
  <c r="JX227" i="7"/>
  <c r="KJ227" i="7"/>
  <c r="KA227" i="7"/>
  <c r="JV227" i="7"/>
  <c r="JY227" i="7"/>
  <c r="JZ227" i="7"/>
  <c r="KH227" i="7"/>
  <c r="KB227" i="7"/>
  <c r="KL227" i="7"/>
  <c r="KK227" i="7"/>
  <c r="HZ265" i="7"/>
  <c r="IL265" i="7"/>
  <c r="IA265" i="7"/>
  <c r="IM265" i="7"/>
  <c r="IB265" i="7"/>
  <c r="IN265" i="7"/>
  <c r="IC265" i="7"/>
  <c r="IO265" i="7"/>
  <c r="ID265" i="7"/>
  <c r="IP265" i="7"/>
  <c r="IE265" i="7"/>
  <c r="IQ265" i="7"/>
  <c r="IF265" i="7"/>
  <c r="IR265" i="7"/>
  <c r="IG265" i="7"/>
  <c r="HX265" i="7"/>
  <c r="IH265" i="7"/>
  <c r="IK265" i="7"/>
  <c r="KS199" i="7"/>
  <c r="LE199" i="7"/>
  <c r="KT199" i="7"/>
  <c r="LF199" i="7"/>
  <c r="KU199" i="7"/>
  <c r="LG199" i="7"/>
  <c r="KV199" i="7"/>
  <c r="LH199" i="7"/>
  <c r="KW199" i="7"/>
  <c r="LI199" i="7"/>
  <c r="KX199" i="7"/>
  <c r="KY199" i="7"/>
  <c r="KZ199" i="7"/>
  <c r="KO199" i="7"/>
  <c r="LA199" i="7"/>
  <c r="KQ199" i="7"/>
  <c r="LC199" i="7"/>
  <c r="KP199" i="7"/>
  <c r="KR199" i="7"/>
  <c r="LB199" i="7"/>
  <c r="LD199" i="7"/>
  <c r="EK253" i="7"/>
  <c r="EW253" i="7"/>
  <c r="EL253" i="7"/>
  <c r="EX253" i="7"/>
  <c r="EN253" i="7"/>
  <c r="EZ253" i="7"/>
  <c r="EO253" i="7"/>
  <c r="FA253" i="7"/>
  <c r="EP253" i="7"/>
  <c r="FB253" i="7"/>
  <c r="EQ253" i="7"/>
  <c r="FC253" i="7"/>
  <c r="ET253" i="7"/>
  <c r="EM253" i="7"/>
  <c r="ER253" i="7"/>
  <c r="ES253" i="7"/>
  <c r="EU253" i="7"/>
  <c r="EV253" i="7"/>
  <c r="FD253" i="7"/>
  <c r="EY253" i="7"/>
  <c r="JB207" i="7"/>
  <c r="JN207" i="7"/>
  <c r="JC207" i="7"/>
  <c r="JO207" i="7"/>
  <c r="JE207" i="7"/>
  <c r="IX207" i="7"/>
  <c r="JM207" i="7"/>
  <c r="IY207" i="7"/>
  <c r="IZ207" i="7"/>
  <c r="JA207" i="7"/>
  <c r="JD207" i="7"/>
  <c r="JG207" i="7"/>
  <c r="JH207" i="7"/>
  <c r="JL207" i="7"/>
  <c r="IU207" i="7"/>
  <c r="IV207" i="7"/>
  <c r="IW207" i="7"/>
  <c r="JJ207" i="7"/>
  <c r="JI207" i="7"/>
  <c r="JK207" i="7"/>
  <c r="JF207" i="7"/>
  <c r="HC165" i="7"/>
  <c r="HO165" i="7"/>
  <c r="HD165" i="7"/>
  <c r="HP165" i="7"/>
  <c r="HE165" i="7"/>
  <c r="HQ165" i="7"/>
  <c r="HF165" i="7"/>
  <c r="HR165" i="7"/>
  <c r="HG165" i="7"/>
  <c r="HS165" i="7"/>
  <c r="HH165" i="7"/>
  <c r="HT165" i="7"/>
  <c r="HI165" i="7"/>
  <c r="HU165" i="7"/>
  <c r="HJ165" i="7"/>
  <c r="HA165" i="7"/>
  <c r="HM165" i="7"/>
  <c r="HB165" i="7"/>
  <c r="HK165" i="7"/>
  <c r="HL165" i="7"/>
  <c r="HN165" i="7"/>
  <c r="EN254" i="7"/>
  <c r="EZ254" i="7"/>
  <c r="EO254" i="7"/>
  <c r="FA254" i="7"/>
  <c r="EQ254" i="7"/>
  <c r="FC254" i="7"/>
  <c r="ER254" i="7"/>
  <c r="FD254" i="7"/>
  <c r="ES254" i="7"/>
  <c r="ET254" i="7"/>
  <c r="EW254" i="7"/>
  <c r="EM254" i="7"/>
  <c r="EP254" i="7"/>
  <c r="EX254" i="7"/>
  <c r="EY254" i="7"/>
  <c r="FB254" i="7"/>
  <c r="EJ254" i="7"/>
  <c r="EL254" i="7"/>
  <c r="FN178" i="7"/>
  <c r="FZ178" i="7"/>
  <c r="FO178" i="7"/>
  <c r="GA178" i="7"/>
  <c r="FP178" i="7"/>
  <c r="FQ178" i="7"/>
  <c r="FR178" i="7"/>
  <c r="FG178" i="7"/>
  <c r="FS178" i="7"/>
  <c r="FI178" i="7"/>
  <c r="FU178" i="7"/>
  <c r="FL178" i="7"/>
  <c r="FX178" i="7"/>
  <c r="FH178" i="7"/>
  <c r="FJ178" i="7"/>
  <c r="FK178" i="7"/>
  <c r="FT178" i="7"/>
  <c r="FV178" i="7"/>
  <c r="FY178" i="7"/>
  <c r="FW178" i="7"/>
  <c r="FM178" i="7"/>
  <c r="KY264" i="7"/>
  <c r="KZ264" i="7"/>
  <c r="KP264" i="7"/>
  <c r="LB264" i="7"/>
  <c r="KQ264" i="7"/>
  <c r="LC264" i="7"/>
  <c r="KR264" i="7"/>
  <c r="LD264" i="7"/>
  <c r="KS264" i="7"/>
  <c r="LE264" i="7"/>
  <c r="KT264" i="7"/>
  <c r="LF264" i="7"/>
  <c r="KO264" i="7"/>
  <c r="KU264" i="7"/>
  <c r="KV264" i="7"/>
  <c r="KW264" i="7"/>
  <c r="KX264" i="7"/>
  <c r="LA264" i="7"/>
  <c r="LG264" i="7"/>
  <c r="LH264" i="7"/>
  <c r="LI264" i="7"/>
  <c r="GG243" i="7"/>
  <c r="GH243" i="7"/>
  <c r="GD243" i="7"/>
  <c r="GN243" i="7"/>
  <c r="GO243" i="7"/>
  <c r="GP243" i="7"/>
  <c r="GQ243" i="7"/>
  <c r="GR243" i="7"/>
  <c r="GE243" i="7"/>
  <c r="GS243" i="7"/>
  <c r="GF243" i="7"/>
  <c r="GT243" i="7"/>
  <c r="GI243" i="7"/>
  <c r="GU243" i="7"/>
  <c r="GJ243" i="7"/>
  <c r="GV243" i="7"/>
  <c r="GL243" i="7"/>
  <c r="GX243" i="7"/>
  <c r="GK243" i="7"/>
  <c r="GM243" i="7"/>
  <c r="GW243" i="7"/>
  <c r="KB255" i="7"/>
  <c r="KC255" i="7"/>
  <c r="JR255" i="7"/>
  <c r="KD255" i="7"/>
  <c r="JS255" i="7"/>
  <c r="KE255" i="7"/>
  <c r="JU255" i="7"/>
  <c r="KG255" i="7"/>
  <c r="JV255" i="7"/>
  <c r="KH255" i="7"/>
  <c r="JW255" i="7"/>
  <c r="KI255" i="7"/>
  <c r="JY255" i="7"/>
  <c r="KK255" i="7"/>
  <c r="JT255" i="7"/>
  <c r="JZ255" i="7"/>
  <c r="KA255" i="7"/>
  <c r="KL255" i="7"/>
  <c r="KF255" i="7"/>
  <c r="KJ255" i="7"/>
  <c r="JX255" i="7"/>
  <c r="HC210" i="7"/>
  <c r="HO210" i="7"/>
  <c r="HE210" i="7"/>
  <c r="HQ210" i="7"/>
  <c r="HF210" i="7"/>
  <c r="HR210" i="7"/>
  <c r="HG210" i="7"/>
  <c r="HS210" i="7"/>
  <c r="HH210" i="7"/>
  <c r="HT210" i="7"/>
  <c r="HI210" i="7"/>
  <c r="HU210" i="7"/>
  <c r="HJ210" i="7"/>
  <c r="HA210" i="7"/>
  <c r="HM210" i="7"/>
  <c r="HB210" i="7"/>
  <c r="HD210" i="7"/>
  <c r="HK210" i="7"/>
  <c r="HL210" i="7"/>
  <c r="HN210" i="7"/>
  <c r="HP210" i="7"/>
  <c r="FK162" i="7"/>
  <c r="FW162" i="7"/>
  <c r="FL162" i="7"/>
  <c r="FX162" i="7"/>
  <c r="FM162" i="7"/>
  <c r="FY162" i="7"/>
  <c r="FN162" i="7"/>
  <c r="FZ162" i="7"/>
  <c r="FO162" i="7"/>
  <c r="GA162" i="7"/>
  <c r="FP162" i="7"/>
  <c r="FI162" i="7"/>
  <c r="FU162" i="7"/>
  <c r="FT162" i="7"/>
  <c r="FV162" i="7"/>
  <c r="FJ162" i="7"/>
  <c r="FQ162" i="7"/>
  <c r="JW229" i="7"/>
  <c r="KI229" i="7"/>
  <c r="JX229" i="7"/>
  <c r="KJ229" i="7"/>
  <c r="JY229" i="7"/>
  <c r="KK229" i="7"/>
  <c r="JZ229" i="7"/>
  <c r="KL229" i="7"/>
  <c r="KA229" i="7"/>
  <c r="JR229" i="7"/>
  <c r="JU229" i="7"/>
  <c r="KG229" i="7"/>
  <c r="KH229" i="7"/>
  <c r="JS229" i="7"/>
  <c r="JT229" i="7"/>
  <c r="KB229" i="7"/>
  <c r="JV229" i="7"/>
  <c r="KE229" i="7"/>
  <c r="KF229" i="7"/>
  <c r="KR230" i="7"/>
  <c r="KS230" i="7"/>
  <c r="KQ230" i="7"/>
  <c r="LE230" i="7"/>
  <c r="KT230" i="7"/>
  <c r="LF230" i="7"/>
  <c r="KU230" i="7"/>
  <c r="LG230" i="7"/>
  <c r="KV230" i="7"/>
  <c r="LH230" i="7"/>
  <c r="KW230" i="7"/>
  <c r="LI230" i="7"/>
  <c r="KX230" i="7"/>
  <c r="KY230" i="7"/>
  <c r="LA230" i="7"/>
  <c r="KO230" i="7"/>
  <c r="KP230" i="7"/>
  <c r="LB230" i="7"/>
  <c r="LC230" i="7"/>
  <c r="LD230" i="7"/>
  <c r="LA197" i="7"/>
  <c r="LB197" i="7"/>
  <c r="KQ197" i="7"/>
  <c r="LC197" i="7"/>
  <c r="KR197" i="7"/>
  <c r="LD197" i="7"/>
  <c r="KS197" i="7"/>
  <c r="LE197" i="7"/>
  <c r="KT197" i="7"/>
  <c r="LF197" i="7"/>
  <c r="KU197" i="7"/>
  <c r="LG197" i="7"/>
  <c r="KV197" i="7"/>
  <c r="LH197" i="7"/>
  <c r="KW197" i="7"/>
  <c r="LI197" i="7"/>
  <c r="KX197" i="7"/>
  <c r="KY197" i="7"/>
  <c r="KZ197" i="7"/>
  <c r="IV179" i="7"/>
  <c r="JH179" i="7"/>
  <c r="IW179" i="7"/>
  <c r="JI179" i="7"/>
  <c r="IX179" i="7"/>
  <c r="JJ179" i="7"/>
  <c r="IY179" i="7"/>
  <c r="JK179" i="7"/>
  <c r="IZ179" i="7"/>
  <c r="JL179" i="7"/>
  <c r="JB179" i="7"/>
  <c r="JN179" i="7"/>
  <c r="JC179" i="7"/>
  <c r="JO179" i="7"/>
  <c r="JF179" i="7"/>
  <c r="JG179" i="7"/>
  <c r="JM179" i="7"/>
  <c r="IU179" i="7"/>
  <c r="JA179" i="7"/>
  <c r="JD179" i="7"/>
  <c r="JE179" i="7"/>
  <c r="GK258" i="7"/>
  <c r="GW258" i="7"/>
  <c r="GL258" i="7"/>
  <c r="GX258" i="7"/>
  <c r="GM258" i="7"/>
  <c r="GN258" i="7"/>
  <c r="GO258" i="7"/>
  <c r="GD258" i="7"/>
  <c r="GP258" i="7"/>
  <c r="GE258" i="7"/>
  <c r="GQ258" i="7"/>
  <c r="GF258" i="7"/>
  <c r="GR258" i="7"/>
  <c r="GG258" i="7"/>
  <c r="GI258" i="7"/>
  <c r="GU258" i="7"/>
  <c r="GH258" i="7"/>
  <c r="GS258" i="7"/>
  <c r="GV258" i="7"/>
  <c r="GJ258" i="7"/>
  <c r="GT258" i="7"/>
  <c r="KV259" i="7"/>
  <c r="LH259" i="7"/>
  <c r="KW259" i="7"/>
  <c r="LI259" i="7"/>
  <c r="KX259" i="7"/>
  <c r="KY259" i="7"/>
  <c r="KZ259" i="7"/>
  <c r="KO259" i="7"/>
  <c r="LA259" i="7"/>
  <c r="KP259" i="7"/>
  <c r="LB259" i="7"/>
  <c r="KQ259" i="7"/>
  <c r="LC259" i="7"/>
  <c r="KR259" i="7"/>
  <c r="KS259" i="7"/>
  <c r="KT259" i="7"/>
  <c r="KU259" i="7"/>
  <c r="LD259" i="7"/>
  <c r="LE259" i="7"/>
  <c r="LF259" i="7"/>
  <c r="LG259" i="7"/>
  <c r="FK211" i="7"/>
  <c r="FW211" i="7"/>
  <c r="FL211" i="7"/>
  <c r="FX211" i="7"/>
  <c r="FM211" i="7"/>
  <c r="FY211" i="7"/>
  <c r="FN211" i="7"/>
  <c r="FZ211" i="7"/>
  <c r="FO211" i="7"/>
  <c r="GA211" i="7"/>
  <c r="FP211" i="7"/>
  <c r="BI323" i="7" s="1"/>
  <c r="FQ211" i="7"/>
  <c r="FR211" i="7"/>
  <c r="FS211" i="7"/>
  <c r="FI211" i="7"/>
  <c r="FU211" i="7"/>
  <c r="FJ211" i="7"/>
  <c r="FT211" i="7"/>
  <c r="FV211" i="7"/>
  <c r="EN262" i="7"/>
  <c r="EZ262" i="7"/>
  <c r="ES262" i="7"/>
  <c r="EV262" i="7"/>
  <c r="EW262" i="7"/>
  <c r="ER262" i="7"/>
  <c r="EJ262" i="7"/>
  <c r="EX262" i="7"/>
  <c r="EK262" i="7"/>
  <c r="EY262" i="7"/>
  <c r="EL262" i="7"/>
  <c r="FA262" i="7"/>
  <c r="EM262" i="7"/>
  <c r="FB262" i="7"/>
  <c r="EO262" i="7"/>
  <c r="FC262" i="7"/>
  <c r="EP262" i="7"/>
  <c r="FD262" i="7"/>
  <c r="EQ262" i="7"/>
  <c r="ET262" i="7"/>
  <c r="EU262" i="7"/>
  <c r="KO170" i="7"/>
  <c r="LA170" i="7"/>
  <c r="KP170" i="7"/>
  <c r="LB170" i="7"/>
  <c r="KQ170" i="7"/>
  <c r="LC170" i="7"/>
  <c r="KR170" i="7"/>
  <c r="LD170" i="7"/>
  <c r="KS170" i="7"/>
  <c r="LE170" i="7"/>
  <c r="KT170" i="7"/>
  <c r="LF170" i="7"/>
  <c r="KU170" i="7"/>
  <c r="LG170" i="7"/>
  <c r="KV170" i="7"/>
  <c r="LH170" i="7"/>
  <c r="KW170" i="7"/>
  <c r="LI170" i="7"/>
  <c r="KX170" i="7"/>
  <c r="KY170" i="7"/>
  <c r="KZ170" i="7"/>
  <c r="JS192" i="7"/>
  <c r="KE192" i="7"/>
  <c r="JT192" i="7"/>
  <c r="KF192" i="7"/>
  <c r="JU192" i="7"/>
  <c r="KG192" i="7"/>
  <c r="JW192" i="7"/>
  <c r="KI192" i="7"/>
  <c r="JX192" i="7"/>
  <c r="KJ192" i="7"/>
  <c r="JY192" i="7"/>
  <c r="KK192" i="7"/>
  <c r="JZ192" i="7"/>
  <c r="KL192" i="7"/>
  <c r="KA192" i="7"/>
  <c r="KC192" i="7"/>
  <c r="JR192" i="7"/>
  <c r="JV192" i="7"/>
  <c r="KB192" i="7"/>
  <c r="KD192" i="7"/>
  <c r="KH192" i="7"/>
  <c r="HE199" i="7"/>
  <c r="HQ199" i="7"/>
  <c r="HF199" i="7"/>
  <c r="HR199" i="7"/>
  <c r="HG199" i="7"/>
  <c r="HS199" i="7"/>
  <c r="HH199" i="7"/>
  <c r="HT199" i="7"/>
  <c r="HI199" i="7"/>
  <c r="HU199" i="7"/>
  <c r="HJ199" i="7"/>
  <c r="HK199" i="7"/>
  <c r="HL199" i="7"/>
  <c r="HA199" i="7"/>
  <c r="HM199" i="7"/>
  <c r="HC199" i="7"/>
  <c r="HO199" i="7"/>
  <c r="HB199" i="7"/>
  <c r="HD199" i="7"/>
  <c r="HN199" i="7"/>
  <c r="HP199" i="7"/>
  <c r="GE264" i="7"/>
  <c r="GQ264" i="7"/>
  <c r="GF264" i="7"/>
  <c r="GR264" i="7"/>
  <c r="GG264" i="7"/>
  <c r="GS264" i="7"/>
  <c r="GH264" i="7"/>
  <c r="GT264" i="7"/>
  <c r="GI264" i="7"/>
  <c r="GU264" i="7"/>
  <c r="GJ264" i="7"/>
  <c r="GV264" i="7"/>
  <c r="GL264" i="7"/>
  <c r="GX264" i="7"/>
  <c r="GO264" i="7"/>
  <c r="GK264" i="7"/>
  <c r="GM264" i="7"/>
  <c r="GP264" i="7"/>
  <c r="GD264" i="7"/>
  <c r="GN264" i="7"/>
  <c r="GW264" i="7"/>
  <c r="JT228" i="7"/>
  <c r="KF228" i="7"/>
  <c r="JU228" i="7"/>
  <c r="KG228" i="7"/>
  <c r="JV228" i="7"/>
  <c r="KH228" i="7"/>
  <c r="JW228" i="7"/>
  <c r="KI228" i="7"/>
  <c r="JX228" i="7"/>
  <c r="KJ228" i="7"/>
  <c r="JZ228" i="7"/>
  <c r="KL228" i="7"/>
  <c r="KA228" i="7"/>
  <c r="JR228" i="7"/>
  <c r="KD228" i="7"/>
  <c r="JS228" i="7"/>
  <c r="JY228" i="7"/>
  <c r="KB228" i="7"/>
  <c r="KC228" i="7"/>
  <c r="KK228" i="7"/>
  <c r="KE228" i="7"/>
  <c r="GN255" i="7"/>
  <c r="GO255" i="7"/>
  <c r="GD255" i="7"/>
  <c r="GP255" i="7"/>
  <c r="GE255" i="7"/>
  <c r="GQ255" i="7"/>
  <c r="GF255" i="7"/>
  <c r="GR255" i="7"/>
  <c r="GG255" i="7"/>
  <c r="GS255" i="7"/>
  <c r="GH255" i="7"/>
  <c r="GT255" i="7"/>
  <c r="GI255" i="7"/>
  <c r="GU255" i="7"/>
  <c r="GJ255" i="7"/>
  <c r="GV255" i="7"/>
  <c r="GL255" i="7"/>
  <c r="GX255" i="7"/>
  <c r="GK255" i="7"/>
  <c r="GM255" i="7"/>
  <c r="GW255" i="7"/>
  <c r="P76" i="1"/>
  <c r="P132" i="1" s="1"/>
  <c r="D32" i="2"/>
  <c r="AX239" i="7"/>
  <c r="AW264" i="7"/>
  <c r="AW170" i="7"/>
  <c r="AV192" i="7"/>
  <c r="AX203" i="7"/>
  <c r="AZ192" i="7"/>
  <c r="BO203" i="7"/>
  <c r="BP206" i="7"/>
  <c r="BO170" i="7"/>
  <c r="BO165" i="7"/>
  <c r="BE206" i="7"/>
  <c r="CX236" i="7"/>
  <c r="BT243" i="7"/>
  <c r="BU244" i="7"/>
  <c r="CF244" i="7"/>
  <c r="DD248" i="7"/>
  <c r="DD257" i="7"/>
  <c r="CR264" i="7"/>
  <c r="CP264" i="7"/>
  <c r="BV164" i="7"/>
  <c r="CB167" i="7"/>
  <c r="CB170" i="7"/>
  <c r="BS170" i="7"/>
  <c r="ET219" i="7"/>
  <c r="EW219" i="7"/>
  <c r="EL219" i="7"/>
  <c r="EX219" i="7"/>
  <c r="EM219" i="7"/>
  <c r="EY219" i="7"/>
  <c r="EN219" i="7"/>
  <c r="EZ219" i="7"/>
  <c r="EQ219" i="7"/>
  <c r="FC219" i="7"/>
  <c r="FD219" i="7"/>
  <c r="EO219" i="7"/>
  <c r="ES219" i="7"/>
  <c r="EP219" i="7"/>
  <c r="ER219" i="7"/>
  <c r="FA219" i="7"/>
  <c r="FB219" i="7"/>
  <c r="ET206" i="7"/>
  <c r="EU206" i="7"/>
  <c r="EV206" i="7"/>
  <c r="EW206" i="7"/>
  <c r="EL206" i="7"/>
  <c r="EX206" i="7"/>
  <c r="EM206" i="7"/>
  <c r="EY206" i="7"/>
  <c r="EN206" i="7"/>
  <c r="EZ206" i="7"/>
  <c r="EQ206" i="7"/>
  <c r="FC206" i="7"/>
  <c r="FD206" i="7"/>
  <c r="ES206" i="7"/>
  <c r="EO206" i="7"/>
  <c r="EP206" i="7"/>
  <c r="ER206" i="7"/>
  <c r="FA206" i="7"/>
  <c r="FB206" i="7"/>
  <c r="EN213" i="7"/>
  <c r="EZ213" i="7"/>
  <c r="EO213" i="7"/>
  <c r="FA213" i="7"/>
  <c r="EP213" i="7"/>
  <c r="FB213" i="7"/>
  <c r="EQ213" i="7"/>
  <c r="FC213" i="7"/>
  <c r="ER213" i="7"/>
  <c r="FD213" i="7"/>
  <c r="ES213" i="7"/>
  <c r="ET213" i="7"/>
  <c r="EK213" i="7"/>
  <c r="EW213" i="7"/>
  <c r="EL213" i="7"/>
  <c r="EM213" i="7"/>
  <c r="EU213" i="7"/>
  <c r="EV213" i="7"/>
  <c r="EX213" i="7"/>
  <c r="EY213" i="7"/>
  <c r="EJ213" i="7"/>
  <c r="EQ185" i="7"/>
  <c r="FC185" i="7"/>
  <c r="ER185" i="7"/>
  <c r="FD185" i="7"/>
  <c r="ES185" i="7"/>
  <c r="ET185" i="7"/>
  <c r="EK185" i="7"/>
  <c r="EW185" i="7"/>
  <c r="EN185" i="7"/>
  <c r="EZ185" i="7"/>
  <c r="FA185" i="7"/>
  <c r="FB185" i="7"/>
  <c r="EJ185" i="7"/>
  <c r="EL185" i="7"/>
  <c r="EM185" i="7"/>
  <c r="EO185" i="7"/>
  <c r="EV185" i="7"/>
  <c r="EP185" i="7"/>
  <c r="EY185" i="7"/>
  <c r="EU185" i="7"/>
  <c r="EX185" i="7"/>
  <c r="ET178" i="7"/>
  <c r="EU178" i="7"/>
  <c r="EJ178" i="7"/>
  <c r="EV178" i="7"/>
  <c r="EK178" i="7"/>
  <c r="EW178" i="7"/>
  <c r="EN178" i="7"/>
  <c r="EZ178" i="7"/>
  <c r="EQ178" i="7"/>
  <c r="FC178" i="7"/>
  <c r="FD178" i="7"/>
  <c r="EL178" i="7"/>
  <c r="EM178" i="7"/>
  <c r="EO178" i="7"/>
  <c r="EP178" i="7"/>
  <c r="ER178" i="7"/>
  <c r="EY178" i="7"/>
  <c r="FB178" i="7"/>
  <c r="ES178" i="7"/>
  <c r="EX178" i="7"/>
  <c r="FA178" i="7"/>
  <c r="ET167" i="7"/>
  <c r="EU167" i="7"/>
  <c r="EJ167" i="7"/>
  <c r="EV167" i="7"/>
  <c r="EK167" i="7"/>
  <c r="EW167" i="7"/>
  <c r="EN167" i="7"/>
  <c r="EZ167" i="7"/>
  <c r="EQ167" i="7"/>
  <c r="FC167" i="7"/>
  <c r="FD167" i="7"/>
  <c r="EL167" i="7"/>
  <c r="EM167" i="7"/>
  <c r="EO167" i="7"/>
  <c r="EP167" i="7"/>
  <c r="ER167" i="7"/>
  <c r="EY167" i="7"/>
  <c r="ES167" i="7"/>
  <c r="EX167" i="7"/>
  <c r="FA167" i="7"/>
  <c r="FB167" i="7"/>
  <c r="IC234" i="7"/>
  <c r="IO234" i="7"/>
  <c r="ID234" i="7"/>
  <c r="IP234" i="7"/>
  <c r="IE234" i="7"/>
  <c r="IQ234" i="7"/>
  <c r="IF234" i="7"/>
  <c r="IR234" i="7"/>
  <c r="IG234" i="7"/>
  <c r="IH234" i="7"/>
  <c r="II234" i="7"/>
  <c r="HX234" i="7"/>
  <c r="IJ234" i="7"/>
  <c r="IA234" i="7"/>
  <c r="IM234" i="7"/>
  <c r="IL234" i="7"/>
  <c r="IN234" i="7"/>
  <c r="IB234" i="7"/>
  <c r="HY234" i="7"/>
  <c r="IK234" i="7"/>
  <c r="EQ247" i="7"/>
  <c r="FC247" i="7"/>
  <c r="ER247" i="7"/>
  <c r="FD247" i="7"/>
  <c r="ET247" i="7"/>
  <c r="EU247" i="7"/>
  <c r="EJ247" i="7"/>
  <c r="EV247" i="7"/>
  <c r="EK247" i="7"/>
  <c r="EW247" i="7"/>
  <c r="EN247" i="7"/>
  <c r="EZ247" i="7"/>
  <c r="EP247" i="7"/>
  <c r="EL247" i="7"/>
  <c r="ES247" i="7"/>
  <c r="EX247" i="7"/>
  <c r="EY247" i="7"/>
  <c r="FA247" i="7"/>
  <c r="FB247" i="7"/>
  <c r="EM247" i="7"/>
  <c r="EO247" i="7"/>
  <c r="IV200" i="7"/>
  <c r="JH200" i="7"/>
  <c r="IW200" i="7"/>
  <c r="JI200" i="7"/>
  <c r="IX200" i="7"/>
  <c r="JJ200" i="7"/>
  <c r="IY200" i="7"/>
  <c r="JK200" i="7"/>
  <c r="IZ200" i="7"/>
  <c r="JL200" i="7"/>
  <c r="JA200" i="7"/>
  <c r="JM200" i="7"/>
  <c r="JB200" i="7"/>
  <c r="JN200" i="7"/>
  <c r="JC200" i="7"/>
  <c r="JO200" i="7"/>
  <c r="JD200" i="7"/>
  <c r="JF200" i="7"/>
  <c r="JE200" i="7"/>
  <c r="JG200" i="7"/>
  <c r="IU200" i="7"/>
  <c r="HF177" i="7"/>
  <c r="HR177" i="7"/>
  <c r="HH177" i="7"/>
  <c r="HT177" i="7"/>
  <c r="HI177" i="7"/>
  <c r="HU177" i="7"/>
  <c r="HJ177" i="7"/>
  <c r="HK177" i="7"/>
  <c r="HL177" i="7"/>
  <c r="HA177" i="7"/>
  <c r="HM177" i="7"/>
  <c r="HD177" i="7"/>
  <c r="HP177" i="7"/>
  <c r="HC177" i="7"/>
  <c r="HE177" i="7"/>
  <c r="HG177" i="7"/>
  <c r="HN177" i="7"/>
  <c r="HO177" i="7"/>
  <c r="HQ177" i="7"/>
  <c r="HS177" i="7"/>
  <c r="HB177" i="7"/>
  <c r="FO246" i="7"/>
  <c r="GA246" i="7"/>
  <c r="FP246" i="7"/>
  <c r="FQ246" i="7"/>
  <c r="FR246" i="7"/>
  <c r="FI246" i="7"/>
  <c r="FU246" i="7"/>
  <c r="FJ246" i="7"/>
  <c r="FV246" i="7"/>
  <c r="FL246" i="7"/>
  <c r="FX246" i="7"/>
  <c r="FK246" i="7"/>
  <c r="FM246" i="7"/>
  <c r="FN246" i="7"/>
  <c r="FS246" i="7"/>
  <c r="FY246" i="7"/>
  <c r="FZ246" i="7"/>
  <c r="FT246" i="7"/>
  <c r="FW246" i="7"/>
  <c r="IU260" i="7"/>
  <c r="JH260" i="7"/>
  <c r="IX260" i="7"/>
  <c r="JJ260" i="7"/>
  <c r="IZ260" i="7"/>
  <c r="JL260" i="7"/>
  <c r="JA260" i="7"/>
  <c r="JM260" i="7"/>
  <c r="JD260" i="7"/>
  <c r="IW260" i="7"/>
  <c r="IY260" i="7"/>
  <c r="JB260" i="7"/>
  <c r="JC260" i="7"/>
  <c r="JE260" i="7"/>
  <c r="JI260" i="7"/>
  <c r="JK260" i="7"/>
  <c r="JN260" i="7"/>
  <c r="JO260" i="7"/>
  <c r="JE188" i="7"/>
  <c r="JF188" i="7"/>
  <c r="JG188" i="7"/>
  <c r="JH188" i="7"/>
  <c r="IX188" i="7"/>
  <c r="JN188" i="7"/>
  <c r="IY188" i="7"/>
  <c r="JO188" i="7"/>
  <c r="IZ188" i="7"/>
  <c r="JA188" i="7"/>
  <c r="JB188" i="7"/>
  <c r="JD188" i="7"/>
  <c r="JI188" i="7"/>
  <c r="JJ188" i="7"/>
  <c r="JK188" i="7"/>
  <c r="JL188" i="7"/>
  <c r="JM188" i="7"/>
  <c r="IW188" i="7"/>
  <c r="JC188" i="7"/>
  <c r="HF216" i="7"/>
  <c r="HH216" i="7"/>
  <c r="HI216" i="7"/>
  <c r="HJ216" i="7"/>
  <c r="HK216" i="7"/>
  <c r="HL216" i="7"/>
  <c r="HD216" i="7"/>
  <c r="HC216" i="7"/>
  <c r="HE216" i="7"/>
  <c r="HG216" i="7"/>
  <c r="HM216" i="7"/>
  <c r="HN216" i="7"/>
  <c r="HO216" i="7"/>
  <c r="HP216" i="7"/>
  <c r="HQ216" i="7"/>
  <c r="HT216" i="7"/>
  <c r="HR216" i="7"/>
  <c r="HS216" i="7"/>
  <c r="HU216" i="7"/>
  <c r="FH194" i="7"/>
  <c r="FT194" i="7"/>
  <c r="FI194" i="7"/>
  <c r="FU194" i="7"/>
  <c r="FJ194" i="7"/>
  <c r="FV194" i="7"/>
  <c r="FL194" i="7"/>
  <c r="FX194" i="7"/>
  <c r="FM194" i="7"/>
  <c r="FY194" i="7"/>
  <c r="FN194" i="7"/>
  <c r="FZ194" i="7"/>
  <c r="FO194" i="7"/>
  <c r="GA194" i="7"/>
  <c r="FP194" i="7"/>
  <c r="FR194" i="7"/>
  <c r="FG194" i="7"/>
  <c r="FS194" i="7"/>
  <c r="FK194" i="7"/>
  <c r="FQ194" i="7"/>
  <c r="FW194" i="7"/>
  <c r="JY211" i="7"/>
  <c r="KK211" i="7"/>
  <c r="JZ211" i="7"/>
  <c r="KL211" i="7"/>
  <c r="KA211" i="7"/>
  <c r="BO323" i="7" s="1"/>
  <c r="KB211" i="7"/>
  <c r="KC211" i="7"/>
  <c r="KD211" i="7"/>
  <c r="KE211" i="7"/>
  <c r="JT211" i="7"/>
  <c r="KF211" i="7"/>
  <c r="JU211" i="7"/>
  <c r="KG211" i="7"/>
  <c r="JW211" i="7"/>
  <c r="KI211" i="7"/>
  <c r="JV211" i="7"/>
  <c r="JX211" i="7"/>
  <c r="KH211" i="7"/>
  <c r="KJ211" i="7"/>
  <c r="KP237" i="7"/>
  <c r="LB237" i="7"/>
  <c r="KQ237" i="7"/>
  <c r="LC237" i="7"/>
  <c r="KR237" i="7"/>
  <c r="LD237" i="7"/>
  <c r="KS237" i="7"/>
  <c r="LE237" i="7"/>
  <c r="KT237" i="7"/>
  <c r="LF237" i="7"/>
  <c r="KU237" i="7"/>
  <c r="LG237" i="7"/>
  <c r="KV237" i="7"/>
  <c r="LH237" i="7"/>
  <c r="KW237" i="7"/>
  <c r="LI237" i="7"/>
  <c r="KX237" i="7"/>
  <c r="KO237" i="7"/>
  <c r="KY237" i="7"/>
  <c r="KZ237" i="7"/>
  <c r="LA237" i="7"/>
  <c r="HK189" i="7"/>
  <c r="HL189" i="7"/>
  <c r="HA189" i="7"/>
  <c r="HM189" i="7"/>
  <c r="HC189" i="7"/>
  <c r="HO189" i="7"/>
  <c r="HD189" i="7"/>
  <c r="HP189" i="7"/>
  <c r="HE189" i="7"/>
  <c r="HQ189" i="7"/>
  <c r="HF189" i="7"/>
  <c r="HR189" i="7"/>
  <c r="HG189" i="7"/>
  <c r="HS189" i="7"/>
  <c r="HI189" i="7"/>
  <c r="HU189" i="7"/>
  <c r="HT189" i="7"/>
  <c r="HB189" i="7"/>
  <c r="HH189" i="7"/>
  <c r="HJ189" i="7"/>
  <c r="HN189" i="7"/>
  <c r="FN217" i="7"/>
  <c r="FZ217" i="7"/>
  <c r="FO217" i="7"/>
  <c r="GA217" i="7"/>
  <c r="FP217" i="7"/>
  <c r="FQ217" i="7"/>
  <c r="FR217" i="7"/>
  <c r="FG217" i="7"/>
  <c r="FS217" i="7"/>
  <c r="FI217" i="7"/>
  <c r="FU217" i="7"/>
  <c r="FL217" i="7"/>
  <c r="FX217" i="7"/>
  <c r="FH217" i="7"/>
  <c r="FJ217" i="7"/>
  <c r="FK217" i="7"/>
  <c r="FT217" i="7"/>
  <c r="FV217" i="7"/>
  <c r="FY217" i="7"/>
  <c r="FM217" i="7"/>
  <c r="FW217" i="7"/>
  <c r="KB176" i="7"/>
  <c r="KC176" i="7"/>
  <c r="JR176" i="7"/>
  <c r="KD176" i="7"/>
  <c r="JS176" i="7"/>
  <c r="KE176" i="7"/>
  <c r="JT176" i="7"/>
  <c r="KF176" i="7"/>
  <c r="JU176" i="7"/>
  <c r="KG176" i="7"/>
  <c r="JV176" i="7"/>
  <c r="KH176" i="7"/>
  <c r="JX176" i="7"/>
  <c r="KJ176" i="7"/>
  <c r="JW176" i="7"/>
  <c r="JY176" i="7"/>
  <c r="KA176" i="7"/>
  <c r="KI176" i="7"/>
  <c r="JZ176" i="7"/>
  <c r="KK176" i="7"/>
  <c r="KL176" i="7"/>
  <c r="II244" i="7"/>
  <c r="IJ244" i="7"/>
  <c r="IK244" i="7"/>
  <c r="HZ244" i="7"/>
  <c r="IL244" i="7"/>
  <c r="IA244" i="7"/>
  <c r="IM244" i="7"/>
  <c r="IB244" i="7"/>
  <c r="IN244" i="7"/>
  <c r="IC244" i="7"/>
  <c r="IO244" i="7"/>
  <c r="ID244" i="7"/>
  <c r="IP244" i="7"/>
  <c r="IG244" i="7"/>
  <c r="IE244" i="7"/>
  <c r="IF244" i="7"/>
  <c r="IH244" i="7"/>
  <c r="IQ244" i="7"/>
  <c r="IR244" i="7"/>
  <c r="FO262" i="7"/>
  <c r="GA262" i="7"/>
  <c r="FP262" i="7"/>
  <c r="FQ262" i="7"/>
  <c r="FR262" i="7"/>
  <c r="FI262" i="7"/>
  <c r="FU262" i="7"/>
  <c r="FJ262" i="7"/>
  <c r="FV262" i="7"/>
  <c r="FL262" i="7"/>
  <c r="FX262" i="7"/>
  <c r="FM262" i="7"/>
  <c r="FN262" i="7"/>
  <c r="FS262" i="7"/>
  <c r="FT262" i="7"/>
  <c r="FW262" i="7"/>
  <c r="FY262" i="7"/>
  <c r="FZ262" i="7"/>
  <c r="FG262" i="7"/>
  <c r="FK262" i="7"/>
  <c r="FH262" i="7"/>
  <c r="IW238" i="7"/>
  <c r="JI238" i="7"/>
  <c r="IX238" i="7"/>
  <c r="JJ238" i="7"/>
  <c r="IZ238" i="7"/>
  <c r="JL238" i="7"/>
  <c r="JA238" i="7"/>
  <c r="JM238" i="7"/>
  <c r="JD238" i="7"/>
  <c r="JE238" i="7"/>
  <c r="JF238" i="7"/>
  <c r="JG238" i="7"/>
  <c r="JH238" i="7"/>
  <c r="JK238" i="7"/>
  <c r="JO238" i="7"/>
  <c r="IU238" i="7"/>
  <c r="JB238" i="7"/>
  <c r="JC238" i="7"/>
  <c r="JN238" i="7"/>
  <c r="IV238" i="7"/>
  <c r="IY238" i="7"/>
  <c r="HH190" i="7"/>
  <c r="HT190" i="7"/>
  <c r="HI190" i="7"/>
  <c r="HU190" i="7"/>
  <c r="HJ190" i="7"/>
  <c r="HL190" i="7"/>
  <c r="HA190" i="7"/>
  <c r="HM190" i="7"/>
  <c r="HB190" i="7"/>
  <c r="HN190" i="7"/>
  <c r="HC190" i="7"/>
  <c r="HO190" i="7"/>
  <c r="HD190" i="7"/>
  <c r="HP190" i="7"/>
  <c r="HF190" i="7"/>
  <c r="HR190" i="7"/>
  <c r="HE190" i="7"/>
  <c r="HS190" i="7"/>
  <c r="HG190" i="7"/>
  <c r="HK190" i="7"/>
  <c r="HQ190" i="7"/>
  <c r="KB203" i="7"/>
  <c r="KC203" i="7"/>
  <c r="JR203" i="7"/>
  <c r="KD203" i="7"/>
  <c r="JS203" i="7"/>
  <c r="KE203" i="7"/>
  <c r="JT203" i="7"/>
  <c r="KF203" i="7"/>
  <c r="JU203" i="7"/>
  <c r="KG203" i="7"/>
  <c r="JV203" i="7"/>
  <c r="KH203" i="7"/>
  <c r="JW203" i="7"/>
  <c r="KI203" i="7"/>
  <c r="JX203" i="7"/>
  <c r="KJ203" i="7"/>
  <c r="JZ203" i="7"/>
  <c r="KL203" i="7"/>
  <c r="KK203" i="7"/>
  <c r="JY203" i="7"/>
  <c r="KA203" i="7"/>
  <c r="HZ169" i="7"/>
  <c r="IL169" i="7"/>
  <c r="IA169" i="7"/>
  <c r="IM169" i="7"/>
  <c r="IB169" i="7"/>
  <c r="IN169" i="7"/>
  <c r="IC169" i="7"/>
  <c r="IO169" i="7"/>
  <c r="ID169" i="7"/>
  <c r="IP169" i="7"/>
  <c r="IE169" i="7"/>
  <c r="IQ169" i="7"/>
  <c r="IF169" i="7"/>
  <c r="IR169" i="7"/>
  <c r="IG169" i="7"/>
  <c r="BM319" i="7" s="1"/>
  <c r="IH169" i="7"/>
  <c r="FR239" i="7"/>
  <c r="FS239" i="7"/>
  <c r="FH239" i="7"/>
  <c r="FT239" i="7"/>
  <c r="FI239" i="7"/>
  <c r="FU239" i="7"/>
  <c r="FL239" i="7"/>
  <c r="FX239" i="7"/>
  <c r="FM239" i="7"/>
  <c r="FY239" i="7"/>
  <c r="FO239" i="7"/>
  <c r="GA239" i="7"/>
  <c r="FJ239" i="7"/>
  <c r="FK239" i="7"/>
  <c r="FN239" i="7"/>
  <c r="FP239" i="7"/>
  <c r="FQ239" i="7"/>
  <c r="FV239" i="7"/>
  <c r="FW239" i="7"/>
  <c r="FZ239" i="7"/>
  <c r="JC251" i="7"/>
  <c r="JO251" i="7"/>
  <c r="JD251" i="7"/>
  <c r="JE251" i="7"/>
  <c r="JF251" i="7"/>
  <c r="IU251" i="7"/>
  <c r="JG251" i="7"/>
  <c r="IW251" i="7"/>
  <c r="JI251" i="7"/>
  <c r="IX251" i="7"/>
  <c r="JJ251" i="7"/>
  <c r="JA251" i="7"/>
  <c r="JM251" i="7"/>
  <c r="JN251" i="7"/>
  <c r="IV251" i="7"/>
  <c r="IY251" i="7"/>
  <c r="IZ251" i="7"/>
  <c r="JK251" i="7"/>
  <c r="JH251" i="7"/>
  <c r="JL251" i="7"/>
  <c r="JB251" i="7"/>
  <c r="GK204" i="7"/>
  <c r="GW204" i="7"/>
  <c r="GL204" i="7"/>
  <c r="GX204" i="7"/>
  <c r="GM204" i="7"/>
  <c r="GN204" i="7"/>
  <c r="GQ204" i="7"/>
  <c r="GF204" i="7"/>
  <c r="GR204" i="7"/>
  <c r="GG204" i="7"/>
  <c r="GS204" i="7"/>
  <c r="GI204" i="7"/>
  <c r="GU204" i="7"/>
  <c r="GJ204" i="7"/>
  <c r="GH204" i="7"/>
  <c r="GT204" i="7"/>
  <c r="GV204" i="7"/>
  <c r="KR186" i="7"/>
  <c r="LD186" i="7"/>
  <c r="KS186" i="7"/>
  <c r="LE186" i="7"/>
  <c r="KT186" i="7"/>
  <c r="LF186" i="7"/>
  <c r="KU186" i="7"/>
  <c r="LG186" i="7"/>
  <c r="KY186" i="7"/>
  <c r="KV186" i="7"/>
  <c r="LH186" i="7"/>
  <c r="KW186" i="7"/>
  <c r="LI186" i="7"/>
  <c r="KX186" i="7"/>
  <c r="KZ186" i="7"/>
  <c r="LA186" i="7"/>
  <c r="LB186" i="7"/>
  <c r="LC186" i="7"/>
  <c r="KQ186" i="7"/>
  <c r="JC263" i="7"/>
  <c r="JO263" i="7"/>
  <c r="JD263" i="7"/>
  <c r="JE263" i="7"/>
  <c r="IU263" i="7"/>
  <c r="IW263" i="7"/>
  <c r="JI263" i="7"/>
  <c r="IX263" i="7"/>
  <c r="JJ263" i="7"/>
  <c r="JH263" i="7"/>
  <c r="JK263" i="7"/>
  <c r="JL263" i="7"/>
  <c r="JM263" i="7"/>
  <c r="JN263" i="7"/>
  <c r="JA263" i="7"/>
  <c r="IZ263" i="7"/>
  <c r="IY263" i="7"/>
  <c r="JB263" i="7"/>
  <c r="GN196" i="7"/>
  <c r="GD196" i="7"/>
  <c r="GE196" i="7"/>
  <c r="GQ196" i="7"/>
  <c r="GF196" i="7"/>
  <c r="GR196" i="7"/>
  <c r="GG196" i="7"/>
  <c r="GS196" i="7"/>
  <c r="GH196" i="7"/>
  <c r="GT196" i="7"/>
  <c r="GI196" i="7"/>
  <c r="GU196" i="7"/>
  <c r="GJ196" i="7"/>
  <c r="GV196" i="7"/>
  <c r="GL196" i="7"/>
  <c r="GX196" i="7"/>
  <c r="GK196" i="7"/>
  <c r="GM196" i="7"/>
  <c r="GW196" i="7"/>
  <c r="KV231" i="7"/>
  <c r="LH231" i="7"/>
  <c r="KW231" i="7"/>
  <c r="LI231" i="7"/>
  <c r="KX231" i="7"/>
  <c r="KY231" i="7"/>
  <c r="KO231" i="7"/>
  <c r="KP231" i="7"/>
  <c r="LB231" i="7"/>
  <c r="KQ231" i="7"/>
  <c r="LC231" i="7"/>
  <c r="KR231" i="7"/>
  <c r="LD231" i="7"/>
  <c r="KS231" i="7"/>
  <c r="KT231" i="7"/>
  <c r="KU231" i="7"/>
  <c r="LE231" i="7"/>
  <c r="LF231" i="7"/>
  <c r="LG231" i="7"/>
  <c r="JC240" i="7"/>
  <c r="JO240" i="7"/>
  <c r="JD240" i="7"/>
  <c r="JF240" i="7"/>
  <c r="IU240" i="7"/>
  <c r="JG240" i="7"/>
  <c r="IZ240" i="7"/>
  <c r="JA240" i="7"/>
  <c r="JB240" i="7"/>
  <c r="JE240" i="7"/>
  <c r="JH240" i="7"/>
  <c r="JJ240" i="7"/>
  <c r="JK240" i="7"/>
  <c r="IX240" i="7"/>
  <c r="JN240" i="7"/>
  <c r="IV240" i="7"/>
  <c r="IW240" i="7"/>
  <c r="JL240" i="7"/>
  <c r="IY240" i="7"/>
  <c r="JI240" i="7"/>
  <c r="JM240" i="7"/>
  <c r="KY252" i="7"/>
  <c r="KZ252" i="7"/>
  <c r="KO252" i="7"/>
  <c r="LA252" i="7"/>
  <c r="KP252" i="7"/>
  <c r="LB252" i="7"/>
  <c r="KQ252" i="7"/>
  <c r="LC252" i="7"/>
  <c r="KR252" i="7"/>
  <c r="LD252" i="7"/>
  <c r="KS252" i="7"/>
  <c r="LE252" i="7"/>
  <c r="KT252" i="7"/>
  <c r="LF252" i="7"/>
  <c r="KU252" i="7"/>
  <c r="LG252" i="7"/>
  <c r="LH252" i="7"/>
  <c r="LI252" i="7"/>
  <c r="KV252" i="7"/>
  <c r="KX252" i="7"/>
  <c r="HZ206" i="7"/>
  <c r="IL206" i="7"/>
  <c r="IA206" i="7"/>
  <c r="IM206" i="7"/>
  <c r="IB206" i="7"/>
  <c r="IN206" i="7"/>
  <c r="IC206" i="7"/>
  <c r="IO206" i="7"/>
  <c r="ID206" i="7"/>
  <c r="IP206" i="7"/>
  <c r="IE206" i="7"/>
  <c r="IQ206" i="7"/>
  <c r="IF206" i="7"/>
  <c r="IR206" i="7"/>
  <c r="IG206" i="7"/>
  <c r="IK206" i="7"/>
  <c r="II206" i="7"/>
  <c r="IH206" i="7"/>
  <c r="IJ206" i="7"/>
  <c r="GO167" i="7"/>
  <c r="GD167" i="7"/>
  <c r="GP167" i="7"/>
  <c r="GE167" i="7"/>
  <c r="GQ167" i="7"/>
  <c r="GF167" i="7"/>
  <c r="GR167" i="7"/>
  <c r="GG167" i="7"/>
  <c r="GS167" i="7"/>
  <c r="GH167" i="7"/>
  <c r="GT167" i="7"/>
  <c r="GI167" i="7"/>
  <c r="GU167" i="7"/>
  <c r="GJ167" i="7"/>
  <c r="GV167" i="7"/>
  <c r="GM167" i="7"/>
  <c r="GK167" i="7"/>
  <c r="GL167" i="7"/>
  <c r="GN167" i="7"/>
  <c r="GW167" i="7"/>
  <c r="GX167" i="7"/>
  <c r="KU227" i="7"/>
  <c r="LG227" i="7"/>
  <c r="KV227" i="7"/>
  <c r="LH227" i="7"/>
  <c r="KW227" i="7"/>
  <c r="LI227" i="7"/>
  <c r="KX227" i="7"/>
  <c r="KY227" i="7"/>
  <c r="KZ227" i="7"/>
  <c r="LA227" i="7"/>
  <c r="LB227" i="7"/>
  <c r="KQ227" i="7"/>
  <c r="LC227" i="7"/>
  <c r="KR227" i="7"/>
  <c r="KS227" i="7"/>
  <c r="KT227" i="7"/>
  <c r="LE227" i="7"/>
  <c r="LD227" i="7"/>
  <c r="LF227" i="7"/>
  <c r="FO226" i="7"/>
  <c r="GA226" i="7"/>
  <c r="FP226" i="7"/>
  <c r="FQ226" i="7"/>
  <c r="FR226" i="7"/>
  <c r="FG226" i="7"/>
  <c r="FS226" i="7"/>
  <c r="FI226" i="7"/>
  <c r="FU226" i="7"/>
  <c r="FJ226" i="7"/>
  <c r="FV226" i="7"/>
  <c r="FL226" i="7"/>
  <c r="FX226" i="7"/>
  <c r="FH226" i="7"/>
  <c r="FK226" i="7"/>
  <c r="FM226" i="7"/>
  <c r="FN226" i="7"/>
  <c r="FT226" i="7"/>
  <c r="FW226" i="7"/>
  <c r="FY226" i="7"/>
  <c r="FZ226" i="7"/>
  <c r="JF241" i="7"/>
  <c r="IU241" i="7"/>
  <c r="JG241" i="7"/>
  <c r="IW241" i="7"/>
  <c r="JI241" i="7"/>
  <c r="IX241" i="7"/>
  <c r="JJ241" i="7"/>
  <c r="IY241" i="7"/>
  <c r="JO241" i="7"/>
  <c r="IZ241" i="7"/>
  <c r="JA241" i="7"/>
  <c r="JB241" i="7"/>
  <c r="JC241" i="7"/>
  <c r="JE241" i="7"/>
  <c r="JH241" i="7"/>
  <c r="JM241" i="7"/>
  <c r="IV241" i="7"/>
  <c r="JD241" i="7"/>
  <c r="JK241" i="7"/>
  <c r="JL241" i="7"/>
  <c r="JN241" i="7"/>
  <c r="FH193" i="7"/>
  <c r="FT193" i="7"/>
  <c r="FI193" i="7"/>
  <c r="FU193" i="7"/>
  <c r="FJ193" i="7"/>
  <c r="FV193" i="7"/>
  <c r="FK193" i="7"/>
  <c r="FW193" i="7"/>
  <c r="FL193" i="7"/>
  <c r="FX193" i="7"/>
  <c r="FM193" i="7"/>
  <c r="FY193" i="7"/>
  <c r="FO193" i="7"/>
  <c r="GA193" i="7"/>
  <c r="FG193" i="7"/>
  <c r="FN193" i="7"/>
  <c r="FP193" i="7"/>
  <c r="BI320" i="7" s="1"/>
  <c r="FQ193" i="7"/>
  <c r="FZ193" i="7"/>
  <c r="FS193" i="7"/>
  <c r="JS207" i="7"/>
  <c r="KE207" i="7"/>
  <c r="JT207" i="7"/>
  <c r="KF207" i="7"/>
  <c r="JU207" i="7"/>
  <c r="JW207" i="7"/>
  <c r="KI207" i="7"/>
  <c r="JX207" i="7"/>
  <c r="JY207" i="7"/>
  <c r="KK207" i="7"/>
  <c r="KG207" i="7"/>
  <c r="KH207" i="7"/>
  <c r="KJ207" i="7"/>
  <c r="KL207" i="7"/>
  <c r="JV207" i="7"/>
  <c r="JZ207" i="7"/>
  <c r="KC207" i="7"/>
  <c r="KB207" i="7"/>
  <c r="KD207" i="7"/>
  <c r="JR207" i="7"/>
  <c r="KA207" i="7"/>
  <c r="HZ165" i="7"/>
  <c r="IL165" i="7"/>
  <c r="IA165" i="7"/>
  <c r="IM165" i="7"/>
  <c r="IB165" i="7"/>
  <c r="IN165" i="7"/>
  <c r="IC165" i="7"/>
  <c r="IO165" i="7"/>
  <c r="ID165" i="7"/>
  <c r="IP165" i="7"/>
  <c r="IE165" i="7"/>
  <c r="IQ165" i="7"/>
  <c r="IF165" i="7"/>
  <c r="IR165" i="7"/>
  <c r="IG165" i="7"/>
  <c r="HX165" i="7"/>
  <c r="IJ165" i="7"/>
  <c r="HY165" i="7"/>
  <c r="IH165" i="7"/>
  <c r="II165" i="7"/>
  <c r="IK165" i="7"/>
  <c r="FI256" i="7"/>
  <c r="FU256" i="7"/>
  <c r="FJ256" i="7"/>
  <c r="FV256" i="7"/>
  <c r="FK256" i="7"/>
  <c r="FW256" i="7"/>
  <c r="FL256" i="7"/>
  <c r="FX256" i="7"/>
  <c r="FO256" i="7"/>
  <c r="GA256" i="7"/>
  <c r="FP256" i="7"/>
  <c r="FR256" i="7"/>
  <c r="FY256" i="7"/>
  <c r="FZ256" i="7"/>
  <c r="FG256" i="7"/>
  <c r="FH256" i="7"/>
  <c r="FQ256" i="7"/>
  <c r="FM256" i="7"/>
  <c r="FN256" i="7"/>
  <c r="FS256" i="7"/>
  <c r="FT256" i="7"/>
  <c r="IW242" i="7"/>
  <c r="JI242" i="7"/>
  <c r="IX242" i="7"/>
  <c r="IZ242" i="7"/>
  <c r="JL242" i="7"/>
  <c r="JA242" i="7"/>
  <c r="JK242" i="7"/>
  <c r="IU242" i="7"/>
  <c r="JM242" i="7"/>
  <c r="IV242" i="7"/>
  <c r="JN242" i="7"/>
  <c r="IY242" i="7"/>
  <c r="JO242" i="7"/>
  <c r="JB242" i="7"/>
  <c r="JD242" i="7"/>
  <c r="JE242" i="7"/>
  <c r="JH242" i="7"/>
  <c r="JC242" i="7"/>
  <c r="JF242" i="7"/>
  <c r="JG242" i="7"/>
  <c r="JJ242" i="7"/>
  <c r="HI178" i="7"/>
  <c r="HU178" i="7"/>
  <c r="HK178" i="7"/>
  <c r="HL178" i="7"/>
  <c r="HA178" i="7"/>
  <c r="HM178" i="7"/>
  <c r="HB178" i="7"/>
  <c r="HN178" i="7"/>
  <c r="HC178" i="7"/>
  <c r="HO178" i="7"/>
  <c r="HD178" i="7"/>
  <c r="HP178" i="7"/>
  <c r="HG178" i="7"/>
  <c r="HS178" i="7"/>
  <c r="HR178" i="7"/>
  <c r="HT178" i="7"/>
  <c r="HE178" i="7"/>
  <c r="HJ178" i="7"/>
  <c r="HQ178" i="7"/>
  <c r="HF178" i="7"/>
  <c r="HH178" i="7"/>
  <c r="JS264" i="7"/>
  <c r="KE264" i="7"/>
  <c r="JT264" i="7"/>
  <c r="KF264" i="7"/>
  <c r="JU264" i="7"/>
  <c r="KG264" i="7"/>
  <c r="JV264" i="7"/>
  <c r="KH264" i="7"/>
  <c r="JX264" i="7"/>
  <c r="KJ264" i="7"/>
  <c r="JZ264" i="7"/>
  <c r="KL264" i="7"/>
  <c r="KB264" i="7"/>
  <c r="KD264" i="7"/>
  <c r="KI264" i="7"/>
  <c r="KK264" i="7"/>
  <c r="JR264" i="7"/>
  <c r="JY264" i="7"/>
  <c r="KA264" i="7"/>
  <c r="KC264" i="7"/>
  <c r="JW264" i="7"/>
  <c r="JC243" i="7"/>
  <c r="JO243" i="7"/>
  <c r="JD243" i="7"/>
  <c r="JE243" i="7"/>
  <c r="JF243" i="7"/>
  <c r="IU243" i="7"/>
  <c r="JG243" i="7"/>
  <c r="IW243" i="7"/>
  <c r="JI243" i="7"/>
  <c r="IX243" i="7"/>
  <c r="JJ243" i="7"/>
  <c r="JA243" i="7"/>
  <c r="JM243" i="7"/>
  <c r="JB243" i="7"/>
  <c r="JH243" i="7"/>
  <c r="JK243" i="7"/>
  <c r="JL243" i="7"/>
  <c r="JN243" i="7"/>
  <c r="IY243" i="7"/>
  <c r="IV243" i="7"/>
  <c r="IZ243" i="7"/>
  <c r="KV255" i="7"/>
  <c r="LH255" i="7"/>
  <c r="KW255" i="7"/>
  <c r="LI255" i="7"/>
  <c r="KX255" i="7"/>
  <c r="KY255" i="7"/>
  <c r="KZ255" i="7"/>
  <c r="KO255" i="7"/>
  <c r="LA255" i="7"/>
  <c r="KP255" i="7"/>
  <c r="LB255" i="7"/>
  <c r="KQ255" i="7"/>
  <c r="LC255" i="7"/>
  <c r="KR255" i="7"/>
  <c r="LD255" i="7"/>
  <c r="KS255" i="7"/>
  <c r="KT255" i="7"/>
  <c r="KU255" i="7"/>
  <c r="LE255" i="7"/>
  <c r="LF255" i="7"/>
  <c r="LG255" i="7"/>
  <c r="HZ210" i="7"/>
  <c r="IL210" i="7"/>
  <c r="IA210" i="7"/>
  <c r="IM210" i="7"/>
  <c r="IB210" i="7"/>
  <c r="IN210" i="7"/>
  <c r="IC210" i="7"/>
  <c r="IO210" i="7"/>
  <c r="ID210" i="7"/>
  <c r="IP210" i="7"/>
  <c r="IE210" i="7"/>
  <c r="IQ210" i="7"/>
  <c r="IF210" i="7"/>
  <c r="IR210" i="7"/>
  <c r="IG210" i="7"/>
  <c r="HY210" i="7"/>
  <c r="IH210" i="7"/>
  <c r="II210" i="7"/>
  <c r="IJ210" i="7"/>
  <c r="IK210" i="7"/>
  <c r="HX210" i="7"/>
  <c r="GL162" i="7"/>
  <c r="GX162" i="7"/>
  <c r="GM162" i="7"/>
  <c r="GN162" i="7"/>
  <c r="GQ162" i="7"/>
  <c r="GF162" i="7"/>
  <c r="GR162" i="7"/>
  <c r="GG162" i="7"/>
  <c r="GS162" i="7"/>
  <c r="GJ162" i="7"/>
  <c r="GV162" i="7"/>
  <c r="GK162" i="7"/>
  <c r="GT162" i="7"/>
  <c r="GU162" i="7"/>
  <c r="GW162" i="7"/>
  <c r="GH162" i="7"/>
  <c r="GI162" i="7"/>
  <c r="KO229" i="7"/>
  <c r="KP229" i="7"/>
  <c r="LB229" i="7"/>
  <c r="KQ229" i="7"/>
  <c r="LC229" i="7"/>
  <c r="KR229" i="7"/>
  <c r="LD229" i="7"/>
  <c r="KS229" i="7"/>
  <c r="LE229" i="7"/>
  <c r="KT229" i="7"/>
  <c r="LF229" i="7"/>
  <c r="KU229" i="7"/>
  <c r="LG229" i="7"/>
  <c r="KV229" i="7"/>
  <c r="KW229" i="7"/>
  <c r="LI229" i="7"/>
  <c r="KX229" i="7"/>
  <c r="KY229" i="7"/>
  <c r="LH229" i="7"/>
  <c r="HZ257" i="7"/>
  <c r="IL257" i="7"/>
  <c r="IA257" i="7"/>
  <c r="IM257" i="7"/>
  <c r="IB257" i="7"/>
  <c r="IN257" i="7"/>
  <c r="IC257" i="7"/>
  <c r="IO257" i="7"/>
  <c r="ID257" i="7"/>
  <c r="IP257" i="7"/>
  <c r="IE257" i="7"/>
  <c r="IQ257" i="7"/>
  <c r="IF257" i="7"/>
  <c r="IR257" i="7"/>
  <c r="IG257" i="7"/>
  <c r="HX257" i="7"/>
  <c r="IK257" i="7"/>
  <c r="IH257" i="7"/>
  <c r="EN230" i="7"/>
  <c r="EZ230" i="7"/>
  <c r="EO230" i="7"/>
  <c r="FA230" i="7"/>
  <c r="EP230" i="7"/>
  <c r="FB230" i="7"/>
  <c r="EQ230" i="7"/>
  <c r="FC230" i="7"/>
  <c r="ER230" i="7"/>
  <c r="FD230" i="7"/>
  <c r="ES230" i="7"/>
  <c r="ET230" i="7"/>
  <c r="EK230" i="7"/>
  <c r="EW230" i="7"/>
  <c r="EV230" i="7"/>
  <c r="EX230" i="7"/>
  <c r="EY230" i="7"/>
  <c r="EL230" i="7"/>
  <c r="EJ230" i="7"/>
  <c r="EM230" i="7"/>
  <c r="II223" i="7"/>
  <c r="HX223" i="7"/>
  <c r="IJ223" i="7"/>
  <c r="HY223" i="7"/>
  <c r="IK223" i="7"/>
  <c r="HZ223" i="7"/>
  <c r="IL223" i="7"/>
  <c r="IA223" i="7"/>
  <c r="IM223" i="7"/>
  <c r="IB223" i="7"/>
  <c r="IN223" i="7"/>
  <c r="IC223" i="7"/>
  <c r="IO223" i="7"/>
  <c r="ID223" i="7"/>
  <c r="IP223" i="7"/>
  <c r="IR223" i="7"/>
  <c r="IE223" i="7"/>
  <c r="IH223" i="7"/>
  <c r="IF223" i="7"/>
  <c r="IG223" i="7"/>
  <c r="IQ223" i="7"/>
  <c r="FK212" i="7"/>
  <c r="FW212" i="7"/>
  <c r="FL212" i="7"/>
  <c r="FX212" i="7"/>
  <c r="FM212" i="7"/>
  <c r="FY212" i="7"/>
  <c r="FN212" i="7"/>
  <c r="FZ212" i="7"/>
  <c r="FO212" i="7"/>
  <c r="GA212" i="7"/>
  <c r="FP212" i="7"/>
  <c r="BI322" i="7" s="1"/>
  <c r="FI212" i="7"/>
  <c r="FU212" i="7"/>
  <c r="FQ212" i="7"/>
  <c r="FV212" i="7"/>
  <c r="FJ212" i="7"/>
  <c r="FT212" i="7"/>
  <c r="JY179" i="7"/>
  <c r="KK179" i="7"/>
  <c r="JZ179" i="7"/>
  <c r="KL179" i="7"/>
  <c r="KA179" i="7"/>
  <c r="KB179" i="7"/>
  <c r="KC179" i="7"/>
  <c r="JR179" i="7"/>
  <c r="KD179" i="7"/>
  <c r="JS179" i="7"/>
  <c r="KE179" i="7"/>
  <c r="JU179" i="7"/>
  <c r="KG179" i="7"/>
  <c r="JV179" i="7"/>
  <c r="JW179" i="7"/>
  <c r="JX179" i="7"/>
  <c r="KF179" i="7"/>
  <c r="KH179" i="7"/>
  <c r="KJ179" i="7"/>
  <c r="JT179" i="7"/>
  <c r="KI179" i="7"/>
  <c r="IC258" i="7"/>
  <c r="IO258" i="7"/>
  <c r="ID258" i="7"/>
  <c r="IP258" i="7"/>
  <c r="IE258" i="7"/>
  <c r="IQ258" i="7"/>
  <c r="IF258" i="7"/>
  <c r="IR258" i="7"/>
  <c r="IG258" i="7"/>
  <c r="IH258" i="7"/>
  <c r="II258" i="7"/>
  <c r="HX258" i="7"/>
  <c r="IJ258" i="7"/>
  <c r="IA258" i="7"/>
  <c r="IM258" i="7"/>
  <c r="HY258" i="7"/>
  <c r="HZ258" i="7"/>
  <c r="IB258" i="7"/>
  <c r="IK258" i="7"/>
  <c r="IL258" i="7"/>
  <c r="IN258" i="7"/>
  <c r="II236" i="7"/>
  <c r="HX236" i="7"/>
  <c r="IJ236" i="7"/>
  <c r="HY236" i="7"/>
  <c r="IK236" i="7"/>
  <c r="HZ236" i="7"/>
  <c r="IL236" i="7"/>
  <c r="IA236" i="7"/>
  <c r="IM236" i="7"/>
  <c r="IB236" i="7"/>
  <c r="IN236" i="7"/>
  <c r="IC236" i="7"/>
  <c r="IO236" i="7"/>
  <c r="ID236" i="7"/>
  <c r="IP236" i="7"/>
  <c r="IG236" i="7"/>
  <c r="IR236" i="7"/>
  <c r="IH236" i="7"/>
  <c r="IE236" i="7"/>
  <c r="IF236" i="7"/>
  <c r="IQ236" i="7"/>
  <c r="GM237" i="7"/>
  <c r="GN237" i="7"/>
  <c r="GO237" i="7"/>
  <c r="GD237" i="7"/>
  <c r="GP237" i="7"/>
  <c r="GE237" i="7"/>
  <c r="GQ237" i="7"/>
  <c r="GF237" i="7"/>
  <c r="GR237" i="7"/>
  <c r="GG237" i="7"/>
  <c r="GS237" i="7"/>
  <c r="GJ237" i="7"/>
  <c r="GV237" i="7"/>
  <c r="GU237" i="7"/>
  <c r="GW237" i="7"/>
  <c r="GX237" i="7"/>
  <c r="GH237" i="7"/>
  <c r="GI237" i="7"/>
  <c r="GL237" i="7"/>
  <c r="GK237" i="7"/>
  <c r="GT237" i="7"/>
  <c r="FK203" i="7"/>
  <c r="FW203" i="7"/>
  <c r="FL203" i="7"/>
  <c r="FX203" i="7"/>
  <c r="FM203" i="7"/>
  <c r="FY203" i="7"/>
  <c r="FN203" i="7"/>
  <c r="FZ203" i="7"/>
  <c r="FO203" i="7"/>
  <c r="GA203" i="7"/>
  <c r="FP203" i="7"/>
  <c r="FQ203" i="7"/>
  <c r="FR203" i="7"/>
  <c r="FG203" i="7"/>
  <c r="FS203" i="7"/>
  <c r="FI203" i="7"/>
  <c r="FU203" i="7"/>
  <c r="FH203" i="7"/>
  <c r="FJ203" i="7"/>
  <c r="FT203" i="7"/>
  <c r="FV203" i="7"/>
  <c r="HZ161" i="7"/>
  <c r="IL161" i="7"/>
  <c r="IA161" i="7"/>
  <c r="IM161" i="7"/>
  <c r="IB161" i="7"/>
  <c r="IN161" i="7"/>
  <c r="IC161" i="7"/>
  <c r="IO161" i="7"/>
  <c r="ID161" i="7"/>
  <c r="IP161" i="7"/>
  <c r="IE161" i="7"/>
  <c r="IQ161" i="7"/>
  <c r="IF161" i="7"/>
  <c r="IR161" i="7"/>
  <c r="IG161" i="7"/>
  <c r="IH161" i="7"/>
  <c r="IK161" i="7"/>
  <c r="IC185" i="7"/>
  <c r="IO185" i="7"/>
  <c r="ID185" i="7"/>
  <c r="IP185" i="7"/>
  <c r="IE185" i="7"/>
  <c r="IQ185" i="7"/>
  <c r="IF185" i="7"/>
  <c r="IR185" i="7"/>
  <c r="IG185" i="7"/>
  <c r="IH185" i="7"/>
  <c r="II185" i="7"/>
  <c r="HX185" i="7"/>
  <c r="IJ185" i="7"/>
  <c r="IA185" i="7"/>
  <c r="IM185" i="7"/>
  <c r="HY185" i="7"/>
  <c r="HZ185" i="7"/>
  <c r="IL185" i="7"/>
  <c r="IB185" i="7"/>
  <c r="IK185" i="7"/>
  <c r="IN185" i="7"/>
  <c r="EN226" i="7"/>
  <c r="EZ226" i="7"/>
  <c r="EO226" i="7"/>
  <c r="FA226" i="7"/>
  <c r="EP226" i="7"/>
  <c r="FB226" i="7"/>
  <c r="EQ226" i="7"/>
  <c r="FC226" i="7"/>
  <c r="ER226" i="7"/>
  <c r="FD226" i="7"/>
  <c r="ES226" i="7"/>
  <c r="ET226" i="7"/>
  <c r="EK226" i="7"/>
  <c r="EW226" i="7"/>
  <c r="EJ226" i="7"/>
  <c r="EL226" i="7"/>
  <c r="EM226" i="7"/>
  <c r="EU226" i="7"/>
  <c r="EV226" i="7"/>
  <c r="EX226" i="7"/>
  <c r="EY226" i="7"/>
  <c r="IF163" i="7"/>
  <c r="IR163" i="7"/>
  <c r="IG163" i="7"/>
  <c r="IH163" i="7"/>
  <c r="II163" i="7"/>
  <c r="IJ163" i="7"/>
  <c r="HY163" i="7"/>
  <c r="IK163" i="7"/>
  <c r="HZ163" i="7"/>
  <c r="IL163" i="7"/>
  <c r="IA163" i="7"/>
  <c r="IM163" i="7"/>
  <c r="ID163" i="7"/>
  <c r="IP163" i="7"/>
  <c r="IB163" i="7"/>
  <c r="IC163" i="7"/>
  <c r="IE163" i="7"/>
  <c r="IN163" i="7"/>
  <c r="IO163" i="7"/>
  <c r="IQ163" i="7"/>
  <c r="JT219" i="7"/>
  <c r="KF219" i="7"/>
  <c r="JU219" i="7"/>
  <c r="KG219" i="7"/>
  <c r="JV219" i="7"/>
  <c r="KH219" i="7"/>
  <c r="JW219" i="7"/>
  <c r="KI219" i="7"/>
  <c r="JX219" i="7"/>
  <c r="KJ219" i="7"/>
  <c r="JZ219" i="7"/>
  <c r="KL219" i="7"/>
  <c r="KA219" i="7"/>
  <c r="JY219" i="7"/>
  <c r="KB219" i="7"/>
  <c r="KE219" i="7"/>
  <c r="KK219" i="7"/>
  <c r="AX236" i="7"/>
  <c r="AX251" i="7"/>
  <c r="AX170" i="7"/>
  <c r="AV185" i="7"/>
  <c r="AV190" i="7"/>
  <c r="AW203" i="7"/>
  <c r="BN203" i="7"/>
  <c r="BO206" i="7"/>
  <c r="BN170" i="7"/>
  <c r="BN165" i="7"/>
  <c r="BU237" i="7"/>
  <c r="CF237" i="7"/>
  <c r="CD238" i="7"/>
  <c r="CX246" i="7"/>
  <c r="BU249" i="7"/>
  <c r="CE255" i="7"/>
  <c r="CB256" i="7"/>
  <c r="BS256" i="7"/>
  <c r="BS249" i="7"/>
  <c r="DA177" i="7"/>
  <c r="CS178" i="7"/>
  <c r="CY183" i="7"/>
  <c r="CR185" i="7"/>
  <c r="DC185" i="7"/>
  <c r="CY192" i="7"/>
  <c r="CX193" i="7"/>
  <c r="CQ199" i="7"/>
  <c r="DD199" i="7"/>
  <c r="DC200" i="7"/>
  <c r="CS206" i="7"/>
  <c r="CQ207" i="7"/>
  <c r="DC207" i="7"/>
  <c r="CR216" i="7"/>
  <c r="DD218" i="7"/>
  <c r="DD219" i="7"/>
  <c r="CP183" i="7"/>
  <c r="CZ224" i="7"/>
  <c r="CV226" i="7"/>
  <c r="CW228" i="7"/>
  <c r="DJ230" i="7"/>
  <c r="FR259" i="7"/>
  <c r="FG259" i="7"/>
  <c r="FS259" i="7"/>
  <c r="FH259" i="7"/>
  <c r="FT259" i="7"/>
  <c r="FI259" i="7"/>
  <c r="FU259" i="7"/>
  <c r="FL259" i="7"/>
  <c r="FX259" i="7"/>
  <c r="FM259" i="7"/>
  <c r="FY259" i="7"/>
  <c r="FO259" i="7"/>
  <c r="GA259" i="7"/>
  <c r="FQ259" i="7"/>
  <c r="FV259" i="7"/>
  <c r="FW259" i="7"/>
  <c r="FZ259" i="7"/>
  <c r="FK259" i="7"/>
  <c r="FN259" i="7"/>
  <c r="FP259" i="7"/>
  <c r="FJ259" i="7"/>
  <c r="JI234" i="7"/>
  <c r="IX234" i="7"/>
  <c r="JJ234" i="7"/>
  <c r="IY234" i="7"/>
  <c r="JK234" i="7"/>
  <c r="IZ234" i="7"/>
  <c r="JL234" i="7"/>
  <c r="JA234" i="7"/>
  <c r="JM234" i="7"/>
  <c r="JD234" i="7"/>
  <c r="JC234" i="7"/>
  <c r="JE234" i="7"/>
  <c r="JF234" i="7"/>
  <c r="JG234" i="7"/>
  <c r="JH234" i="7"/>
  <c r="JN234" i="7"/>
  <c r="JO234" i="7"/>
  <c r="IV234" i="7"/>
  <c r="JB234" i="7"/>
  <c r="IU234" i="7"/>
  <c r="FQ218" i="7"/>
  <c r="FG218" i="7"/>
  <c r="FT218" i="7"/>
  <c r="FI218" i="7"/>
  <c r="FU218" i="7"/>
  <c r="FJ218" i="7"/>
  <c r="FV218" i="7"/>
  <c r="FL218" i="7"/>
  <c r="FX218" i="7"/>
  <c r="FO218" i="7"/>
  <c r="GA218" i="7"/>
  <c r="FN218" i="7"/>
  <c r="FP218" i="7"/>
  <c r="FW218" i="7"/>
  <c r="FY218" i="7"/>
  <c r="FZ218" i="7"/>
  <c r="FM218" i="7"/>
  <c r="FK218" i="7"/>
  <c r="JY200" i="7"/>
  <c r="KK200" i="7"/>
  <c r="JZ200" i="7"/>
  <c r="KL200" i="7"/>
  <c r="KA200" i="7"/>
  <c r="KB200" i="7"/>
  <c r="KC200" i="7"/>
  <c r="JR200" i="7"/>
  <c r="KD200" i="7"/>
  <c r="JS200" i="7"/>
  <c r="KE200" i="7"/>
  <c r="JT200" i="7"/>
  <c r="KF200" i="7"/>
  <c r="JU200" i="7"/>
  <c r="KG200" i="7"/>
  <c r="JW200" i="7"/>
  <c r="KI200" i="7"/>
  <c r="JV200" i="7"/>
  <c r="JX200" i="7"/>
  <c r="KH200" i="7"/>
  <c r="KJ200" i="7"/>
  <c r="IC177" i="7"/>
  <c r="IO177" i="7"/>
  <c r="ID177" i="7"/>
  <c r="IP177" i="7"/>
  <c r="IE177" i="7"/>
  <c r="IQ177" i="7"/>
  <c r="IF177" i="7"/>
  <c r="IR177" i="7"/>
  <c r="IG177" i="7"/>
  <c r="IH177" i="7"/>
  <c r="II177" i="7"/>
  <c r="HX177" i="7"/>
  <c r="IJ177" i="7"/>
  <c r="IA177" i="7"/>
  <c r="IM177" i="7"/>
  <c r="HY177" i="7"/>
  <c r="HZ177" i="7"/>
  <c r="IB177" i="7"/>
  <c r="IK177" i="7"/>
  <c r="IL177" i="7"/>
  <c r="IN177" i="7"/>
  <c r="KE260" i="7"/>
  <c r="JT260" i="7"/>
  <c r="KF260" i="7"/>
  <c r="JU260" i="7"/>
  <c r="KG260" i="7"/>
  <c r="JV260" i="7"/>
  <c r="KH260" i="7"/>
  <c r="JX260" i="7"/>
  <c r="KJ260" i="7"/>
  <c r="JY260" i="7"/>
  <c r="KK260" i="7"/>
  <c r="JZ260" i="7"/>
  <c r="KL260" i="7"/>
  <c r="KB260" i="7"/>
  <c r="JR260" i="7"/>
  <c r="JW260" i="7"/>
  <c r="KA260" i="7"/>
  <c r="KI260" i="7"/>
  <c r="FI248" i="7"/>
  <c r="FU248" i="7"/>
  <c r="FJ248" i="7"/>
  <c r="FV248" i="7"/>
  <c r="FK248" i="7"/>
  <c r="FW248" i="7"/>
  <c r="FL248" i="7"/>
  <c r="FX248" i="7"/>
  <c r="FO248" i="7"/>
  <c r="GA248" i="7"/>
  <c r="FP248" i="7"/>
  <c r="FR248" i="7"/>
  <c r="FS248" i="7"/>
  <c r="FT248" i="7"/>
  <c r="FY248" i="7"/>
  <c r="FZ248" i="7"/>
  <c r="FM248" i="7"/>
  <c r="FG248" i="7"/>
  <c r="FH248" i="7"/>
  <c r="FN248" i="7"/>
  <c r="FQ248" i="7"/>
  <c r="JV188" i="7"/>
  <c r="KH188" i="7"/>
  <c r="JW188" i="7"/>
  <c r="KI188" i="7"/>
  <c r="JX188" i="7"/>
  <c r="KJ188" i="7"/>
  <c r="JY188" i="7"/>
  <c r="KK188" i="7"/>
  <c r="JZ188" i="7"/>
  <c r="KL188" i="7"/>
  <c r="KA188" i="7"/>
  <c r="KB188" i="7"/>
  <c r="JT188" i="7"/>
  <c r="JU188" i="7"/>
  <c r="KC188" i="7"/>
  <c r="KD188" i="7"/>
  <c r="KF188" i="7"/>
  <c r="KG188" i="7"/>
  <c r="KE188" i="7"/>
  <c r="IC216" i="7"/>
  <c r="IO216" i="7"/>
  <c r="ID216" i="7"/>
  <c r="IP216" i="7"/>
  <c r="IE216" i="7"/>
  <c r="IQ216" i="7"/>
  <c r="IF216" i="7"/>
  <c r="IR216" i="7"/>
  <c r="IG216" i="7"/>
  <c r="IH216" i="7"/>
  <c r="II216" i="7"/>
  <c r="IJ216" i="7"/>
  <c r="IB216" i="7"/>
  <c r="IK216" i="7"/>
  <c r="IL216" i="7"/>
  <c r="IM216" i="7"/>
  <c r="IN216" i="7"/>
  <c r="HZ216" i="7"/>
  <c r="IA216" i="7"/>
  <c r="GH194" i="7"/>
  <c r="GT194" i="7"/>
  <c r="GI194" i="7"/>
  <c r="GU194" i="7"/>
  <c r="GJ194" i="7"/>
  <c r="GV194" i="7"/>
  <c r="GL194" i="7"/>
  <c r="GX194" i="7"/>
  <c r="GM194" i="7"/>
  <c r="GN194" i="7"/>
  <c r="GO194" i="7"/>
  <c r="GD194" i="7"/>
  <c r="GP194" i="7"/>
  <c r="GF194" i="7"/>
  <c r="GR194" i="7"/>
  <c r="GQ194" i="7"/>
  <c r="GS194" i="7"/>
  <c r="GW194" i="7"/>
  <c r="GE194" i="7"/>
  <c r="GG194" i="7"/>
  <c r="GK194" i="7"/>
  <c r="KY211" i="7"/>
  <c r="KZ211" i="7"/>
  <c r="LA211" i="7"/>
  <c r="LB211" i="7"/>
  <c r="KQ211" i="7"/>
  <c r="LC211" i="7"/>
  <c r="KR211" i="7"/>
  <c r="LD211" i="7"/>
  <c r="KS211" i="7"/>
  <c r="LE211" i="7"/>
  <c r="KT211" i="7"/>
  <c r="LF211" i="7"/>
  <c r="KU211" i="7"/>
  <c r="LG211" i="7"/>
  <c r="KW211" i="7"/>
  <c r="LI211" i="7"/>
  <c r="KX211" i="7"/>
  <c r="BP323" i="7" s="1"/>
  <c r="KV211" i="7"/>
  <c r="LH211" i="7"/>
  <c r="HZ261" i="7"/>
  <c r="IL261" i="7"/>
  <c r="IA261" i="7"/>
  <c r="IM261" i="7"/>
  <c r="IB261" i="7"/>
  <c r="IN261" i="7"/>
  <c r="IC261" i="7"/>
  <c r="IO261" i="7"/>
  <c r="ID261" i="7"/>
  <c r="IP261" i="7"/>
  <c r="IE261" i="7"/>
  <c r="IQ261" i="7"/>
  <c r="IF261" i="7"/>
  <c r="IR261" i="7"/>
  <c r="IG261" i="7"/>
  <c r="HX261" i="7"/>
  <c r="IJ261" i="7"/>
  <c r="HY261" i="7"/>
  <c r="IK261" i="7"/>
  <c r="IH261" i="7"/>
  <c r="II261" i="7"/>
  <c r="EK237" i="7"/>
  <c r="EW237" i="7"/>
  <c r="EL237" i="7"/>
  <c r="EX237" i="7"/>
  <c r="EM237" i="7"/>
  <c r="EY237" i="7"/>
  <c r="EN237" i="7"/>
  <c r="EZ237" i="7"/>
  <c r="EO237" i="7"/>
  <c r="FA237" i="7"/>
  <c r="EP237" i="7"/>
  <c r="FB237" i="7"/>
  <c r="EQ237" i="7"/>
  <c r="FC237" i="7"/>
  <c r="ET237" i="7"/>
  <c r="ES237" i="7"/>
  <c r="EU237" i="7"/>
  <c r="EV237" i="7"/>
  <c r="FD237" i="7"/>
  <c r="EJ237" i="7"/>
  <c r="ER237" i="7"/>
  <c r="IB189" i="7"/>
  <c r="IN189" i="7"/>
  <c r="IC189" i="7"/>
  <c r="IO189" i="7"/>
  <c r="ID189" i="7"/>
  <c r="IP189" i="7"/>
  <c r="IF189" i="7"/>
  <c r="IR189" i="7"/>
  <c r="IG189" i="7"/>
  <c r="IH189" i="7"/>
  <c r="II189" i="7"/>
  <c r="HX189" i="7"/>
  <c r="IJ189" i="7"/>
  <c r="HZ189" i="7"/>
  <c r="IL189" i="7"/>
  <c r="HY189" i="7"/>
  <c r="IA189" i="7"/>
  <c r="IE189" i="7"/>
  <c r="IK189" i="7"/>
  <c r="IM189" i="7"/>
  <c r="IQ189" i="7"/>
  <c r="GO217" i="7"/>
  <c r="GD217" i="7"/>
  <c r="GP217" i="7"/>
  <c r="GE217" i="7"/>
  <c r="GQ217" i="7"/>
  <c r="GF217" i="7"/>
  <c r="GR217" i="7"/>
  <c r="GG217" i="7"/>
  <c r="GS217" i="7"/>
  <c r="GH217" i="7"/>
  <c r="GT217" i="7"/>
  <c r="GI217" i="7"/>
  <c r="GU217" i="7"/>
  <c r="GJ217" i="7"/>
  <c r="GV217" i="7"/>
  <c r="GM217" i="7"/>
  <c r="GK217" i="7"/>
  <c r="GL217" i="7"/>
  <c r="GN217" i="7"/>
  <c r="GW217" i="7"/>
  <c r="GX217" i="7"/>
  <c r="KX176" i="7"/>
  <c r="KY176" i="7"/>
  <c r="KZ176" i="7"/>
  <c r="KO176" i="7"/>
  <c r="LA176" i="7"/>
  <c r="KP176" i="7"/>
  <c r="LB176" i="7"/>
  <c r="KQ176" i="7"/>
  <c r="LC176" i="7"/>
  <c r="KR176" i="7"/>
  <c r="LD176" i="7"/>
  <c r="KS176" i="7"/>
  <c r="LE176" i="7"/>
  <c r="KT176" i="7"/>
  <c r="LF176" i="7"/>
  <c r="KU176" i="7"/>
  <c r="KV176" i="7"/>
  <c r="KW176" i="7"/>
  <c r="LG176" i="7"/>
  <c r="LH176" i="7"/>
  <c r="LI176" i="7"/>
  <c r="JF244" i="7"/>
  <c r="JG244" i="7"/>
  <c r="JH244" i="7"/>
  <c r="IW244" i="7"/>
  <c r="JI244" i="7"/>
  <c r="IX244" i="7"/>
  <c r="JJ244" i="7"/>
  <c r="IZ244" i="7"/>
  <c r="JL244" i="7"/>
  <c r="JA244" i="7"/>
  <c r="JM244" i="7"/>
  <c r="JD244" i="7"/>
  <c r="IY244" i="7"/>
  <c r="JB244" i="7"/>
  <c r="JC244" i="7"/>
  <c r="JN244" i="7"/>
  <c r="JK244" i="7"/>
  <c r="JE244" i="7"/>
  <c r="JO244" i="7"/>
  <c r="GK262" i="7"/>
  <c r="GW262" i="7"/>
  <c r="GL262" i="7"/>
  <c r="GX262" i="7"/>
  <c r="GM262" i="7"/>
  <c r="GN262" i="7"/>
  <c r="GO262" i="7"/>
  <c r="GD262" i="7"/>
  <c r="GP262" i="7"/>
  <c r="GE262" i="7"/>
  <c r="GF262" i="7"/>
  <c r="GR262" i="7"/>
  <c r="GI262" i="7"/>
  <c r="GU262" i="7"/>
  <c r="GG262" i="7"/>
  <c r="GH262" i="7"/>
  <c r="GQ262" i="7"/>
  <c r="GS262" i="7"/>
  <c r="GV262" i="7"/>
  <c r="GJ262" i="7"/>
  <c r="GT262" i="7"/>
  <c r="JZ238" i="7"/>
  <c r="KL238" i="7"/>
  <c r="KA238" i="7"/>
  <c r="KB238" i="7"/>
  <c r="JR238" i="7"/>
  <c r="KD238" i="7"/>
  <c r="JT238" i="7"/>
  <c r="KF238" i="7"/>
  <c r="JU238" i="7"/>
  <c r="KG238" i="7"/>
  <c r="KC238" i="7"/>
  <c r="KE238" i="7"/>
  <c r="KH238" i="7"/>
  <c r="KI238" i="7"/>
  <c r="KK238" i="7"/>
  <c r="JS238" i="7"/>
  <c r="JW238" i="7"/>
  <c r="JV238" i="7"/>
  <c r="JX238" i="7"/>
  <c r="JY238" i="7"/>
  <c r="KJ238" i="7"/>
  <c r="FN190" i="7"/>
  <c r="FZ190" i="7"/>
  <c r="FO190" i="7"/>
  <c r="GA190" i="7"/>
  <c r="FP190" i="7"/>
  <c r="FR190" i="7"/>
  <c r="FG190" i="7"/>
  <c r="FS190" i="7"/>
  <c r="FH190" i="7"/>
  <c r="FT190" i="7"/>
  <c r="FI190" i="7"/>
  <c r="FU190" i="7"/>
  <c r="FJ190" i="7"/>
  <c r="FV190" i="7"/>
  <c r="FL190" i="7"/>
  <c r="FX190" i="7"/>
  <c r="FM190" i="7"/>
  <c r="FK190" i="7"/>
  <c r="FQ190" i="7"/>
  <c r="FW190" i="7"/>
  <c r="FY190" i="7"/>
  <c r="KS203" i="7"/>
  <c r="LE203" i="7"/>
  <c r="KT203" i="7"/>
  <c r="LF203" i="7"/>
  <c r="KU203" i="7"/>
  <c r="LG203" i="7"/>
  <c r="KV203" i="7"/>
  <c r="LH203" i="7"/>
  <c r="KW203" i="7"/>
  <c r="LI203" i="7"/>
  <c r="KX203" i="7"/>
  <c r="KY203" i="7"/>
  <c r="KZ203" i="7"/>
  <c r="KO203" i="7"/>
  <c r="LA203" i="7"/>
  <c r="KQ203" i="7"/>
  <c r="LC203" i="7"/>
  <c r="KR203" i="7"/>
  <c r="KP203" i="7"/>
  <c r="LB203" i="7"/>
  <c r="LD203" i="7"/>
  <c r="IY169" i="7"/>
  <c r="JK169" i="7"/>
  <c r="IZ169" i="7"/>
  <c r="JL169" i="7"/>
  <c r="JA169" i="7"/>
  <c r="JM169" i="7"/>
  <c r="JB169" i="7"/>
  <c r="JN169" i="7"/>
  <c r="JC169" i="7"/>
  <c r="JO169" i="7"/>
  <c r="JE169" i="7"/>
  <c r="JI169" i="7"/>
  <c r="JJ169" i="7"/>
  <c r="IW169" i="7"/>
  <c r="IX169" i="7"/>
  <c r="JD169" i="7"/>
  <c r="BN319" i="7" s="1"/>
  <c r="GG239" i="7"/>
  <c r="GS239" i="7"/>
  <c r="GH239" i="7"/>
  <c r="GT239" i="7"/>
  <c r="GI239" i="7"/>
  <c r="GU239" i="7"/>
  <c r="GJ239" i="7"/>
  <c r="GV239" i="7"/>
  <c r="GK239" i="7"/>
  <c r="GW239" i="7"/>
  <c r="GL239" i="7"/>
  <c r="GX239" i="7"/>
  <c r="GM239" i="7"/>
  <c r="GP239" i="7"/>
  <c r="GO239" i="7"/>
  <c r="GQ239" i="7"/>
  <c r="GR239" i="7"/>
  <c r="GF239" i="7"/>
  <c r="GE239" i="7"/>
  <c r="GN239" i="7"/>
  <c r="KB251" i="7"/>
  <c r="KC251" i="7"/>
  <c r="JR251" i="7"/>
  <c r="KD251" i="7"/>
  <c r="JS251" i="7"/>
  <c r="KE251" i="7"/>
  <c r="JU251" i="7"/>
  <c r="KG251" i="7"/>
  <c r="JV251" i="7"/>
  <c r="KH251" i="7"/>
  <c r="JW251" i="7"/>
  <c r="KI251" i="7"/>
  <c r="JY251" i="7"/>
  <c r="KK251" i="7"/>
  <c r="JT251" i="7"/>
  <c r="JX251" i="7"/>
  <c r="JZ251" i="7"/>
  <c r="KA251" i="7"/>
  <c r="KF251" i="7"/>
  <c r="KL251" i="7"/>
  <c r="KJ251" i="7"/>
  <c r="HN204" i="7"/>
  <c r="HC204" i="7"/>
  <c r="HO204" i="7"/>
  <c r="HD204" i="7"/>
  <c r="HP204" i="7"/>
  <c r="HE204" i="7"/>
  <c r="HQ204" i="7"/>
  <c r="HF204" i="7"/>
  <c r="HR204" i="7"/>
  <c r="HG204" i="7"/>
  <c r="HS204" i="7"/>
  <c r="HH204" i="7"/>
  <c r="HT204" i="7"/>
  <c r="HI204" i="7"/>
  <c r="HU204" i="7"/>
  <c r="HJ204" i="7"/>
  <c r="BL324" i="7" s="1"/>
  <c r="HK204" i="7"/>
  <c r="FK170" i="7"/>
  <c r="FW170" i="7"/>
  <c r="FL170" i="7"/>
  <c r="FX170" i="7"/>
  <c r="FM170" i="7"/>
  <c r="FY170" i="7"/>
  <c r="FN170" i="7"/>
  <c r="FZ170" i="7"/>
  <c r="FO170" i="7"/>
  <c r="GA170" i="7"/>
  <c r="FP170" i="7"/>
  <c r="FR170" i="7"/>
  <c r="FI170" i="7"/>
  <c r="FU170" i="7"/>
  <c r="FG170" i="7"/>
  <c r="FH170" i="7"/>
  <c r="FQ170" i="7"/>
  <c r="FS170" i="7"/>
  <c r="FV170" i="7"/>
  <c r="FT170" i="7"/>
  <c r="FJ170" i="7"/>
  <c r="KB263" i="7"/>
  <c r="JR263" i="7"/>
  <c r="KE263" i="7"/>
  <c r="JU263" i="7"/>
  <c r="KG263" i="7"/>
  <c r="JV263" i="7"/>
  <c r="KH263" i="7"/>
  <c r="JW263" i="7"/>
  <c r="KI263" i="7"/>
  <c r="JY263" i="7"/>
  <c r="KK263" i="7"/>
  <c r="JT263" i="7"/>
  <c r="JX263" i="7"/>
  <c r="JZ263" i="7"/>
  <c r="KA263" i="7"/>
  <c r="KF263" i="7"/>
  <c r="KL263" i="7"/>
  <c r="KJ263" i="7"/>
  <c r="IB196" i="7"/>
  <c r="IN196" i="7"/>
  <c r="IC196" i="7"/>
  <c r="IO196" i="7"/>
  <c r="ID196" i="7"/>
  <c r="IP196" i="7"/>
  <c r="IE196" i="7"/>
  <c r="IQ196" i="7"/>
  <c r="IF196" i="7"/>
  <c r="IR196" i="7"/>
  <c r="IG196" i="7"/>
  <c r="IH196" i="7"/>
  <c r="HX196" i="7"/>
  <c r="HZ196" i="7"/>
  <c r="IL196" i="7"/>
  <c r="IK196" i="7"/>
  <c r="IM196" i="7"/>
  <c r="HY196" i="7"/>
  <c r="IA196" i="7"/>
  <c r="EQ231" i="7"/>
  <c r="FC231" i="7"/>
  <c r="ER231" i="7"/>
  <c r="FD231" i="7"/>
  <c r="ES231" i="7"/>
  <c r="ET231" i="7"/>
  <c r="EJ231" i="7"/>
  <c r="EK231" i="7"/>
  <c r="EW231" i="7"/>
  <c r="EN231" i="7"/>
  <c r="EZ231" i="7"/>
  <c r="EL231" i="7"/>
  <c r="EM231" i="7"/>
  <c r="EO231" i="7"/>
  <c r="EP231" i="7"/>
  <c r="FA231" i="7"/>
  <c r="EX231" i="7"/>
  <c r="EY231" i="7"/>
  <c r="FB231" i="7"/>
  <c r="ET252" i="7"/>
  <c r="EU252" i="7"/>
  <c r="EK252" i="7"/>
  <c r="EW252" i="7"/>
  <c r="EL252" i="7"/>
  <c r="EX252" i="7"/>
  <c r="EM252" i="7"/>
  <c r="EY252" i="7"/>
  <c r="EN252" i="7"/>
  <c r="EZ252" i="7"/>
  <c r="EQ252" i="7"/>
  <c r="FC252" i="7"/>
  <c r="FB252" i="7"/>
  <c r="FD252" i="7"/>
  <c r="ES252" i="7"/>
  <c r="EJ252" i="7"/>
  <c r="EO252" i="7"/>
  <c r="EP252" i="7"/>
  <c r="EV252" i="7"/>
  <c r="FA252" i="7"/>
  <c r="IY206" i="7"/>
  <c r="JK206" i="7"/>
  <c r="IZ206" i="7"/>
  <c r="JL206" i="7"/>
  <c r="JB206" i="7"/>
  <c r="JN206" i="7"/>
  <c r="JD206" i="7"/>
  <c r="JE206" i="7"/>
  <c r="JF206" i="7"/>
  <c r="JG206" i="7"/>
  <c r="JH206" i="7"/>
  <c r="JJ206" i="7"/>
  <c r="JM206" i="7"/>
  <c r="IX206" i="7"/>
  <c r="JA206" i="7"/>
  <c r="JC206" i="7"/>
  <c r="JI206" i="7"/>
  <c r="JO206" i="7"/>
  <c r="IW206" i="7"/>
  <c r="HI167" i="7"/>
  <c r="HU167" i="7"/>
  <c r="HJ167" i="7"/>
  <c r="HK167" i="7"/>
  <c r="HL167" i="7"/>
  <c r="HA167" i="7"/>
  <c r="HM167" i="7"/>
  <c r="HB167" i="7"/>
  <c r="HN167" i="7"/>
  <c r="HC167" i="7"/>
  <c r="HO167" i="7"/>
  <c r="HD167" i="7"/>
  <c r="HP167" i="7"/>
  <c r="HG167" i="7"/>
  <c r="HS167" i="7"/>
  <c r="HF167" i="7"/>
  <c r="HH167" i="7"/>
  <c r="HQ167" i="7"/>
  <c r="HR167" i="7"/>
  <c r="HT167" i="7"/>
  <c r="HE167" i="7"/>
  <c r="EQ227" i="7"/>
  <c r="FC227" i="7"/>
  <c r="ER227" i="7"/>
  <c r="FD227" i="7"/>
  <c r="ES227" i="7"/>
  <c r="ET227" i="7"/>
  <c r="EU227" i="7"/>
  <c r="EV227" i="7"/>
  <c r="EW227" i="7"/>
  <c r="EN227" i="7"/>
  <c r="EZ227" i="7"/>
  <c r="EM227" i="7"/>
  <c r="EO227" i="7"/>
  <c r="EP227" i="7"/>
  <c r="EX227" i="7"/>
  <c r="EY227" i="7"/>
  <c r="FA227" i="7"/>
  <c r="FB227" i="7"/>
  <c r="EL227" i="7"/>
  <c r="IW265" i="7"/>
  <c r="JI265" i="7"/>
  <c r="IX265" i="7"/>
  <c r="JJ265" i="7"/>
  <c r="IY265" i="7"/>
  <c r="JK265" i="7"/>
  <c r="JA265" i="7"/>
  <c r="JM265" i="7"/>
  <c r="JC265" i="7"/>
  <c r="JO265" i="7"/>
  <c r="JD265" i="7"/>
  <c r="JL265" i="7"/>
  <c r="JN265" i="7"/>
  <c r="IU265" i="7"/>
  <c r="IZ265" i="7"/>
  <c r="JB265" i="7"/>
  <c r="JE265" i="7"/>
  <c r="JH265" i="7"/>
  <c r="GD226" i="7"/>
  <c r="GP226" i="7"/>
  <c r="GE226" i="7"/>
  <c r="GQ226" i="7"/>
  <c r="GF226" i="7"/>
  <c r="GR226" i="7"/>
  <c r="GG226" i="7"/>
  <c r="GS226" i="7"/>
  <c r="GH226" i="7"/>
  <c r="GT226" i="7"/>
  <c r="GI226" i="7"/>
  <c r="GU226" i="7"/>
  <c r="GJ226" i="7"/>
  <c r="GV226" i="7"/>
  <c r="GM226" i="7"/>
  <c r="GK226" i="7"/>
  <c r="GL226" i="7"/>
  <c r="GN226" i="7"/>
  <c r="GO226" i="7"/>
  <c r="GW226" i="7"/>
  <c r="GX226" i="7"/>
  <c r="JW241" i="7"/>
  <c r="KI241" i="7"/>
  <c r="JX241" i="7"/>
  <c r="KJ241" i="7"/>
  <c r="JY241" i="7"/>
  <c r="KK241" i="7"/>
  <c r="KA241" i="7"/>
  <c r="JR241" i="7"/>
  <c r="KG241" i="7"/>
  <c r="KH241" i="7"/>
  <c r="JS241" i="7"/>
  <c r="KL241" i="7"/>
  <c r="JT241" i="7"/>
  <c r="JV241" i="7"/>
  <c r="JZ241" i="7"/>
  <c r="KB241" i="7"/>
  <c r="KD241" i="7"/>
  <c r="JU241" i="7"/>
  <c r="KC241" i="7"/>
  <c r="KE241" i="7"/>
  <c r="KF241" i="7"/>
  <c r="GI193" i="7"/>
  <c r="GU193" i="7"/>
  <c r="GJ193" i="7"/>
  <c r="GV193" i="7"/>
  <c r="GK193" i="7"/>
  <c r="GW193" i="7"/>
  <c r="GL193" i="7"/>
  <c r="GX193" i="7"/>
  <c r="GM193" i="7"/>
  <c r="BK320" i="7" s="1"/>
  <c r="GN193" i="7"/>
  <c r="GD193" i="7"/>
  <c r="GP193" i="7"/>
  <c r="GG193" i="7"/>
  <c r="GS193" i="7"/>
  <c r="GH193" i="7"/>
  <c r="GQ193" i="7"/>
  <c r="GR193" i="7"/>
  <c r="GT193" i="7"/>
  <c r="GE193" i="7"/>
  <c r="GF193" i="7"/>
  <c r="KO207" i="7"/>
  <c r="LA207" i="7"/>
  <c r="KP207" i="7"/>
  <c r="LB207" i="7"/>
  <c r="KQ207" i="7"/>
  <c r="LC207" i="7"/>
  <c r="KR207" i="7"/>
  <c r="LD207" i="7"/>
  <c r="KS207" i="7"/>
  <c r="LE207" i="7"/>
  <c r="KT207" i="7"/>
  <c r="LF207" i="7"/>
  <c r="KU207" i="7"/>
  <c r="LG207" i="7"/>
  <c r="KV207" i="7"/>
  <c r="LH207" i="7"/>
  <c r="KW207" i="7"/>
  <c r="LI207" i="7"/>
  <c r="KX207" i="7"/>
  <c r="KY207" i="7"/>
  <c r="KZ207" i="7"/>
  <c r="IY165" i="7"/>
  <c r="JK165" i="7"/>
  <c r="IZ165" i="7"/>
  <c r="JL165" i="7"/>
  <c r="JA165" i="7"/>
  <c r="JM165" i="7"/>
  <c r="JB165" i="7"/>
  <c r="JN165" i="7"/>
  <c r="JC165" i="7"/>
  <c r="JO165" i="7"/>
  <c r="JE165" i="7"/>
  <c r="JF165" i="7"/>
  <c r="JH165" i="7"/>
  <c r="JI165" i="7"/>
  <c r="JJ165" i="7"/>
  <c r="IU165" i="7"/>
  <c r="IV165" i="7"/>
  <c r="JG165" i="7"/>
  <c r="IX165" i="7"/>
  <c r="IW165" i="7"/>
  <c r="JD165" i="7"/>
  <c r="GE256" i="7"/>
  <c r="GQ256" i="7"/>
  <c r="GF256" i="7"/>
  <c r="GR256" i="7"/>
  <c r="GG256" i="7"/>
  <c r="GS256" i="7"/>
  <c r="GH256" i="7"/>
  <c r="GT256" i="7"/>
  <c r="GI256" i="7"/>
  <c r="GU256" i="7"/>
  <c r="GJ256" i="7"/>
  <c r="GV256" i="7"/>
  <c r="GK256" i="7"/>
  <c r="GW256" i="7"/>
  <c r="GL256" i="7"/>
  <c r="GX256" i="7"/>
  <c r="GM256" i="7"/>
  <c r="GO256" i="7"/>
  <c r="GD256" i="7"/>
  <c r="GN256" i="7"/>
  <c r="GP256" i="7"/>
  <c r="JZ242" i="7"/>
  <c r="KL242" i="7"/>
  <c r="KA242" i="7"/>
  <c r="KB242" i="7"/>
  <c r="JR242" i="7"/>
  <c r="KD242" i="7"/>
  <c r="KF242" i="7"/>
  <c r="KG242" i="7"/>
  <c r="KH242" i="7"/>
  <c r="JS242" i="7"/>
  <c r="KI242" i="7"/>
  <c r="JU242" i="7"/>
  <c r="KK242" i="7"/>
  <c r="JV242" i="7"/>
  <c r="JW242" i="7"/>
  <c r="JY242" i="7"/>
  <c r="JT242" i="7"/>
  <c r="KC242" i="7"/>
  <c r="KE242" i="7"/>
  <c r="KJ242" i="7"/>
  <c r="JX242" i="7"/>
  <c r="GO178" i="7"/>
  <c r="GD178" i="7"/>
  <c r="GP178" i="7"/>
  <c r="GE178" i="7"/>
  <c r="GQ178" i="7"/>
  <c r="GF178" i="7"/>
  <c r="GR178" i="7"/>
  <c r="GG178" i="7"/>
  <c r="GS178" i="7"/>
  <c r="GH178" i="7"/>
  <c r="GT178" i="7"/>
  <c r="GI178" i="7"/>
  <c r="GU178" i="7"/>
  <c r="GJ178" i="7"/>
  <c r="GV178" i="7"/>
  <c r="GM178" i="7"/>
  <c r="GK178" i="7"/>
  <c r="GL178" i="7"/>
  <c r="GW178" i="7"/>
  <c r="GN178" i="7"/>
  <c r="GX178" i="7"/>
  <c r="EU264" i="7"/>
  <c r="ER264" i="7"/>
  <c r="EJ264" i="7"/>
  <c r="EV264" i="7"/>
  <c r="EK264" i="7"/>
  <c r="EW264" i="7"/>
  <c r="EL264" i="7"/>
  <c r="EX264" i="7"/>
  <c r="EM264" i="7"/>
  <c r="EY264" i="7"/>
  <c r="EN264" i="7"/>
  <c r="EZ264" i="7"/>
  <c r="EO264" i="7"/>
  <c r="FA264" i="7"/>
  <c r="EP264" i="7"/>
  <c r="FB264" i="7"/>
  <c r="EQ264" i="7"/>
  <c r="FC264" i="7"/>
  <c r="FD264" i="7"/>
  <c r="ES264" i="7"/>
  <c r="ET264" i="7"/>
  <c r="EQ255" i="7"/>
  <c r="FC255" i="7"/>
  <c r="ER255" i="7"/>
  <c r="FD255" i="7"/>
  <c r="ET255" i="7"/>
  <c r="EU255" i="7"/>
  <c r="EJ255" i="7"/>
  <c r="EV255" i="7"/>
  <c r="EK255" i="7"/>
  <c r="EW255" i="7"/>
  <c r="EN255" i="7"/>
  <c r="EZ255" i="7"/>
  <c r="EX255" i="7"/>
  <c r="EY255" i="7"/>
  <c r="FA255" i="7"/>
  <c r="FB255" i="7"/>
  <c r="EO255" i="7"/>
  <c r="EL255" i="7"/>
  <c r="EM255" i="7"/>
  <c r="EP255" i="7"/>
  <c r="ES255" i="7"/>
  <c r="IY210" i="7"/>
  <c r="JK210" i="7"/>
  <c r="JB210" i="7"/>
  <c r="JN210" i="7"/>
  <c r="IW210" i="7"/>
  <c r="JL210" i="7"/>
  <c r="IX210" i="7"/>
  <c r="JM210" i="7"/>
  <c r="IZ210" i="7"/>
  <c r="JO210" i="7"/>
  <c r="JA210" i="7"/>
  <c r="JC210" i="7"/>
  <c r="JE210" i="7"/>
  <c r="JF210" i="7"/>
  <c r="IU210" i="7"/>
  <c r="IV210" i="7"/>
  <c r="JD210" i="7"/>
  <c r="JG210" i="7"/>
  <c r="JH210" i="7"/>
  <c r="JI210" i="7"/>
  <c r="JJ210" i="7"/>
  <c r="HF162" i="7"/>
  <c r="HR162" i="7"/>
  <c r="HG162" i="7"/>
  <c r="HS162" i="7"/>
  <c r="HH162" i="7"/>
  <c r="HT162" i="7"/>
  <c r="HI162" i="7"/>
  <c r="HU162" i="7"/>
  <c r="HJ162" i="7"/>
  <c r="HK162" i="7"/>
  <c r="HD162" i="7"/>
  <c r="HP162" i="7"/>
  <c r="HO162" i="7"/>
  <c r="HQ162" i="7"/>
  <c r="HE162" i="7"/>
  <c r="HC162" i="7"/>
  <c r="HN162" i="7"/>
  <c r="EK229" i="7"/>
  <c r="EW229" i="7"/>
  <c r="EL229" i="7"/>
  <c r="EX229" i="7"/>
  <c r="EM229" i="7"/>
  <c r="EY229" i="7"/>
  <c r="EN229" i="7"/>
  <c r="EZ229" i="7"/>
  <c r="EO229" i="7"/>
  <c r="FA229" i="7"/>
  <c r="EP229" i="7"/>
  <c r="FB229" i="7"/>
  <c r="EQ229" i="7"/>
  <c r="FC229" i="7"/>
  <c r="ET229" i="7"/>
  <c r="EJ229" i="7"/>
  <c r="ER229" i="7"/>
  <c r="ES229" i="7"/>
  <c r="FD229" i="7"/>
  <c r="IW257" i="7"/>
  <c r="JI257" i="7"/>
  <c r="IX257" i="7"/>
  <c r="JJ257" i="7"/>
  <c r="IY257" i="7"/>
  <c r="JK257" i="7"/>
  <c r="IZ257" i="7"/>
  <c r="JA257" i="7"/>
  <c r="JM257" i="7"/>
  <c r="JC257" i="7"/>
  <c r="JO257" i="7"/>
  <c r="JD257" i="7"/>
  <c r="IU257" i="7"/>
  <c r="JB257" i="7"/>
  <c r="JE257" i="7"/>
  <c r="JH257" i="7"/>
  <c r="JL257" i="7"/>
  <c r="JN257" i="7"/>
  <c r="FL245" i="7"/>
  <c r="FX245" i="7"/>
  <c r="FM245" i="7"/>
  <c r="FY245" i="7"/>
  <c r="FN245" i="7"/>
  <c r="FZ245" i="7"/>
  <c r="FO245" i="7"/>
  <c r="GA245" i="7"/>
  <c r="FR245" i="7"/>
  <c r="FS245" i="7"/>
  <c r="FI245" i="7"/>
  <c r="FU245" i="7"/>
  <c r="FW245" i="7"/>
  <c r="FJ245" i="7"/>
  <c r="FQ245" i="7"/>
  <c r="FK245" i="7"/>
  <c r="FP245" i="7"/>
  <c r="FT245" i="7"/>
  <c r="FV245" i="7"/>
  <c r="IZ223" i="7"/>
  <c r="JL223" i="7"/>
  <c r="JA223" i="7"/>
  <c r="JM223" i="7"/>
  <c r="JB223" i="7"/>
  <c r="JN223" i="7"/>
  <c r="JC223" i="7"/>
  <c r="JO223" i="7"/>
  <c r="JD223" i="7"/>
  <c r="IU223" i="7"/>
  <c r="JG223" i="7"/>
  <c r="IV223" i="7"/>
  <c r="IW223" i="7"/>
  <c r="IX223" i="7"/>
  <c r="IY223" i="7"/>
  <c r="JE223" i="7"/>
  <c r="JF223" i="7"/>
  <c r="JH223" i="7"/>
  <c r="JK223" i="7"/>
  <c r="JI223" i="7"/>
  <c r="JJ223" i="7"/>
  <c r="HF212" i="7"/>
  <c r="HR212" i="7"/>
  <c r="HH212" i="7"/>
  <c r="HT212" i="7"/>
  <c r="HI212" i="7"/>
  <c r="HU212" i="7"/>
  <c r="HJ212" i="7"/>
  <c r="BL322" i="7" s="1"/>
  <c r="HK212" i="7"/>
  <c r="HD212" i="7"/>
  <c r="HP212" i="7"/>
  <c r="HO212" i="7"/>
  <c r="HQ212" i="7"/>
  <c r="HS212" i="7"/>
  <c r="HG212" i="7"/>
  <c r="HC212" i="7"/>
  <c r="HE212" i="7"/>
  <c r="HN212" i="7"/>
  <c r="KU179" i="7"/>
  <c r="LG179" i="7"/>
  <c r="KV179" i="7"/>
  <c r="LH179" i="7"/>
  <c r="KW179" i="7"/>
  <c r="LI179" i="7"/>
  <c r="KX179" i="7"/>
  <c r="KY179" i="7"/>
  <c r="KZ179" i="7"/>
  <c r="KO179" i="7"/>
  <c r="LA179" i="7"/>
  <c r="KP179" i="7"/>
  <c r="LB179" i="7"/>
  <c r="KQ179" i="7"/>
  <c r="LC179" i="7"/>
  <c r="LD179" i="7"/>
  <c r="LE179" i="7"/>
  <c r="LF179" i="7"/>
  <c r="KR179" i="7"/>
  <c r="KS179" i="7"/>
  <c r="KT179" i="7"/>
  <c r="IZ258" i="7"/>
  <c r="JL258" i="7"/>
  <c r="JA258" i="7"/>
  <c r="JM258" i="7"/>
  <c r="JB258" i="7"/>
  <c r="JN258" i="7"/>
  <c r="JD258" i="7"/>
  <c r="JF258" i="7"/>
  <c r="IU258" i="7"/>
  <c r="JG258" i="7"/>
  <c r="IX258" i="7"/>
  <c r="JJ258" i="7"/>
  <c r="JH258" i="7"/>
  <c r="JI258" i="7"/>
  <c r="JK258" i="7"/>
  <c r="JO258" i="7"/>
  <c r="IV258" i="7"/>
  <c r="JC258" i="7"/>
  <c r="IY258" i="7"/>
  <c r="IW258" i="7"/>
  <c r="JE258" i="7"/>
  <c r="JY195" i="7"/>
  <c r="KK195" i="7"/>
  <c r="JZ195" i="7"/>
  <c r="KL195" i="7"/>
  <c r="KA195" i="7"/>
  <c r="KE195" i="7"/>
  <c r="JT195" i="7"/>
  <c r="KF195" i="7"/>
  <c r="JU195" i="7"/>
  <c r="KG195" i="7"/>
  <c r="JW195" i="7"/>
  <c r="KI195" i="7"/>
  <c r="JX195" i="7"/>
  <c r="JV195" i="7"/>
  <c r="KB195" i="7"/>
  <c r="KH195" i="7"/>
  <c r="KJ195" i="7"/>
  <c r="AY170" i="7"/>
  <c r="AX187" i="7"/>
  <c r="BI190" i="7"/>
  <c r="BP190" i="7"/>
  <c r="BM203" i="7"/>
  <c r="BN206" i="7"/>
  <c r="BM170" i="7"/>
  <c r="BM165" i="7"/>
  <c r="BD185" i="7"/>
  <c r="BD192" i="7"/>
  <c r="CY236" i="7"/>
  <c r="BU243" i="7"/>
  <c r="BV244" i="7"/>
  <c r="CG244" i="7"/>
  <c r="CQ248" i="7"/>
  <c r="CF263" i="7"/>
  <c r="CA164" i="7"/>
  <c r="CD167" i="7"/>
  <c r="CD170" i="7"/>
  <c r="BS167" i="7"/>
  <c r="EQ218" i="7"/>
  <c r="FC218" i="7"/>
  <c r="ER218" i="7"/>
  <c r="FD218" i="7"/>
  <c r="ES218" i="7"/>
  <c r="ET218" i="7"/>
  <c r="EJ218" i="7"/>
  <c r="EW218" i="7"/>
  <c r="EN218" i="7"/>
  <c r="EZ218" i="7"/>
  <c r="EO218" i="7"/>
  <c r="EP218" i="7"/>
  <c r="EX218" i="7"/>
  <c r="EY218" i="7"/>
  <c r="FA218" i="7"/>
  <c r="FB218" i="7"/>
  <c r="EL218" i="7"/>
  <c r="EM218" i="7"/>
  <c r="EN193" i="7"/>
  <c r="EO193" i="7"/>
  <c r="FA193" i="7"/>
  <c r="EP193" i="7"/>
  <c r="EQ193" i="7"/>
  <c r="FC193" i="7"/>
  <c r="ET193" i="7"/>
  <c r="EK193" i="7"/>
  <c r="EW193" i="7"/>
  <c r="EL193" i="7"/>
  <c r="EM193" i="7"/>
  <c r="ER193" i="7"/>
  <c r="ES193" i="7"/>
  <c r="BH320" i="7" s="1"/>
  <c r="EV193" i="7"/>
  <c r="EX193" i="7"/>
  <c r="FB193" i="7"/>
  <c r="EJ193" i="7"/>
  <c r="EY193" i="7"/>
  <c r="EZ193" i="7"/>
  <c r="FD193" i="7"/>
  <c r="EK207" i="7"/>
  <c r="EW207" i="7"/>
  <c r="EL207" i="7"/>
  <c r="EX207" i="7"/>
  <c r="EM207" i="7"/>
  <c r="EY207" i="7"/>
  <c r="EN207" i="7"/>
  <c r="EZ207" i="7"/>
  <c r="EO207" i="7"/>
  <c r="FA207" i="7"/>
  <c r="EP207" i="7"/>
  <c r="FB207" i="7"/>
  <c r="EQ207" i="7"/>
  <c r="FC207" i="7"/>
  <c r="ET207" i="7"/>
  <c r="EJ207" i="7"/>
  <c r="ER207" i="7"/>
  <c r="ES207" i="7"/>
  <c r="EU207" i="7"/>
  <c r="EV207" i="7"/>
  <c r="FD207" i="7"/>
  <c r="EQ214" i="7"/>
  <c r="FC214" i="7"/>
  <c r="ER214" i="7"/>
  <c r="FD214" i="7"/>
  <c r="ES214" i="7"/>
  <c r="ET214" i="7"/>
  <c r="EU214" i="7"/>
  <c r="EV214" i="7"/>
  <c r="EW214" i="7"/>
  <c r="EN214" i="7"/>
  <c r="EZ214" i="7"/>
  <c r="FA214" i="7"/>
  <c r="FB214" i="7"/>
  <c r="EL214" i="7"/>
  <c r="EM214" i="7"/>
  <c r="EO214" i="7"/>
  <c r="EP214" i="7"/>
  <c r="EX214" i="7"/>
  <c r="EY214" i="7"/>
  <c r="EK183" i="7"/>
  <c r="EW183" i="7"/>
  <c r="EL183" i="7"/>
  <c r="EX183" i="7"/>
  <c r="EM183" i="7"/>
  <c r="EY183" i="7"/>
  <c r="EN183" i="7"/>
  <c r="EZ183" i="7"/>
  <c r="EQ183" i="7"/>
  <c r="FC183" i="7"/>
  <c r="ET183" i="7"/>
  <c r="EU183" i="7"/>
  <c r="EV183" i="7"/>
  <c r="FA183" i="7"/>
  <c r="FB183" i="7"/>
  <c r="FD183" i="7"/>
  <c r="EP183" i="7"/>
  <c r="ER183" i="7"/>
  <c r="ES183" i="7"/>
  <c r="EJ183" i="7"/>
  <c r="EO183" i="7"/>
  <c r="EQ177" i="7"/>
  <c r="FC177" i="7"/>
  <c r="ER177" i="7"/>
  <c r="FD177" i="7"/>
  <c r="ES177" i="7"/>
  <c r="ET177" i="7"/>
  <c r="EK177" i="7"/>
  <c r="EW177" i="7"/>
  <c r="EN177" i="7"/>
  <c r="EZ177" i="7"/>
  <c r="FA177" i="7"/>
  <c r="FB177" i="7"/>
  <c r="EJ177" i="7"/>
  <c r="EL177" i="7"/>
  <c r="EM177" i="7"/>
  <c r="EO177" i="7"/>
  <c r="EV177" i="7"/>
  <c r="EP177" i="7"/>
  <c r="EU177" i="7"/>
  <c r="EX177" i="7"/>
  <c r="EY177" i="7"/>
  <c r="EN165" i="7"/>
  <c r="EZ165" i="7"/>
  <c r="EO165" i="7"/>
  <c r="FA165" i="7"/>
  <c r="EP165" i="7"/>
  <c r="FB165" i="7"/>
  <c r="EQ165" i="7"/>
  <c r="FC165" i="7"/>
  <c r="ET165" i="7"/>
  <c r="EK165" i="7"/>
  <c r="EW165" i="7"/>
  <c r="EX165" i="7"/>
  <c r="EY165" i="7"/>
  <c r="FD165" i="7"/>
  <c r="EJ165" i="7"/>
  <c r="EL165" i="7"/>
  <c r="ES165" i="7"/>
  <c r="EM165" i="7"/>
  <c r="ER165" i="7"/>
  <c r="EU165" i="7"/>
  <c r="EV165" i="7"/>
  <c r="GN259" i="7"/>
  <c r="GO259" i="7"/>
  <c r="GD259" i="7"/>
  <c r="GP259" i="7"/>
  <c r="GE259" i="7"/>
  <c r="GQ259" i="7"/>
  <c r="GF259" i="7"/>
  <c r="GR259" i="7"/>
  <c r="GG259" i="7"/>
  <c r="GS259" i="7"/>
  <c r="GH259" i="7"/>
  <c r="GT259" i="7"/>
  <c r="GI259" i="7"/>
  <c r="GU259" i="7"/>
  <c r="GL259" i="7"/>
  <c r="GX259" i="7"/>
  <c r="GJ259" i="7"/>
  <c r="GK259" i="7"/>
  <c r="GM259" i="7"/>
  <c r="GV259" i="7"/>
  <c r="GW259" i="7"/>
  <c r="JZ234" i="7"/>
  <c r="KL234" i="7"/>
  <c r="KA234" i="7"/>
  <c r="KB234" i="7"/>
  <c r="KC234" i="7"/>
  <c r="JR234" i="7"/>
  <c r="KD234" i="7"/>
  <c r="KF234" i="7"/>
  <c r="JU234" i="7"/>
  <c r="KG234" i="7"/>
  <c r="KE234" i="7"/>
  <c r="KH234" i="7"/>
  <c r="KI234" i="7"/>
  <c r="KJ234" i="7"/>
  <c r="JS234" i="7"/>
  <c r="JW234" i="7"/>
  <c r="JV234" i="7"/>
  <c r="JX234" i="7"/>
  <c r="JY234" i="7"/>
  <c r="KK234" i="7"/>
  <c r="GF218" i="7"/>
  <c r="GR218" i="7"/>
  <c r="GG218" i="7"/>
  <c r="GS218" i="7"/>
  <c r="GH218" i="7"/>
  <c r="GT218" i="7"/>
  <c r="GI218" i="7"/>
  <c r="GU218" i="7"/>
  <c r="GJ218" i="7"/>
  <c r="GV218" i="7"/>
  <c r="GK218" i="7"/>
  <c r="GW218" i="7"/>
  <c r="GL218" i="7"/>
  <c r="GX218" i="7"/>
  <c r="GM218" i="7"/>
  <c r="GD218" i="7"/>
  <c r="GN218" i="7"/>
  <c r="GQ218" i="7"/>
  <c r="KP200" i="7"/>
  <c r="LB200" i="7"/>
  <c r="KQ200" i="7"/>
  <c r="LC200" i="7"/>
  <c r="KR200" i="7"/>
  <c r="LD200" i="7"/>
  <c r="KS200" i="7"/>
  <c r="LE200" i="7"/>
  <c r="KT200" i="7"/>
  <c r="LF200" i="7"/>
  <c r="KU200" i="7"/>
  <c r="LG200" i="7"/>
  <c r="KV200" i="7"/>
  <c r="LH200" i="7"/>
  <c r="KW200" i="7"/>
  <c r="LI200" i="7"/>
  <c r="KX200" i="7"/>
  <c r="KZ200" i="7"/>
  <c r="LA200" i="7"/>
  <c r="KO200" i="7"/>
  <c r="KY200" i="7"/>
  <c r="JB177" i="7"/>
  <c r="JN177" i="7"/>
  <c r="JC177" i="7"/>
  <c r="JO177" i="7"/>
  <c r="JD177" i="7"/>
  <c r="JE177" i="7"/>
  <c r="JF177" i="7"/>
  <c r="IV177" i="7"/>
  <c r="JH177" i="7"/>
  <c r="IW177" i="7"/>
  <c r="JI177" i="7"/>
  <c r="IU177" i="7"/>
  <c r="IX177" i="7"/>
  <c r="IY177" i="7"/>
  <c r="IZ177" i="7"/>
  <c r="JG177" i="7"/>
  <c r="JJ177" i="7"/>
  <c r="JA177" i="7"/>
  <c r="JM177" i="7"/>
  <c r="JK177" i="7"/>
  <c r="JL177" i="7"/>
  <c r="GK246" i="7"/>
  <c r="GW246" i="7"/>
  <c r="GL246" i="7"/>
  <c r="GX246" i="7"/>
  <c r="GM246" i="7"/>
  <c r="GN246" i="7"/>
  <c r="GO246" i="7"/>
  <c r="GP246" i="7"/>
  <c r="GQ246" i="7"/>
  <c r="GF246" i="7"/>
  <c r="GR246" i="7"/>
  <c r="GG246" i="7"/>
  <c r="GS246" i="7"/>
  <c r="GI246" i="7"/>
  <c r="GU246" i="7"/>
  <c r="GH246" i="7"/>
  <c r="GJ246" i="7"/>
  <c r="GT246" i="7"/>
  <c r="GV246" i="7"/>
  <c r="KY260" i="7"/>
  <c r="KO260" i="7"/>
  <c r="LB260" i="7"/>
  <c r="KQ260" i="7"/>
  <c r="LC260" i="7"/>
  <c r="KR260" i="7"/>
  <c r="LD260" i="7"/>
  <c r="KS260" i="7"/>
  <c r="LE260" i="7"/>
  <c r="KT260" i="7"/>
  <c r="LF260" i="7"/>
  <c r="LG260" i="7"/>
  <c r="LH260" i="7"/>
  <c r="LI260" i="7"/>
  <c r="KU260" i="7"/>
  <c r="KV260" i="7"/>
  <c r="KW260" i="7"/>
  <c r="KX260" i="7"/>
  <c r="GE248" i="7"/>
  <c r="GQ248" i="7"/>
  <c r="GF248" i="7"/>
  <c r="GR248" i="7"/>
  <c r="GG248" i="7"/>
  <c r="GS248" i="7"/>
  <c r="GH248" i="7"/>
  <c r="GT248" i="7"/>
  <c r="GI248" i="7"/>
  <c r="GU248" i="7"/>
  <c r="GJ248" i="7"/>
  <c r="GV248" i="7"/>
  <c r="GK248" i="7"/>
  <c r="GW248" i="7"/>
  <c r="GL248" i="7"/>
  <c r="GX248" i="7"/>
  <c r="GM248" i="7"/>
  <c r="GO248" i="7"/>
  <c r="GN248" i="7"/>
  <c r="GD248" i="7"/>
  <c r="GP248" i="7"/>
  <c r="KR188" i="7"/>
  <c r="LD188" i="7"/>
  <c r="KS188" i="7"/>
  <c r="LE188" i="7"/>
  <c r="KT188" i="7"/>
  <c r="LF188" i="7"/>
  <c r="KU188" i="7"/>
  <c r="LG188" i="7"/>
  <c r="KV188" i="7"/>
  <c r="LH188" i="7"/>
  <c r="KW188" i="7"/>
  <c r="LI188" i="7"/>
  <c r="KX188" i="7"/>
  <c r="KY188" i="7"/>
  <c r="KZ188" i="7"/>
  <c r="LA188" i="7"/>
  <c r="LB188" i="7"/>
  <c r="LC188" i="7"/>
  <c r="KQ188" i="7"/>
  <c r="JF216" i="7"/>
  <c r="JG216" i="7"/>
  <c r="JH216" i="7"/>
  <c r="IW216" i="7"/>
  <c r="JI216" i="7"/>
  <c r="IX216" i="7"/>
  <c r="JJ216" i="7"/>
  <c r="IZ216" i="7"/>
  <c r="JL216" i="7"/>
  <c r="JA216" i="7"/>
  <c r="JM216" i="7"/>
  <c r="JE216" i="7"/>
  <c r="JK216" i="7"/>
  <c r="JN216" i="7"/>
  <c r="JO216" i="7"/>
  <c r="JC216" i="7"/>
  <c r="IY216" i="7"/>
  <c r="JB216" i="7"/>
  <c r="JD216" i="7"/>
  <c r="IV194" i="7"/>
  <c r="JH194" i="7"/>
  <c r="IW194" i="7"/>
  <c r="JI194" i="7"/>
  <c r="IX194" i="7"/>
  <c r="JJ194" i="7"/>
  <c r="IZ194" i="7"/>
  <c r="JL194" i="7"/>
  <c r="JA194" i="7"/>
  <c r="JM194" i="7"/>
  <c r="JB194" i="7"/>
  <c r="JN194" i="7"/>
  <c r="JC194" i="7"/>
  <c r="JO194" i="7"/>
  <c r="JD194" i="7"/>
  <c r="JF194" i="7"/>
  <c r="IU194" i="7"/>
  <c r="IY194" i="7"/>
  <c r="JE194" i="7"/>
  <c r="JG194" i="7"/>
  <c r="JK194" i="7"/>
  <c r="EP160" i="7"/>
  <c r="FB160" i="7"/>
  <c r="EQ160" i="7"/>
  <c r="FC160" i="7"/>
  <c r="ER160" i="7"/>
  <c r="FD160" i="7"/>
  <c r="EM160" i="7"/>
  <c r="ES160" i="7"/>
  <c r="ET160" i="7"/>
  <c r="EU160" i="7"/>
  <c r="EV160" i="7"/>
  <c r="EK160" i="7"/>
  <c r="EW160" i="7"/>
  <c r="EL160" i="7"/>
  <c r="EX160" i="7"/>
  <c r="EN160" i="7"/>
  <c r="EZ160" i="7"/>
  <c r="EO160" i="7"/>
  <c r="FA160" i="7"/>
  <c r="EY160" i="7"/>
  <c r="IW261" i="7"/>
  <c r="JI261" i="7"/>
  <c r="IX261" i="7"/>
  <c r="JJ261" i="7"/>
  <c r="IY261" i="7"/>
  <c r="JK261" i="7"/>
  <c r="JA261" i="7"/>
  <c r="JM261" i="7"/>
  <c r="JC261" i="7"/>
  <c r="JO261" i="7"/>
  <c r="JD261" i="7"/>
  <c r="IZ261" i="7"/>
  <c r="JB261" i="7"/>
  <c r="JE261" i="7"/>
  <c r="JF261" i="7"/>
  <c r="JG261" i="7"/>
  <c r="JH261" i="7"/>
  <c r="JL261" i="7"/>
  <c r="JN261" i="7"/>
  <c r="IU261" i="7"/>
  <c r="IV261" i="7"/>
  <c r="FL249" i="7"/>
  <c r="FX249" i="7"/>
  <c r="FM249" i="7"/>
  <c r="FY249" i="7"/>
  <c r="FN249" i="7"/>
  <c r="FZ249" i="7"/>
  <c r="FO249" i="7"/>
  <c r="GA249" i="7"/>
  <c r="FG249" i="7"/>
  <c r="FI249" i="7"/>
  <c r="FU249" i="7"/>
  <c r="FJ249" i="7"/>
  <c r="FK249" i="7"/>
  <c r="FT249" i="7"/>
  <c r="FW249" i="7"/>
  <c r="FP249" i="7"/>
  <c r="FQ249" i="7"/>
  <c r="FV249" i="7"/>
  <c r="JE189" i="7"/>
  <c r="JF189" i="7"/>
  <c r="IU189" i="7"/>
  <c r="JG189" i="7"/>
  <c r="IW189" i="7"/>
  <c r="JI189" i="7"/>
  <c r="IY189" i="7"/>
  <c r="JK189" i="7"/>
  <c r="IZ189" i="7"/>
  <c r="JL189" i="7"/>
  <c r="JA189" i="7"/>
  <c r="JM189" i="7"/>
  <c r="JC189" i="7"/>
  <c r="JO189" i="7"/>
  <c r="JN189" i="7"/>
  <c r="IX189" i="7"/>
  <c r="IV189" i="7"/>
  <c r="JB189" i="7"/>
  <c r="JD189" i="7"/>
  <c r="JH189" i="7"/>
  <c r="JJ189" i="7"/>
  <c r="HA217" i="7"/>
  <c r="HM217" i="7"/>
  <c r="HB217" i="7"/>
  <c r="HN217" i="7"/>
  <c r="HC217" i="7"/>
  <c r="HO217" i="7"/>
  <c r="HD217" i="7"/>
  <c r="HP217" i="7"/>
  <c r="HE217" i="7"/>
  <c r="HQ217" i="7"/>
  <c r="HF217" i="7"/>
  <c r="HR217" i="7"/>
  <c r="HG217" i="7"/>
  <c r="HS217" i="7"/>
  <c r="HH217" i="7"/>
  <c r="HT217" i="7"/>
  <c r="HK217" i="7"/>
  <c r="HI217" i="7"/>
  <c r="HJ217" i="7"/>
  <c r="HU217" i="7"/>
  <c r="HL217" i="7"/>
  <c r="FQ209" i="7"/>
  <c r="FR209" i="7"/>
  <c r="FG209" i="7"/>
  <c r="FS209" i="7"/>
  <c r="FH209" i="7"/>
  <c r="FT209" i="7"/>
  <c r="FI209" i="7"/>
  <c r="FU209" i="7"/>
  <c r="FJ209" i="7"/>
  <c r="FV209" i="7"/>
  <c r="FL209" i="7"/>
  <c r="FX209" i="7"/>
  <c r="FO209" i="7"/>
  <c r="GA209" i="7"/>
  <c r="FK209" i="7"/>
  <c r="FM209" i="7"/>
  <c r="FN209" i="7"/>
  <c r="FW209" i="7"/>
  <c r="FY209" i="7"/>
  <c r="FP209" i="7"/>
  <c r="FZ209" i="7"/>
  <c r="JT244" i="7"/>
  <c r="KF244" i="7"/>
  <c r="JU244" i="7"/>
  <c r="JV244" i="7"/>
  <c r="KH244" i="7"/>
  <c r="JX244" i="7"/>
  <c r="JZ244" i="7"/>
  <c r="KA244" i="7"/>
  <c r="KB244" i="7"/>
  <c r="KC244" i="7"/>
  <c r="KE244" i="7"/>
  <c r="KG244" i="7"/>
  <c r="KI244" i="7"/>
  <c r="KK244" i="7"/>
  <c r="JW244" i="7"/>
  <c r="JY244" i="7"/>
  <c r="KD244" i="7"/>
  <c r="KL244" i="7"/>
  <c r="KJ244" i="7"/>
  <c r="KS238" i="7"/>
  <c r="LE238" i="7"/>
  <c r="KT238" i="7"/>
  <c r="LF238" i="7"/>
  <c r="KU238" i="7"/>
  <c r="LG238" i="7"/>
  <c r="KV238" i="7"/>
  <c r="LH238" i="7"/>
  <c r="KW238" i="7"/>
  <c r="LI238" i="7"/>
  <c r="KX238" i="7"/>
  <c r="KY238" i="7"/>
  <c r="KZ238" i="7"/>
  <c r="KO238" i="7"/>
  <c r="LA238" i="7"/>
  <c r="KP238" i="7"/>
  <c r="KQ238" i="7"/>
  <c r="KR238" i="7"/>
  <c r="LC238" i="7"/>
  <c r="LD238" i="7"/>
  <c r="LB238" i="7"/>
  <c r="GE190" i="7"/>
  <c r="GQ190" i="7"/>
  <c r="GF190" i="7"/>
  <c r="GR190" i="7"/>
  <c r="GG190" i="7"/>
  <c r="GS190" i="7"/>
  <c r="GI190" i="7"/>
  <c r="GU190" i="7"/>
  <c r="GJ190" i="7"/>
  <c r="GV190" i="7"/>
  <c r="GK190" i="7"/>
  <c r="GW190" i="7"/>
  <c r="GL190" i="7"/>
  <c r="GX190" i="7"/>
  <c r="GM190" i="7"/>
  <c r="GO190" i="7"/>
  <c r="GP190" i="7"/>
  <c r="GD190" i="7"/>
  <c r="GH190" i="7"/>
  <c r="GN190" i="7"/>
  <c r="GT190" i="7"/>
  <c r="FL187" i="7"/>
  <c r="FX187" i="7"/>
  <c r="FN187" i="7"/>
  <c r="FV187" i="7"/>
  <c r="FO187" i="7"/>
  <c r="FP187" i="7"/>
  <c r="FQ187" i="7"/>
  <c r="FS187" i="7"/>
  <c r="FT187" i="7"/>
  <c r="FU187" i="7"/>
  <c r="FI187" i="7"/>
  <c r="FW187" i="7"/>
  <c r="FJ187" i="7"/>
  <c r="FY187" i="7"/>
  <c r="FK187" i="7"/>
  <c r="FZ187" i="7"/>
  <c r="FM187" i="7"/>
  <c r="GA187" i="7"/>
  <c r="KB169" i="7"/>
  <c r="JT169" i="7"/>
  <c r="KF169" i="7"/>
  <c r="JU169" i="7"/>
  <c r="KG169" i="7"/>
  <c r="JV169" i="7"/>
  <c r="KH169" i="7"/>
  <c r="JW169" i="7"/>
  <c r="KI169" i="7"/>
  <c r="JX169" i="7"/>
  <c r="KJ169" i="7"/>
  <c r="JY169" i="7"/>
  <c r="JZ169" i="7"/>
  <c r="KK169" i="7"/>
  <c r="KL169" i="7"/>
  <c r="KA169" i="7"/>
  <c r="BO319" i="7" s="1"/>
  <c r="KV251" i="7"/>
  <c r="LH251" i="7"/>
  <c r="KW251" i="7"/>
  <c r="LI251" i="7"/>
  <c r="KX251" i="7"/>
  <c r="KY251" i="7"/>
  <c r="KZ251" i="7"/>
  <c r="KO251" i="7"/>
  <c r="LA251" i="7"/>
  <c r="KP251" i="7"/>
  <c r="LB251" i="7"/>
  <c r="KQ251" i="7"/>
  <c r="LC251" i="7"/>
  <c r="KR251" i="7"/>
  <c r="LD251" i="7"/>
  <c r="KS251" i="7"/>
  <c r="KT251" i="7"/>
  <c r="KU251" i="7"/>
  <c r="LE251" i="7"/>
  <c r="LF251" i="7"/>
  <c r="LG251" i="7"/>
  <c r="IE204" i="7"/>
  <c r="IQ204" i="7"/>
  <c r="IF204" i="7"/>
  <c r="IR204" i="7"/>
  <c r="IG204" i="7"/>
  <c r="IH204" i="7"/>
  <c r="IK204" i="7"/>
  <c r="HZ204" i="7"/>
  <c r="IL204" i="7"/>
  <c r="IA204" i="7"/>
  <c r="IM204" i="7"/>
  <c r="IC204" i="7"/>
  <c r="IO204" i="7"/>
  <c r="IB204" i="7"/>
  <c r="ID204" i="7"/>
  <c r="IN204" i="7"/>
  <c r="IP204" i="7"/>
  <c r="GL170" i="7"/>
  <c r="GX170" i="7"/>
  <c r="GM170" i="7"/>
  <c r="GN170" i="7"/>
  <c r="GO170" i="7"/>
  <c r="GD170" i="7"/>
  <c r="GP170" i="7"/>
  <c r="GE170" i="7"/>
  <c r="GQ170" i="7"/>
  <c r="GF170" i="7"/>
  <c r="GR170" i="7"/>
  <c r="GG170" i="7"/>
  <c r="GS170" i="7"/>
  <c r="GJ170" i="7"/>
  <c r="GV170" i="7"/>
  <c r="GH170" i="7"/>
  <c r="GI170" i="7"/>
  <c r="GK170" i="7"/>
  <c r="GT170" i="7"/>
  <c r="GU170" i="7"/>
  <c r="GW170" i="7"/>
  <c r="KV263" i="7"/>
  <c r="LH263" i="7"/>
  <c r="KW263" i="7"/>
  <c r="LI263" i="7"/>
  <c r="KY263" i="7"/>
  <c r="KO263" i="7"/>
  <c r="LB263" i="7"/>
  <c r="KQ263" i="7"/>
  <c r="LC263" i="7"/>
  <c r="LG263" i="7"/>
  <c r="KR263" i="7"/>
  <c r="KS263" i="7"/>
  <c r="KT263" i="7"/>
  <c r="KU263" i="7"/>
  <c r="KX263" i="7"/>
  <c r="LE263" i="7"/>
  <c r="LF263" i="7"/>
  <c r="LD263" i="7"/>
  <c r="HB196" i="7"/>
  <c r="HN196" i="7"/>
  <c r="HC196" i="7"/>
  <c r="HO196" i="7"/>
  <c r="HD196" i="7"/>
  <c r="HP196" i="7"/>
  <c r="HE196" i="7"/>
  <c r="HQ196" i="7"/>
  <c r="HF196" i="7"/>
  <c r="HR196" i="7"/>
  <c r="HG196" i="7"/>
  <c r="HS196" i="7"/>
  <c r="HH196" i="7"/>
  <c r="HT196" i="7"/>
  <c r="HI196" i="7"/>
  <c r="HU196" i="7"/>
  <c r="HJ196" i="7"/>
  <c r="HA196" i="7"/>
  <c r="HK196" i="7"/>
  <c r="FL225" i="7"/>
  <c r="FX225" i="7"/>
  <c r="FM225" i="7"/>
  <c r="FY225" i="7"/>
  <c r="FN225" i="7"/>
  <c r="FZ225" i="7"/>
  <c r="FO225" i="7"/>
  <c r="GA225" i="7"/>
  <c r="FP225" i="7"/>
  <c r="FR225" i="7"/>
  <c r="FG225" i="7"/>
  <c r="FS225" i="7"/>
  <c r="FI225" i="7"/>
  <c r="FU225" i="7"/>
  <c r="FH225" i="7"/>
  <c r="FJ225" i="7"/>
  <c r="FK225" i="7"/>
  <c r="FV225" i="7"/>
  <c r="FQ225" i="7"/>
  <c r="FT225" i="7"/>
  <c r="FW225" i="7"/>
  <c r="II240" i="7"/>
  <c r="HX240" i="7"/>
  <c r="IJ240" i="7"/>
  <c r="HY240" i="7"/>
  <c r="IK240" i="7"/>
  <c r="HZ240" i="7"/>
  <c r="IL240" i="7"/>
  <c r="IA240" i="7"/>
  <c r="IM240" i="7"/>
  <c r="IB240" i="7"/>
  <c r="IN240" i="7"/>
  <c r="IC240" i="7"/>
  <c r="IO240" i="7"/>
  <c r="ID240" i="7"/>
  <c r="IP240" i="7"/>
  <c r="IG240" i="7"/>
  <c r="IE240" i="7"/>
  <c r="IF240" i="7"/>
  <c r="IH240" i="7"/>
  <c r="IQ240" i="7"/>
  <c r="IR240" i="7"/>
  <c r="FQ192" i="7"/>
  <c r="FR192" i="7"/>
  <c r="FG192" i="7"/>
  <c r="FS192" i="7"/>
  <c r="FI192" i="7"/>
  <c r="FU192" i="7"/>
  <c r="FJ192" i="7"/>
  <c r="FV192" i="7"/>
  <c r="FK192" i="7"/>
  <c r="FW192" i="7"/>
  <c r="FL192" i="7"/>
  <c r="FX192" i="7"/>
  <c r="FM192" i="7"/>
  <c r="FY192" i="7"/>
  <c r="FO192" i="7"/>
  <c r="GA192" i="7"/>
  <c r="FP192" i="7"/>
  <c r="FH192" i="7"/>
  <c r="FN192" i="7"/>
  <c r="FT192" i="7"/>
  <c r="FZ192" i="7"/>
  <c r="KB206" i="7"/>
  <c r="KC206" i="7"/>
  <c r="KD206" i="7"/>
  <c r="JT206" i="7"/>
  <c r="KF206" i="7"/>
  <c r="JU206" i="7"/>
  <c r="KG206" i="7"/>
  <c r="JV206" i="7"/>
  <c r="KH206" i="7"/>
  <c r="KE206" i="7"/>
  <c r="KI206" i="7"/>
  <c r="KJ206" i="7"/>
  <c r="KK206" i="7"/>
  <c r="KL206" i="7"/>
  <c r="JW206" i="7"/>
  <c r="JZ206" i="7"/>
  <c r="JX206" i="7"/>
  <c r="KA206" i="7"/>
  <c r="JY206" i="7"/>
  <c r="IF167" i="7"/>
  <c r="IR167" i="7"/>
  <c r="IG167" i="7"/>
  <c r="IH167" i="7"/>
  <c r="II167" i="7"/>
  <c r="HX167" i="7"/>
  <c r="IJ167" i="7"/>
  <c r="HY167" i="7"/>
  <c r="IK167" i="7"/>
  <c r="HZ167" i="7"/>
  <c r="IL167" i="7"/>
  <c r="IA167" i="7"/>
  <c r="IM167" i="7"/>
  <c r="ID167" i="7"/>
  <c r="IP167" i="7"/>
  <c r="IB167" i="7"/>
  <c r="IC167" i="7"/>
  <c r="IE167" i="7"/>
  <c r="IN167" i="7"/>
  <c r="IO167" i="7"/>
  <c r="IQ167" i="7"/>
  <c r="GO182" i="7"/>
  <c r="GD182" i="7"/>
  <c r="GP182" i="7"/>
  <c r="GE182" i="7"/>
  <c r="GQ182" i="7"/>
  <c r="GF182" i="7"/>
  <c r="GR182" i="7"/>
  <c r="GG182" i="7"/>
  <c r="GS182" i="7"/>
  <c r="GH182" i="7"/>
  <c r="GT182" i="7"/>
  <c r="GI182" i="7"/>
  <c r="GU182" i="7"/>
  <c r="GJ182" i="7"/>
  <c r="GV182" i="7"/>
  <c r="GM182" i="7"/>
  <c r="GK182" i="7"/>
  <c r="GL182" i="7"/>
  <c r="GN182" i="7"/>
  <c r="GW182" i="7"/>
  <c r="GX182" i="7"/>
  <c r="JV265" i="7"/>
  <c r="KH265" i="7"/>
  <c r="JW265" i="7"/>
  <c r="KI265" i="7"/>
  <c r="JX265" i="7"/>
  <c r="KJ265" i="7"/>
  <c r="JY265" i="7"/>
  <c r="KK265" i="7"/>
  <c r="KA265" i="7"/>
  <c r="KE265" i="7"/>
  <c r="JR265" i="7"/>
  <c r="JT265" i="7"/>
  <c r="JZ265" i="7"/>
  <c r="KB265" i="7"/>
  <c r="JU265" i="7"/>
  <c r="KG265" i="7"/>
  <c r="KL265" i="7"/>
  <c r="KF265" i="7"/>
  <c r="KP241" i="7"/>
  <c r="LB241" i="7"/>
  <c r="KQ241" i="7"/>
  <c r="LC241" i="7"/>
  <c r="KR241" i="7"/>
  <c r="LD241" i="7"/>
  <c r="KS241" i="7"/>
  <c r="LE241" i="7"/>
  <c r="KT241" i="7"/>
  <c r="LF241" i="7"/>
  <c r="KU241" i="7"/>
  <c r="LG241" i="7"/>
  <c r="KV241" i="7"/>
  <c r="LH241" i="7"/>
  <c r="KW241" i="7"/>
  <c r="LI241" i="7"/>
  <c r="KX241" i="7"/>
  <c r="KY241" i="7"/>
  <c r="KZ241" i="7"/>
  <c r="LA241" i="7"/>
  <c r="KO241" i="7"/>
  <c r="HC193" i="7"/>
  <c r="HO193" i="7"/>
  <c r="HE193" i="7"/>
  <c r="HQ193" i="7"/>
  <c r="HF193" i="7"/>
  <c r="HR193" i="7"/>
  <c r="HG193" i="7"/>
  <c r="HS193" i="7"/>
  <c r="HH193" i="7"/>
  <c r="HT193" i="7"/>
  <c r="HI193" i="7"/>
  <c r="HU193" i="7"/>
  <c r="HJ193" i="7"/>
  <c r="BL320" i="7" s="1"/>
  <c r="HA193" i="7"/>
  <c r="HM193" i="7"/>
  <c r="HB193" i="7"/>
  <c r="HD193" i="7"/>
  <c r="HK193" i="7"/>
  <c r="HP193" i="7"/>
  <c r="HN193" i="7"/>
  <c r="FQ183" i="7"/>
  <c r="FR183" i="7"/>
  <c r="FG183" i="7"/>
  <c r="FS183" i="7"/>
  <c r="FH183" i="7"/>
  <c r="FT183" i="7"/>
  <c r="FI183" i="7"/>
  <c r="FU183" i="7"/>
  <c r="FJ183" i="7"/>
  <c r="FV183" i="7"/>
  <c r="FL183" i="7"/>
  <c r="FX183" i="7"/>
  <c r="FO183" i="7"/>
  <c r="GA183" i="7"/>
  <c r="FK183" i="7"/>
  <c r="FM183" i="7"/>
  <c r="FN183" i="7"/>
  <c r="FW183" i="7"/>
  <c r="FY183" i="7"/>
  <c r="FZ183" i="7"/>
  <c r="FP183" i="7"/>
  <c r="KB165" i="7"/>
  <c r="KC165" i="7"/>
  <c r="JR165" i="7"/>
  <c r="KD165" i="7"/>
  <c r="JS165" i="7"/>
  <c r="KE165" i="7"/>
  <c r="JT165" i="7"/>
  <c r="KF165" i="7"/>
  <c r="JU165" i="7"/>
  <c r="KG165" i="7"/>
  <c r="JV165" i="7"/>
  <c r="KH165" i="7"/>
  <c r="JW165" i="7"/>
  <c r="KI165" i="7"/>
  <c r="JX165" i="7"/>
  <c r="KJ165" i="7"/>
  <c r="JY165" i="7"/>
  <c r="JZ165" i="7"/>
  <c r="KL165" i="7"/>
  <c r="KK165" i="7"/>
  <c r="KA165" i="7"/>
  <c r="II256" i="7"/>
  <c r="HX256" i="7"/>
  <c r="IJ256" i="7"/>
  <c r="HY256" i="7"/>
  <c r="IK256" i="7"/>
  <c r="HZ256" i="7"/>
  <c r="IL256" i="7"/>
  <c r="IA256" i="7"/>
  <c r="IM256" i="7"/>
  <c r="IB256" i="7"/>
  <c r="IN256" i="7"/>
  <c r="IC256" i="7"/>
  <c r="IO256" i="7"/>
  <c r="ID256" i="7"/>
  <c r="IP256" i="7"/>
  <c r="IG256" i="7"/>
  <c r="IE256" i="7"/>
  <c r="IF256" i="7"/>
  <c r="IH256" i="7"/>
  <c r="IQ256" i="7"/>
  <c r="IR256" i="7"/>
  <c r="KS242" i="7"/>
  <c r="LE242" i="7"/>
  <c r="KT242" i="7"/>
  <c r="LF242" i="7"/>
  <c r="KU242" i="7"/>
  <c r="LG242" i="7"/>
  <c r="KV242" i="7"/>
  <c r="LH242" i="7"/>
  <c r="KW242" i="7"/>
  <c r="LI242" i="7"/>
  <c r="KX242" i="7"/>
  <c r="KY242" i="7"/>
  <c r="KZ242" i="7"/>
  <c r="KO242" i="7"/>
  <c r="LA242" i="7"/>
  <c r="KP242" i="7"/>
  <c r="KQ242" i="7"/>
  <c r="KR242" i="7"/>
  <c r="LB242" i="7"/>
  <c r="LC242" i="7"/>
  <c r="LD242" i="7"/>
  <c r="IF178" i="7"/>
  <c r="IR178" i="7"/>
  <c r="IG178" i="7"/>
  <c r="IH178" i="7"/>
  <c r="II178" i="7"/>
  <c r="HX178" i="7"/>
  <c r="IJ178" i="7"/>
  <c r="HY178" i="7"/>
  <c r="IK178" i="7"/>
  <c r="HZ178" i="7"/>
  <c r="IL178" i="7"/>
  <c r="IA178" i="7"/>
  <c r="IM178" i="7"/>
  <c r="ID178" i="7"/>
  <c r="IP178" i="7"/>
  <c r="IB178" i="7"/>
  <c r="IC178" i="7"/>
  <c r="IO178" i="7"/>
  <c r="IE178" i="7"/>
  <c r="IN178" i="7"/>
  <c r="IQ178" i="7"/>
  <c r="FI228" i="7"/>
  <c r="FU228" i="7"/>
  <c r="FJ228" i="7"/>
  <c r="FV228" i="7"/>
  <c r="FK228" i="7"/>
  <c r="FW228" i="7"/>
  <c r="FL228" i="7"/>
  <c r="FX228" i="7"/>
  <c r="FM228" i="7"/>
  <c r="FY228" i="7"/>
  <c r="FO228" i="7"/>
  <c r="GA228" i="7"/>
  <c r="FP228" i="7"/>
  <c r="FR228" i="7"/>
  <c r="FG228" i="7"/>
  <c r="FH228" i="7"/>
  <c r="FN228" i="7"/>
  <c r="FQ228" i="7"/>
  <c r="FS228" i="7"/>
  <c r="FT228" i="7"/>
  <c r="FZ228" i="7"/>
  <c r="IF243" i="7"/>
  <c r="IR243" i="7"/>
  <c r="IG243" i="7"/>
  <c r="IH243" i="7"/>
  <c r="II243" i="7"/>
  <c r="HX243" i="7"/>
  <c r="IJ243" i="7"/>
  <c r="HY243" i="7"/>
  <c r="IK243" i="7"/>
  <c r="HZ243" i="7"/>
  <c r="IL243" i="7"/>
  <c r="IA243" i="7"/>
  <c r="IM243" i="7"/>
  <c r="ID243" i="7"/>
  <c r="IP243" i="7"/>
  <c r="IO243" i="7"/>
  <c r="IQ243" i="7"/>
  <c r="IE243" i="7"/>
  <c r="IB243" i="7"/>
  <c r="IC243" i="7"/>
  <c r="IN243" i="7"/>
  <c r="FK195" i="7"/>
  <c r="FW195" i="7"/>
  <c r="FL195" i="7"/>
  <c r="FX195" i="7"/>
  <c r="FM195" i="7"/>
  <c r="FY195" i="7"/>
  <c r="FO195" i="7"/>
  <c r="GA195" i="7"/>
  <c r="FP195" i="7"/>
  <c r="FQ195" i="7"/>
  <c r="FI195" i="7"/>
  <c r="FU195" i="7"/>
  <c r="FJ195" i="7"/>
  <c r="FV195" i="7"/>
  <c r="FN195" i="7"/>
  <c r="FT195" i="7"/>
  <c r="FZ195" i="7"/>
  <c r="JT210" i="7"/>
  <c r="KF210" i="7"/>
  <c r="JU210" i="7"/>
  <c r="KG210" i="7"/>
  <c r="JV210" i="7"/>
  <c r="KH210" i="7"/>
  <c r="JW210" i="7"/>
  <c r="KI210" i="7"/>
  <c r="JX210" i="7"/>
  <c r="KJ210" i="7"/>
  <c r="JZ210" i="7"/>
  <c r="KL210" i="7"/>
  <c r="KA210" i="7"/>
  <c r="JR210" i="7"/>
  <c r="KD210" i="7"/>
  <c r="JS210" i="7"/>
  <c r="JY210" i="7"/>
  <c r="KB210" i="7"/>
  <c r="KE210" i="7"/>
  <c r="KC210" i="7"/>
  <c r="KK210" i="7"/>
  <c r="IC162" i="7"/>
  <c r="IO162" i="7"/>
  <c r="ID162" i="7"/>
  <c r="IP162" i="7"/>
  <c r="IE162" i="7"/>
  <c r="IQ162" i="7"/>
  <c r="IF162" i="7"/>
  <c r="IR162" i="7"/>
  <c r="IG162" i="7"/>
  <c r="IH162" i="7"/>
  <c r="IA162" i="7"/>
  <c r="IM162" i="7"/>
  <c r="IK162" i="7"/>
  <c r="IL162" i="7"/>
  <c r="IN162" i="7"/>
  <c r="HZ162" i="7"/>
  <c r="IB162" i="7"/>
  <c r="FT219" i="7"/>
  <c r="FI219" i="7"/>
  <c r="FU219" i="7"/>
  <c r="FJ219" i="7"/>
  <c r="FV219" i="7"/>
  <c r="FL219" i="7"/>
  <c r="FX219" i="7"/>
  <c r="FM219" i="7"/>
  <c r="FY219" i="7"/>
  <c r="FO219" i="7"/>
  <c r="GA219" i="7"/>
  <c r="FZ219" i="7"/>
  <c r="FK219" i="7"/>
  <c r="FN219" i="7"/>
  <c r="FQ219" i="7"/>
  <c r="FP219" i="7"/>
  <c r="FW219" i="7"/>
  <c r="JV257" i="7"/>
  <c r="KH257" i="7"/>
  <c r="JW257" i="7"/>
  <c r="KI257" i="7"/>
  <c r="JX257" i="7"/>
  <c r="KJ257" i="7"/>
  <c r="JY257" i="7"/>
  <c r="KK257" i="7"/>
  <c r="KA257" i="7"/>
  <c r="KB257" i="7"/>
  <c r="KE257" i="7"/>
  <c r="KL257" i="7"/>
  <c r="JT257" i="7"/>
  <c r="JU257" i="7"/>
  <c r="JR257" i="7"/>
  <c r="JZ257" i="7"/>
  <c r="KG257" i="7"/>
  <c r="KF257" i="7"/>
  <c r="GH245" i="7"/>
  <c r="GT245" i="7"/>
  <c r="GI245" i="7"/>
  <c r="GU245" i="7"/>
  <c r="GJ245" i="7"/>
  <c r="GV245" i="7"/>
  <c r="GK245" i="7"/>
  <c r="GW245" i="7"/>
  <c r="GL245" i="7"/>
  <c r="GX245" i="7"/>
  <c r="GM245" i="7"/>
  <c r="GN245" i="7"/>
  <c r="GO245" i="7"/>
  <c r="GP245" i="7"/>
  <c r="GF245" i="7"/>
  <c r="GR245" i="7"/>
  <c r="GS245" i="7"/>
  <c r="GG245" i="7"/>
  <c r="GQ245" i="7"/>
  <c r="KC223" i="7"/>
  <c r="JR223" i="7"/>
  <c r="KD223" i="7"/>
  <c r="JS223" i="7"/>
  <c r="KE223" i="7"/>
  <c r="JT223" i="7"/>
  <c r="KF223" i="7"/>
  <c r="JU223" i="7"/>
  <c r="KG223" i="7"/>
  <c r="JW223" i="7"/>
  <c r="KI223" i="7"/>
  <c r="JX223" i="7"/>
  <c r="KJ223" i="7"/>
  <c r="KA223" i="7"/>
  <c r="JV223" i="7"/>
  <c r="JY223" i="7"/>
  <c r="JZ223" i="7"/>
  <c r="KH223" i="7"/>
  <c r="KK223" i="7"/>
  <c r="KL223" i="7"/>
  <c r="KB223" i="7"/>
  <c r="GL212" i="7"/>
  <c r="GX212" i="7"/>
  <c r="GM212" i="7"/>
  <c r="BK322" i="7" s="1"/>
  <c r="GN212" i="7"/>
  <c r="GQ212" i="7"/>
  <c r="GF212" i="7"/>
  <c r="GR212" i="7"/>
  <c r="GG212" i="7"/>
  <c r="GS212" i="7"/>
  <c r="GJ212" i="7"/>
  <c r="GV212" i="7"/>
  <c r="GK212" i="7"/>
  <c r="GT212" i="7"/>
  <c r="GU212" i="7"/>
  <c r="GW212" i="7"/>
  <c r="GH212" i="7"/>
  <c r="GI212" i="7"/>
  <c r="FQ164" i="7"/>
  <c r="FS164" i="7"/>
  <c r="FH164" i="7"/>
  <c r="FT164" i="7"/>
  <c r="FI164" i="7"/>
  <c r="FU164" i="7"/>
  <c r="FJ164" i="7"/>
  <c r="FV164" i="7"/>
  <c r="FL164" i="7"/>
  <c r="FX164" i="7"/>
  <c r="FO164" i="7"/>
  <c r="GA164" i="7"/>
  <c r="FN164" i="7"/>
  <c r="FP164" i="7"/>
  <c r="FW164" i="7"/>
  <c r="FY164" i="7"/>
  <c r="FZ164" i="7"/>
  <c r="FM164" i="7"/>
  <c r="FK164" i="7"/>
  <c r="JY258" i="7"/>
  <c r="KK258" i="7"/>
  <c r="JZ258" i="7"/>
  <c r="KL258" i="7"/>
  <c r="KA258" i="7"/>
  <c r="KB258" i="7"/>
  <c r="JR258" i="7"/>
  <c r="KD258" i="7"/>
  <c r="JS258" i="7"/>
  <c r="KE258" i="7"/>
  <c r="JT258" i="7"/>
  <c r="KF258" i="7"/>
  <c r="JV258" i="7"/>
  <c r="KH258" i="7"/>
  <c r="JU258" i="7"/>
  <c r="JW258" i="7"/>
  <c r="JX258" i="7"/>
  <c r="KC258" i="7"/>
  <c r="KI258" i="7"/>
  <c r="KJ258" i="7"/>
  <c r="KG258" i="7"/>
  <c r="JE201" i="7"/>
  <c r="JF201" i="7"/>
  <c r="IU201" i="7"/>
  <c r="JG201" i="7"/>
  <c r="IV201" i="7"/>
  <c r="JH201" i="7"/>
  <c r="IW201" i="7"/>
  <c r="JI201" i="7"/>
  <c r="IX201" i="7"/>
  <c r="JJ201" i="7"/>
  <c r="IY201" i="7"/>
  <c r="JK201" i="7"/>
  <c r="IZ201" i="7"/>
  <c r="JL201" i="7"/>
  <c r="JA201" i="7"/>
  <c r="JM201" i="7"/>
  <c r="JC201" i="7"/>
  <c r="JO201" i="7"/>
  <c r="JB201" i="7"/>
  <c r="JD201" i="7"/>
  <c r="JN201" i="7"/>
  <c r="HH202" i="7"/>
  <c r="HT202" i="7"/>
  <c r="HI202" i="7"/>
  <c r="HU202" i="7"/>
  <c r="HJ202" i="7"/>
  <c r="HK202" i="7"/>
  <c r="HL202" i="7"/>
  <c r="HA202" i="7"/>
  <c r="HM202" i="7"/>
  <c r="HB202" i="7"/>
  <c r="HN202" i="7"/>
  <c r="HC202" i="7"/>
  <c r="HO202" i="7"/>
  <c r="HD202" i="7"/>
  <c r="HP202" i="7"/>
  <c r="HF202" i="7"/>
  <c r="HR202" i="7"/>
  <c r="HQ202" i="7"/>
  <c r="HS202" i="7"/>
  <c r="HE202" i="7"/>
  <c r="HG202" i="7"/>
  <c r="GP186" i="7"/>
  <c r="GQ186" i="7"/>
  <c r="GK186" i="7"/>
  <c r="GF186" i="7"/>
  <c r="GR186" i="7"/>
  <c r="GG186" i="7"/>
  <c r="GS186" i="7"/>
  <c r="GW186" i="7"/>
  <c r="GH186" i="7"/>
  <c r="GT186" i="7"/>
  <c r="GI186" i="7"/>
  <c r="GU186" i="7"/>
  <c r="GJ186" i="7"/>
  <c r="GV186" i="7"/>
  <c r="GL186" i="7"/>
  <c r="GX186" i="7"/>
  <c r="GM186" i="7"/>
  <c r="GN186" i="7"/>
  <c r="GO186" i="7"/>
  <c r="JB181" i="7"/>
  <c r="JN181" i="7"/>
  <c r="JC181" i="7"/>
  <c r="JO181" i="7"/>
  <c r="JD181" i="7"/>
  <c r="JE181" i="7"/>
  <c r="JF181" i="7"/>
  <c r="IV181" i="7"/>
  <c r="JH181" i="7"/>
  <c r="IW181" i="7"/>
  <c r="JI181" i="7"/>
  <c r="IU181" i="7"/>
  <c r="IX181" i="7"/>
  <c r="IY181" i="7"/>
  <c r="IZ181" i="7"/>
  <c r="JA181" i="7"/>
  <c r="JJ181" i="7"/>
  <c r="JK181" i="7"/>
  <c r="JM181" i="7"/>
  <c r="JG181" i="7"/>
  <c r="JL181" i="7"/>
  <c r="AV251" i="7"/>
  <c r="BH170" i="7"/>
  <c r="AY187" i="7"/>
  <c r="AW192" i="7"/>
  <c r="AX206" i="7"/>
  <c r="AZ190" i="7"/>
  <c r="AZ170" i="7"/>
  <c r="BJ185" i="7"/>
  <c r="BO190" i="7"/>
  <c r="BL203" i="7"/>
  <c r="BM206" i="7"/>
  <c r="BP187" i="7"/>
  <c r="BP185" i="7"/>
  <c r="BL170" i="7"/>
  <c r="BL165" i="7"/>
  <c r="BD170" i="7"/>
  <c r="BE177" i="7"/>
  <c r="BE185" i="7"/>
  <c r="BJ321" i="7" s="1"/>
  <c r="BE192" i="7"/>
  <c r="BD200" i="7"/>
  <c r="BV237" i="7"/>
  <c r="CE238" i="7"/>
  <c r="CG255" i="7"/>
  <c r="CQ177" i="7"/>
  <c r="CS185" i="7"/>
  <c r="CY193" i="7"/>
  <c r="CR200" i="7"/>
  <c r="CR207" i="7"/>
  <c r="CR218" i="7"/>
  <c r="KS234" i="7"/>
  <c r="LE234" i="7"/>
  <c r="KT234" i="7"/>
  <c r="LF234" i="7"/>
  <c r="KU234" i="7"/>
  <c r="LG234" i="7"/>
  <c r="KV234" i="7"/>
  <c r="LH234" i="7"/>
  <c r="KW234" i="7"/>
  <c r="LI234" i="7"/>
  <c r="KX234" i="7"/>
  <c r="KY234" i="7"/>
  <c r="KZ234" i="7"/>
  <c r="KO234" i="7"/>
  <c r="LA234" i="7"/>
  <c r="LB234" i="7"/>
  <c r="LC234" i="7"/>
  <c r="LD234" i="7"/>
  <c r="KP234" i="7"/>
  <c r="KR234" i="7"/>
  <c r="HD218" i="7"/>
  <c r="HP218" i="7"/>
  <c r="HE218" i="7"/>
  <c r="HQ218" i="7"/>
  <c r="HF218" i="7"/>
  <c r="HR218" i="7"/>
  <c r="HG218" i="7"/>
  <c r="HS218" i="7"/>
  <c r="HH218" i="7"/>
  <c r="HT218" i="7"/>
  <c r="HI218" i="7"/>
  <c r="HU218" i="7"/>
  <c r="HJ218" i="7"/>
  <c r="HK218" i="7"/>
  <c r="HN218" i="7"/>
  <c r="HC218" i="7"/>
  <c r="HO218" i="7"/>
  <c r="HA218" i="7"/>
  <c r="FQ214" i="7"/>
  <c r="FR214" i="7"/>
  <c r="FS214" i="7"/>
  <c r="FT214" i="7"/>
  <c r="FI214" i="7"/>
  <c r="FU214" i="7"/>
  <c r="FJ214" i="7"/>
  <c r="FV214" i="7"/>
  <c r="FL214" i="7"/>
  <c r="FX214" i="7"/>
  <c r="FO214" i="7"/>
  <c r="GA214" i="7"/>
  <c r="FZ214" i="7"/>
  <c r="FK214" i="7"/>
  <c r="FM214" i="7"/>
  <c r="FP214" i="7"/>
  <c r="FN214" i="7"/>
  <c r="FW214" i="7"/>
  <c r="FY214" i="7"/>
  <c r="JS177" i="7"/>
  <c r="KE177" i="7"/>
  <c r="JT177" i="7"/>
  <c r="KF177" i="7"/>
  <c r="JU177" i="7"/>
  <c r="KG177" i="7"/>
  <c r="JV177" i="7"/>
  <c r="KH177" i="7"/>
  <c r="JW177" i="7"/>
  <c r="KI177" i="7"/>
  <c r="JX177" i="7"/>
  <c r="KJ177" i="7"/>
  <c r="JY177" i="7"/>
  <c r="KK177" i="7"/>
  <c r="KA177" i="7"/>
  <c r="KB177" i="7"/>
  <c r="KC177" i="7"/>
  <c r="KD177" i="7"/>
  <c r="KL177" i="7"/>
  <c r="JR177" i="7"/>
  <c r="JZ177" i="7"/>
  <c r="IC246" i="7"/>
  <c r="IO246" i="7"/>
  <c r="ID246" i="7"/>
  <c r="IP246" i="7"/>
  <c r="IE246" i="7"/>
  <c r="IQ246" i="7"/>
  <c r="IF246" i="7"/>
  <c r="IR246" i="7"/>
  <c r="IG246" i="7"/>
  <c r="IH246" i="7"/>
  <c r="II246" i="7"/>
  <c r="IJ246" i="7"/>
  <c r="IA246" i="7"/>
  <c r="IM246" i="7"/>
  <c r="HZ246" i="7"/>
  <c r="IB246" i="7"/>
  <c r="IK246" i="7"/>
  <c r="IL246" i="7"/>
  <c r="IN246" i="7"/>
  <c r="ET260" i="7"/>
  <c r="EW260" i="7"/>
  <c r="EL260" i="7"/>
  <c r="EX260" i="7"/>
  <c r="EM260" i="7"/>
  <c r="EY260" i="7"/>
  <c r="EN260" i="7"/>
  <c r="EZ260" i="7"/>
  <c r="EQ260" i="7"/>
  <c r="FC260" i="7"/>
  <c r="FA260" i="7"/>
  <c r="EJ260" i="7"/>
  <c r="EO260" i="7"/>
  <c r="EP260" i="7"/>
  <c r="ER260" i="7"/>
  <c r="ES260" i="7"/>
  <c r="FB260" i="7"/>
  <c r="FD260" i="7"/>
  <c r="II248" i="7"/>
  <c r="HX248" i="7"/>
  <c r="IJ248" i="7"/>
  <c r="HY248" i="7"/>
  <c r="IK248" i="7"/>
  <c r="HZ248" i="7"/>
  <c r="IL248" i="7"/>
  <c r="IA248" i="7"/>
  <c r="IM248" i="7"/>
  <c r="IB248" i="7"/>
  <c r="IN248" i="7"/>
  <c r="IC248" i="7"/>
  <c r="IO248" i="7"/>
  <c r="ID248" i="7"/>
  <c r="IP248" i="7"/>
  <c r="IG248" i="7"/>
  <c r="IF248" i="7"/>
  <c r="IH248" i="7"/>
  <c r="IQ248" i="7"/>
  <c r="IR248" i="7"/>
  <c r="IE248" i="7"/>
  <c r="FQ201" i="7"/>
  <c r="FR201" i="7"/>
  <c r="FG201" i="7"/>
  <c r="FS201" i="7"/>
  <c r="FH201" i="7"/>
  <c r="FT201" i="7"/>
  <c r="FI201" i="7"/>
  <c r="FU201" i="7"/>
  <c r="FJ201" i="7"/>
  <c r="FV201" i="7"/>
  <c r="FK201" i="7"/>
  <c r="FW201" i="7"/>
  <c r="FL201" i="7"/>
  <c r="FX201" i="7"/>
  <c r="FM201" i="7"/>
  <c r="FY201" i="7"/>
  <c r="FO201" i="7"/>
  <c r="GA201" i="7"/>
  <c r="FN201" i="7"/>
  <c r="FP201" i="7"/>
  <c r="FZ201" i="7"/>
  <c r="JW216" i="7"/>
  <c r="KI216" i="7"/>
  <c r="JX216" i="7"/>
  <c r="KJ216" i="7"/>
  <c r="JY216" i="7"/>
  <c r="KK216" i="7"/>
  <c r="JZ216" i="7"/>
  <c r="KL216" i="7"/>
  <c r="KA216" i="7"/>
  <c r="KC216" i="7"/>
  <c r="KD216" i="7"/>
  <c r="JU216" i="7"/>
  <c r="KG216" i="7"/>
  <c r="JV216" i="7"/>
  <c r="KB216" i="7"/>
  <c r="KE216" i="7"/>
  <c r="KH216" i="7"/>
  <c r="JT216" i="7"/>
  <c r="KF216" i="7"/>
  <c r="HH194" i="7"/>
  <c r="HT194" i="7"/>
  <c r="HI194" i="7"/>
  <c r="HU194" i="7"/>
  <c r="HJ194" i="7"/>
  <c r="HL194" i="7"/>
  <c r="HA194" i="7"/>
  <c r="HM194" i="7"/>
  <c r="HB194" i="7"/>
  <c r="HN194" i="7"/>
  <c r="HC194" i="7"/>
  <c r="HO194" i="7"/>
  <c r="HD194" i="7"/>
  <c r="HP194" i="7"/>
  <c r="HF194" i="7"/>
  <c r="HR194" i="7"/>
  <c r="HS194" i="7"/>
  <c r="HE194" i="7"/>
  <c r="HG194" i="7"/>
  <c r="HK194" i="7"/>
  <c r="HQ194" i="7"/>
  <c r="GL160" i="7"/>
  <c r="GX160" i="7"/>
  <c r="GM160" i="7"/>
  <c r="GN160" i="7"/>
  <c r="GO160" i="7"/>
  <c r="GP160" i="7"/>
  <c r="GE160" i="7"/>
  <c r="GQ160" i="7"/>
  <c r="GG160" i="7"/>
  <c r="GS160" i="7"/>
  <c r="GJ160" i="7"/>
  <c r="GV160" i="7"/>
  <c r="GU160" i="7"/>
  <c r="GW160" i="7"/>
  <c r="GF160" i="7"/>
  <c r="GH160" i="7"/>
  <c r="GK160" i="7"/>
  <c r="GI160" i="7"/>
  <c r="GR160" i="7"/>
  <c r="GT160" i="7"/>
  <c r="JV261" i="7"/>
  <c r="KH261" i="7"/>
  <c r="JW261" i="7"/>
  <c r="KI261" i="7"/>
  <c r="JX261" i="7"/>
  <c r="KJ261" i="7"/>
  <c r="JY261" i="7"/>
  <c r="KK261" i="7"/>
  <c r="KA261" i="7"/>
  <c r="KB261" i="7"/>
  <c r="KC261" i="7"/>
  <c r="JS261" i="7"/>
  <c r="KE261" i="7"/>
  <c r="JZ261" i="7"/>
  <c r="KD261" i="7"/>
  <c r="KF261" i="7"/>
  <c r="KG261" i="7"/>
  <c r="KL261" i="7"/>
  <c r="JR261" i="7"/>
  <c r="JT261" i="7"/>
  <c r="JU261" i="7"/>
  <c r="GH249" i="7"/>
  <c r="GT249" i="7"/>
  <c r="GI249" i="7"/>
  <c r="GU249" i="7"/>
  <c r="GJ249" i="7"/>
  <c r="GV249" i="7"/>
  <c r="GK249" i="7"/>
  <c r="GW249" i="7"/>
  <c r="GL249" i="7"/>
  <c r="GX249" i="7"/>
  <c r="GM249" i="7"/>
  <c r="GN249" i="7"/>
  <c r="GD249" i="7"/>
  <c r="GF249" i="7"/>
  <c r="GR249" i="7"/>
  <c r="GG249" i="7"/>
  <c r="GQ249" i="7"/>
  <c r="GS249" i="7"/>
  <c r="JV189" i="7"/>
  <c r="KH189" i="7"/>
  <c r="JW189" i="7"/>
  <c r="KI189" i="7"/>
  <c r="JX189" i="7"/>
  <c r="KJ189" i="7"/>
  <c r="JZ189" i="7"/>
  <c r="KL189" i="7"/>
  <c r="KB189" i="7"/>
  <c r="KC189" i="7"/>
  <c r="JR189" i="7"/>
  <c r="KD189" i="7"/>
  <c r="JT189" i="7"/>
  <c r="KF189" i="7"/>
  <c r="KE189" i="7"/>
  <c r="KG189" i="7"/>
  <c r="KK189" i="7"/>
  <c r="JS189" i="7"/>
  <c r="JU189" i="7"/>
  <c r="JY189" i="7"/>
  <c r="KA189" i="7"/>
  <c r="IF217" i="7"/>
  <c r="IR217" i="7"/>
  <c r="IG217" i="7"/>
  <c r="IH217" i="7"/>
  <c r="II217" i="7"/>
  <c r="HX217" i="7"/>
  <c r="IJ217" i="7"/>
  <c r="HY217" i="7"/>
  <c r="IK217" i="7"/>
  <c r="HZ217" i="7"/>
  <c r="IL217" i="7"/>
  <c r="IA217" i="7"/>
  <c r="IM217" i="7"/>
  <c r="IQ217" i="7"/>
  <c r="IB217" i="7"/>
  <c r="IC217" i="7"/>
  <c r="ID217" i="7"/>
  <c r="IO217" i="7"/>
  <c r="IE217" i="7"/>
  <c r="IN217" i="7"/>
  <c r="IP217" i="7"/>
  <c r="GF209" i="7"/>
  <c r="GR209" i="7"/>
  <c r="GG209" i="7"/>
  <c r="GS209" i="7"/>
  <c r="GH209" i="7"/>
  <c r="GT209" i="7"/>
  <c r="GI209" i="7"/>
  <c r="GU209" i="7"/>
  <c r="GJ209" i="7"/>
  <c r="GV209" i="7"/>
  <c r="GK209" i="7"/>
  <c r="GW209" i="7"/>
  <c r="GL209" i="7"/>
  <c r="GX209" i="7"/>
  <c r="GM209" i="7"/>
  <c r="GD209" i="7"/>
  <c r="GP209" i="7"/>
  <c r="GE209" i="7"/>
  <c r="GN209" i="7"/>
  <c r="GO209" i="7"/>
  <c r="GQ209" i="7"/>
  <c r="KY244" i="7"/>
  <c r="KZ244" i="7"/>
  <c r="LA244" i="7"/>
  <c r="LB244" i="7"/>
  <c r="KQ244" i="7"/>
  <c r="LC244" i="7"/>
  <c r="KR244" i="7"/>
  <c r="LD244" i="7"/>
  <c r="KS244" i="7"/>
  <c r="LE244" i="7"/>
  <c r="KT244" i="7"/>
  <c r="LF244" i="7"/>
  <c r="KU244" i="7"/>
  <c r="LG244" i="7"/>
  <c r="KV244" i="7"/>
  <c r="KW244" i="7"/>
  <c r="KX244" i="7"/>
  <c r="LH244" i="7"/>
  <c r="LI244" i="7"/>
  <c r="IC262" i="7"/>
  <c r="IO262" i="7"/>
  <c r="ID262" i="7"/>
  <c r="IP262" i="7"/>
  <c r="IE262" i="7"/>
  <c r="IQ262" i="7"/>
  <c r="IF262" i="7"/>
  <c r="IR262" i="7"/>
  <c r="IG262" i="7"/>
  <c r="IH262" i="7"/>
  <c r="II262" i="7"/>
  <c r="HX262" i="7"/>
  <c r="IJ262" i="7"/>
  <c r="IA262" i="7"/>
  <c r="IM262" i="7"/>
  <c r="HZ262" i="7"/>
  <c r="IB262" i="7"/>
  <c r="IK262" i="7"/>
  <c r="IL262" i="7"/>
  <c r="IN262" i="7"/>
  <c r="HY262" i="7"/>
  <c r="EN238" i="7"/>
  <c r="EZ238" i="7"/>
  <c r="EO238" i="7"/>
  <c r="FA238" i="7"/>
  <c r="EP238" i="7"/>
  <c r="FB238" i="7"/>
  <c r="EQ238" i="7"/>
  <c r="FC238" i="7"/>
  <c r="ER238" i="7"/>
  <c r="FD238" i="7"/>
  <c r="ES238" i="7"/>
  <c r="ET238" i="7"/>
  <c r="EK238" i="7"/>
  <c r="EW238" i="7"/>
  <c r="EJ238" i="7"/>
  <c r="EL238" i="7"/>
  <c r="EM238" i="7"/>
  <c r="EU238" i="7"/>
  <c r="EX238" i="7"/>
  <c r="EV238" i="7"/>
  <c r="EY238" i="7"/>
  <c r="HY190" i="7"/>
  <c r="IK190" i="7"/>
  <c r="HZ190" i="7"/>
  <c r="IL190" i="7"/>
  <c r="IA190" i="7"/>
  <c r="IM190" i="7"/>
  <c r="IC190" i="7"/>
  <c r="IO190" i="7"/>
  <c r="ID190" i="7"/>
  <c r="IP190" i="7"/>
  <c r="IE190" i="7"/>
  <c r="IQ190" i="7"/>
  <c r="IF190" i="7"/>
  <c r="IR190" i="7"/>
  <c r="IG190" i="7"/>
  <c r="II190" i="7"/>
  <c r="HX190" i="7"/>
  <c r="IB190" i="7"/>
  <c r="IH190" i="7"/>
  <c r="IJ190" i="7"/>
  <c r="IN190" i="7"/>
  <c r="GL187" i="7"/>
  <c r="GX187" i="7"/>
  <c r="GF187" i="7"/>
  <c r="GR187" i="7"/>
  <c r="GS187" i="7"/>
  <c r="GT187" i="7"/>
  <c r="GG187" i="7"/>
  <c r="GU187" i="7"/>
  <c r="GM187" i="7"/>
  <c r="GH187" i="7"/>
  <c r="GV187" i="7"/>
  <c r="GI187" i="7"/>
  <c r="GW187" i="7"/>
  <c r="GJ187" i="7"/>
  <c r="GK187" i="7"/>
  <c r="GN187" i="7"/>
  <c r="GP187" i="7"/>
  <c r="GQ187" i="7"/>
  <c r="KX169" i="7"/>
  <c r="BP319" i="7" s="1"/>
  <c r="KY169" i="7"/>
  <c r="KQ169" i="7"/>
  <c r="LC169" i="7"/>
  <c r="KR169" i="7"/>
  <c r="LD169" i="7"/>
  <c r="KS169" i="7"/>
  <c r="LE169" i="7"/>
  <c r="KT169" i="7"/>
  <c r="LF169" i="7"/>
  <c r="LG169" i="7"/>
  <c r="LH169" i="7"/>
  <c r="LI169" i="7"/>
  <c r="KU169" i="7"/>
  <c r="KV169" i="7"/>
  <c r="KW169" i="7"/>
  <c r="IF239" i="7"/>
  <c r="IR239" i="7"/>
  <c r="IG239" i="7"/>
  <c r="IH239" i="7"/>
  <c r="II239" i="7"/>
  <c r="IJ239" i="7"/>
  <c r="HY239" i="7"/>
  <c r="IK239" i="7"/>
  <c r="HZ239" i="7"/>
  <c r="IL239" i="7"/>
  <c r="IA239" i="7"/>
  <c r="IM239" i="7"/>
  <c r="ID239" i="7"/>
  <c r="IP239" i="7"/>
  <c r="IC239" i="7"/>
  <c r="IE239" i="7"/>
  <c r="IN239" i="7"/>
  <c r="IO239" i="7"/>
  <c r="IQ239" i="7"/>
  <c r="IB239" i="7"/>
  <c r="EQ251" i="7"/>
  <c r="FC251" i="7"/>
  <c r="ER251" i="7"/>
  <c r="FD251" i="7"/>
  <c r="ET251" i="7"/>
  <c r="EU251" i="7"/>
  <c r="EJ251" i="7"/>
  <c r="EV251" i="7"/>
  <c r="EK251" i="7"/>
  <c r="EW251" i="7"/>
  <c r="EN251" i="7"/>
  <c r="EZ251" i="7"/>
  <c r="ES251" i="7"/>
  <c r="EX251" i="7"/>
  <c r="EY251" i="7"/>
  <c r="FA251" i="7"/>
  <c r="FB251" i="7"/>
  <c r="EM251" i="7"/>
  <c r="EL251" i="7"/>
  <c r="EO251" i="7"/>
  <c r="EP251" i="7"/>
  <c r="JH204" i="7"/>
  <c r="IW204" i="7"/>
  <c r="JI204" i="7"/>
  <c r="IX204" i="7"/>
  <c r="JJ204" i="7"/>
  <c r="IY204" i="7"/>
  <c r="JK204" i="7"/>
  <c r="IZ204" i="7"/>
  <c r="JL204" i="7"/>
  <c r="JA204" i="7"/>
  <c r="JM204" i="7"/>
  <c r="JB204" i="7"/>
  <c r="JN204" i="7"/>
  <c r="JC204" i="7"/>
  <c r="JO204" i="7"/>
  <c r="JD204" i="7"/>
  <c r="JE204" i="7"/>
  <c r="HF170" i="7"/>
  <c r="HR170" i="7"/>
  <c r="HG170" i="7"/>
  <c r="HS170" i="7"/>
  <c r="HH170" i="7"/>
  <c r="HT170" i="7"/>
  <c r="HI170" i="7"/>
  <c r="HU170" i="7"/>
  <c r="HJ170" i="7"/>
  <c r="HK170" i="7"/>
  <c r="HL170" i="7"/>
  <c r="HA170" i="7"/>
  <c r="HM170" i="7"/>
  <c r="HD170" i="7"/>
  <c r="HP170" i="7"/>
  <c r="HB170" i="7"/>
  <c r="HC170" i="7"/>
  <c r="HE170" i="7"/>
  <c r="HN170" i="7"/>
  <c r="HO170" i="7"/>
  <c r="HQ170" i="7"/>
  <c r="EQ263" i="7"/>
  <c r="FC263" i="7"/>
  <c r="EJ263" i="7"/>
  <c r="EO263" i="7"/>
  <c r="FD263" i="7"/>
  <c r="EP263" i="7"/>
  <c r="ER263" i="7"/>
  <c r="ES263" i="7"/>
  <c r="ET263" i="7"/>
  <c r="EL263" i="7"/>
  <c r="EW263" i="7"/>
  <c r="EZ263" i="7"/>
  <c r="EX263" i="7"/>
  <c r="EY263" i="7"/>
  <c r="EM263" i="7"/>
  <c r="FA263" i="7"/>
  <c r="EN263" i="7"/>
  <c r="FB263" i="7"/>
  <c r="JB196" i="7"/>
  <c r="JN196" i="7"/>
  <c r="JC196" i="7"/>
  <c r="JO196" i="7"/>
  <c r="JD196" i="7"/>
  <c r="JE196" i="7"/>
  <c r="IU196" i="7"/>
  <c r="IV196" i="7"/>
  <c r="JH196" i="7"/>
  <c r="IW196" i="7"/>
  <c r="JI196" i="7"/>
  <c r="IX196" i="7"/>
  <c r="JJ196" i="7"/>
  <c r="IZ196" i="7"/>
  <c r="JL196" i="7"/>
  <c r="IY196" i="7"/>
  <c r="JA196" i="7"/>
  <c r="JK196" i="7"/>
  <c r="JM196" i="7"/>
  <c r="GL225" i="7"/>
  <c r="GM225" i="7"/>
  <c r="GN225" i="7"/>
  <c r="GO225" i="7"/>
  <c r="GD225" i="7"/>
  <c r="GP225" i="7"/>
  <c r="GE225" i="7"/>
  <c r="GQ225" i="7"/>
  <c r="GF225" i="7"/>
  <c r="GR225" i="7"/>
  <c r="GG225" i="7"/>
  <c r="GS225" i="7"/>
  <c r="GJ225" i="7"/>
  <c r="GV225" i="7"/>
  <c r="GU225" i="7"/>
  <c r="GW225" i="7"/>
  <c r="GX225" i="7"/>
  <c r="GH225" i="7"/>
  <c r="GK225" i="7"/>
  <c r="GT225" i="7"/>
  <c r="GI225" i="7"/>
  <c r="JT240" i="7"/>
  <c r="KF240" i="7"/>
  <c r="JU240" i="7"/>
  <c r="KG240" i="7"/>
  <c r="JV240" i="7"/>
  <c r="KH240" i="7"/>
  <c r="JX240" i="7"/>
  <c r="KJ240" i="7"/>
  <c r="JZ240" i="7"/>
  <c r="KL240" i="7"/>
  <c r="KA240" i="7"/>
  <c r="KI240" i="7"/>
  <c r="KK240" i="7"/>
  <c r="JS240" i="7"/>
  <c r="JW240" i="7"/>
  <c r="JY240" i="7"/>
  <c r="KC240" i="7"/>
  <c r="JR240" i="7"/>
  <c r="KB240" i="7"/>
  <c r="KD240" i="7"/>
  <c r="KE240" i="7"/>
  <c r="GE192" i="7"/>
  <c r="GQ192" i="7"/>
  <c r="GF192" i="7"/>
  <c r="GR192" i="7"/>
  <c r="GG192" i="7"/>
  <c r="GS192" i="7"/>
  <c r="GI192" i="7"/>
  <c r="GU192" i="7"/>
  <c r="GJ192" i="7"/>
  <c r="GV192" i="7"/>
  <c r="GK192" i="7"/>
  <c r="GW192" i="7"/>
  <c r="GL192" i="7"/>
  <c r="GX192" i="7"/>
  <c r="GM192" i="7"/>
  <c r="GO192" i="7"/>
  <c r="GN192" i="7"/>
  <c r="GP192" i="7"/>
  <c r="GT192" i="7"/>
  <c r="GD192" i="7"/>
  <c r="GH192" i="7"/>
  <c r="KX206" i="7"/>
  <c r="KY206" i="7"/>
  <c r="KZ206" i="7"/>
  <c r="LA206" i="7"/>
  <c r="LB206" i="7"/>
  <c r="KQ206" i="7"/>
  <c r="LC206" i="7"/>
  <c r="KR206" i="7"/>
  <c r="LD206" i="7"/>
  <c r="KS206" i="7"/>
  <c r="LE206" i="7"/>
  <c r="KT206" i="7"/>
  <c r="LF206" i="7"/>
  <c r="KU206" i="7"/>
  <c r="KV206" i="7"/>
  <c r="KW206" i="7"/>
  <c r="LG206" i="7"/>
  <c r="LH206" i="7"/>
  <c r="LI206" i="7"/>
  <c r="JE167" i="7"/>
  <c r="JF167" i="7"/>
  <c r="IU167" i="7"/>
  <c r="JG167" i="7"/>
  <c r="IV167" i="7"/>
  <c r="JH167" i="7"/>
  <c r="IW167" i="7"/>
  <c r="JI167" i="7"/>
  <c r="IY167" i="7"/>
  <c r="JK167" i="7"/>
  <c r="IZ167" i="7"/>
  <c r="JL167" i="7"/>
  <c r="IX167" i="7"/>
  <c r="JA167" i="7"/>
  <c r="JB167" i="7"/>
  <c r="JC167" i="7"/>
  <c r="JJ167" i="7"/>
  <c r="JM167" i="7"/>
  <c r="JD167" i="7"/>
  <c r="JN167" i="7"/>
  <c r="JO167" i="7"/>
  <c r="FN182" i="7"/>
  <c r="FZ182" i="7"/>
  <c r="FO182" i="7"/>
  <c r="GA182" i="7"/>
  <c r="FP182" i="7"/>
  <c r="FQ182" i="7"/>
  <c r="FR182" i="7"/>
  <c r="FG182" i="7"/>
  <c r="FS182" i="7"/>
  <c r="FI182" i="7"/>
  <c r="FU182" i="7"/>
  <c r="FL182" i="7"/>
  <c r="FX182" i="7"/>
  <c r="FW182" i="7"/>
  <c r="FY182" i="7"/>
  <c r="FH182" i="7"/>
  <c r="FJ182" i="7"/>
  <c r="FM182" i="7"/>
  <c r="FV182" i="7"/>
  <c r="FK182" i="7"/>
  <c r="FT182" i="7"/>
  <c r="LB265" i="7"/>
  <c r="KQ265" i="7"/>
  <c r="LC265" i="7"/>
  <c r="KS265" i="7"/>
  <c r="LE265" i="7"/>
  <c r="KT265" i="7"/>
  <c r="LF265" i="7"/>
  <c r="KU265" i="7"/>
  <c r="LG265" i="7"/>
  <c r="KV265" i="7"/>
  <c r="LH265" i="7"/>
  <c r="KW265" i="7"/>
  <c r="LI265" i="7"/>
  <c r="KX265" i="7"/>
  <c r="KY265" i="7"/>
  <c r="LD265" i="7"/>
  <c r="KO265" i="7"/>
  <c r="KR265" i="7"/>
  <c r="IF226" i="7"/>
  <c r="IR226" i="7"/>
  <c r="IG226" i="7"/>
  <c r="IH226" i="7"/>
  <c r="II226" i="7"/>
  <c r="HX226" i="7"/>
  <c r="IJ226" i="7"/>
  <c r="HY226" i="7"/>
  <c r="IK226" i="7"/>
  <c r="HZ226" i="7"/>
  <c r="IL226" i="7"/>
  <c r="IA226" i="7"/>
  <c r="IM226" i="7"/>
  <c r="IB226" i="7"/>
  <c r="IC226" i="7"/>
  <c r="ID226" i="7"/>
  <c r="IE226" i="7"/>
  <c r="IN226" i="7"/>
  <c r="IQ226" i="7"/>
  <c r="IP226" i="7"/>
  <c r="IO226" i="7"/>
  <c r="EK241" i="7"/>
  <c r="EW241" i="7"/>
  <c r="EL241" i="7"/>
  <c r="EX241" i="7"/>
  <c r="EM241" i="7"/>
  <c r="EY241" i="7"/>
  <c r="EN241" i="7"/>
  <c r="EZ241" i="7"/>
  <c r="EO241" i="7"/>
  <c r="FA241" i="7"/>
  <c r="EP241" i="7"/>
  <c r="FB241" i="7"/>
  <c r="EQ241" i="7"/>
  <c r="FC241" i="7"/>
  <c r="ET241" i="7"/>
  <c r="EJ241" i="7"/>
  <c r="ER241" i="7"/>
  <c r="ES241" i="7"/>
  <c r="EU241" i="7"/>
  <c r="EV241" i="7"/>
  <c r="FD241" i="7"/>
  <c r="HZ193" i="7"/>
  <c r="IL193" i="7"/>
  <c r="IA193" i="7"/>
  <c r="IM193" i="7"/>
  <c r="IB193" i="7"/>
  <c r="IN193" i="7"/>
  <c r="IC193" i="7"/>
  <c r="IO193" i="7"/>
  <c r="ID193" i="7"/>
  <c r="IP193" i="7"/>
  <c r="IE193" i="7"/>
  <c r="IQ193" i="7"/>
  <c r="IF193" i="7"/>
  <c r="IR193" i="7"/>
  <c r="IG193" i="7"/>
  <c r="BM320" i="7" s="1"/>
  <c r="HX193" i="7"/>
  <c r="IJ193" i="7"/>
  <c r="IH193" i="7"/>
  <c r="IK193" i="7"/>
  <c r="HY193" i="7"/>
  <c r="GF183" i="7"/>
  <c r="GR183" i="7"/>
  <c r="GG183" i="7"/>
  <c r="GS183" i="7"/>
  <c r="GH183" i="7"/>
  <c r="GT183" i="7"/>
  <c r="GI183" i="7"/>
  <c r="GU183" i="7"/>
  <c r="GJ183" i="7"/>
  <c r="GV183" i="7"/>
  <c r="GK183" i="7"/>
  <c r="GW183" i="7"/>
  <c r="GL183" i="7"/>
  <c r="GX183" i="7"/>
  <c r="GM183" i="7"/>
  <c r="GD183" i="7"/>
  <c r="GP183" i="7"/>
  <c r="GQ183" i="7"/>
  <c r="GN183" i="7"/>
  <c r="GE183" i="7"/>
  <c r="GO183" i="7"/>
  <c r="KX165" i="7"/>
  <c r="KY165" i="7"/>
  <c r="KZ165" i="7"/>
  <c r="KO165" i="7"/>
  <c r="LA165" i="7"/>
  <c r="KP165" i="7"/>
  <c r="LB165" i="7"/>
  <c r="KQ165" i="7"/>
  <c r="LC165" i="7"/>
  <c r="KR165" i="7"/>
  <c r="LD165" i="7"/>
  <c r="KS165" i="7"/>
  <c r="LE165" i="7"/>
  <c r="KT165" i="7"/>
  <c r="LF165" i="7"/>
  <c r="KU165" i="7"/>
  <c r="KV165" i="7"/>
  <c r="KW165" i="7"/>
  <c r="LG165" i="7"/>
  <c r="LH165" i="7"/>
  <c r="LI165" i="7"/>
  <c r="EN242" i="7"/>
  <c r="EZ242" i="7"/>
  <c r="EO242" i="7"/>
  <c r="FA242" i="7"/>
  <c r="EP242" i="7"/>
  <c r="FB242" i="7"/>
  <c r="EQ242" i="7"/>
  <c r="FC242" i="7"/>
  <c r="ER242" i="7"/>
  <c r="FD242" i="7"/>
  <c r="ES242" i="7"/>
  <c r="ET242" i="7"/>
  <c r="EK242" i="7"/>
  <c r="EW242" i="7"/>
  <c r="EV242" i="7"/>
  <c r="EX242" i="7"/>
  <c r="EY242" i="7"/>
  <c r="EL242" i="7"/>
  <c r="EJ242" i="7"/>
  <c r="EM242" i="7"/>
  <c r="EU242" i="7"/>
  <c r="JE178" i="7"/>
  <c r="JF178" i="7"/>
  <c r="IU178" i="7"/>
  <c r="JG178" i="7"/>
  <c r="IV178" i="7"/>
  <c r="JH178" i="7"/>
  <c r="IW178" i="7"/>
  <c r="JI178" i="7"/>
  <c r="IY178" i="7"/>
  <c r="JK178" i="7"/>
  <c r="IZ178" i="7"/>
  <c r="JL178" i="7"/>
  <c r="JA178" i="7"/>
  <c r="JB178" i="7"/>
  <c r="JC178" i="7"/>
  <c r="JD178" i="7"/>
  <c r="JJ178" i="7"/>
  <c r="JN178" i="7"/>
  <c r="JO178" i="7"/>
  <c r="JM178" i="7"/>
  <c r="IX178" i="7"/>
  <c r="GJ228" i="7"/>
  <c r="GV228" i="7"/>
  <c r="GK228" i="7"/>
  <c r="GW228" i="7"/>
  <c r="GL228" i="7"/>
  <c r="GX228" i="7"/>
  <c r="GM228" i="7"/>
  <c r="GN228" i="7"/>
  <c r="GO228" i="7"/>
  <c r="GD228" i="7"/>
  <c r="GP228" i="7"/>
  <c r="GG228" i="7"/>
  <c r="GS228" i="7"/>
  <c r="GE228" i="7"/>
  <c r="GF228" i="7"/>
  <c r="GH228" i="7"/>
  <c r="GI228" i="7"/>
  <c r="GQ228" i="7"/>
  <c r="GR228" i="7"/>
  <c r="GU228" i="7"/>
  <c r="GT228" i="7"/>
  <c r="KC243" i="7"/>
  <c r="JR243" i="7"/>
  <c r="KD243" i="7"/>
  <c r="JS243" i="7"/>
  <c r="KE243" i="7"/>
  <c r="JU243" i="7"/>
  <c r="KG243" i="7"/>
  <c r="KA243" i="7"/>
  <c r="KB243" i="7"/>
  <c r="KF243" i="7"/>
  <c r="KH243" i="7"/>
  <c r="KJ243" i="7"/>
  <c r="JT243" i="7"/>
  <c r="KK243" i="7"/>
  <c r="JV243" i="7"/>
  <c r="KL243" i="7"/>
  <c r="JX243" i="7"/>
  <c r="KI243" i="7"/>
  <c r="JW243" i="7"/>
  <c r="JY243" i="7"/>
  <c r="JZ243" i="7"/>
  <c r="GK195" i="7"/>
  <c r="GW195" i="7"/>
  <c r="GL195" i="7"/>
  <c r="GX195" i="7"/>
  <c r="GM195" i="7"/>
  <c r="GQ195" i="7"/>
  <c r="GF195" i="7"/>
  <c r="GR195" i="7"/>
  <c r="GG195" i="7"/>
  <c r="GS195" i="7"/>
  <c r="GI195" i="7"/>
  <c r="GU195" i="7"/>
  <c r="GT195" i="7"/>
  <c r="GV195" i="7"/>
  <c r="GH195" i="7"/>
  <c r="GJ195" i="7"/>
  <c r="GN195" i="7"/>
  <c r="KX210" i="7"/>
  <c r="KY210" i="7"/>
  <c r="KZ210" i="7"/>
  <c r="KO210" i="7"/>
  <c r="LA210" i="7"/>
  <c r="KP210" i="7"/>
  <c r="LB210" i="7"/>
  <c r="KQ210" i="7"/>
  <c r="LC210" i="7"/>
  <c r="KR210" i="7"/>
  <c r="LD210" i="7"/>
  <c r="KS210" i="7"/>
  <c r="LE210" i="7"/>
  <c r="KT210" i="7"/>
  <c r="LF210" i="7"/>
  <c r="KU210" i="7"/>
  <c r="KV210" i="7"/>
  <c r="KW210" i="7"/>
  <c r="LG210" i="7"/>
  <c r="LH210" i="7"/>
  <c r="LI210" i="7"/>
  <c r="JA162" i="7"/>
  <c r="JM162" i="7"/>
  <c r="JB162" i="7"/>
  <c r="JN162" i="7"/>
  <c r="JC162" i="7"/>
  <c r="JO162" i="7"/>
  <c r="JD162" i="7"/>
  <c r="IY162" i="7"/>
  <c r="IZ162" i="7"/>
  <c r="JE162" i="7"/>
  <c r="JH162" i="7"/>
  <c r="JJ162" i="7"/>
  <c r="JK162" i="7"/>
  <c r="IW162" i="7"/>
  <c r="IX162" i="7"/>
  <c r="JI162" i="7"/>
  <c r="JL162" i="7"/>
  <c r="GI219" i="7"/>
  <c r="GU219" i="7"/>
  <c r="GJ219" i="7"/>
  <c r="GV219" i="7"/>
  <c r="GK219" i="7"/>
  <c r="GW219" i="7"/>
  <c r="GL219" i="7"/>
  <c r="GX219" i="7"/>
  <c r="GM219" i="7"/>
  <c r="GN219" i="7"/>
  <c r="GG219" i="7"/>
  <c r="GS219" i="7"/>
  <c r="GH219" i="7"/>
  <c r="GQ219" i="7"/>
  <c r="GR219" i="7"/>
  <c r="GT219" i="7"/>
  <c r="GF219" i="7"/>
  <c r="LB257" i="7"/>
  <c r="KQ257" i="7"/>
  <c r="LC257" i="7"/>
  <c r="KR257" i="7"/>
  <c r="LD257" i="7"/>
  <c r="KS257" i="7"/>
  <c r="LE257" i="7"/>
  <c r="KT257" i="7"/>
  <c r="LF257" i="7"/>
  <c r="KU257" i="7"/>
  <c r="LG257" i="7"/>
  <c r="KV257" i="7"/>
  <c r="LH257" i="7"/>
  <c r="KW257" i="7"/>
  <c r="LI257" i="7"/>
  <c r="KX257" i="7"/>
  <c r="KY257" i="7"/>
  <c r="KO257" i="7"/>
  <c r="KU223" i="7"/>
  <c r="LG223" i="7"/>
  <c r="KV223" i="7"/>
  <c r="LH223" i="7"/>
  <c r="KW223" i="7"/>
  <c r="LI223" i="7"/>
  <c r="KX223" i="7"/>
  <c r="KY223" i="7"/>
  <c r="KZ223" i="7"/>
  <c r="KO223" i="7"/>
  <c r="LA223" i="7"/>
  <c r="KP223" i="7"/>
  <c r="LB223" i="7"/>
  <c r="KQ223" i="7"/>
  <c r="LC223" i="7"/>
  <c r="LD223" i="7"/>
  <c r="LE223" i="7"/>
  <c r="LF223" i="7"/>
  <c r="KR223" i="7"/>
  <c r="KS223" i="7"/>
  <c r="KT223" i="7"/>
  <c r="IC212" i="7"/>
  <c r="IO212" i="7"/>
  <c r="ID212" i="7"/>
  <c r="IP212" i="7"/>
  <c r="IE212" i="7"/>
  <c r="IQ212" i="7"/>
  <c r="IF212" i="7"/>
  <c r="IR212" i="7"/>
  <c r="IG212" i="7"/>
  <c r="BM322" i="7" s="1"/>
  <c r="IH212" i="7"/>
  <c r="IN212" i="7"/>
  <c r="HZ212" i="7"/>
  <c r="IA212" i="7"/>
  <c r="IL212" i="7"/>
  <c r="IM212" i="7"/>
  <c r="IB212" i="7"/>
  <c r="IK212" i="7"/>
  <c r="HM164" i="7"/>
  <c r="HB164" i="7"/>
  <c r="HN164" i="7"/>
  <c r="HC164" i="7"/>
  <c r="HO164" i="7"/>
  <c r="HD164" i="7"/>
  <c r="HP164" i="7"/>
  <c r="HE164" i="7"/>
  <c r="HQ164" i="7"/>
  <c r="HF164" i="7"/>
  <c r="HR164" i="7"/>
  <c r="HG164" i="7"/>
  <c r="HS164" i="7"/>
  <c r="HJ164" i="7"/>
  <c r="HU164" i="7"/>
  <c r="HK164" i="7"/>
  <c r="HH164" i="7"/>
  <c r="HI164" i="7"/>
  <c r="HT164" i="7"/>
  <c r="KS258" i="7"/>
  <c r="LE258" i="7"/>
  <c r="KT258" i="7"/>
  <c r="LF258" i="7"/>
  <c r="KU258" i="7"/>
  <c r="LG258" i="7"/>
  <c r="KV258" i="7"/>
  <c r="LH258" i="7"/>
  <c r="KW258" i="7"/>
  <c r="LI258" i="7"/>
  <c r="KX258" i="7"/>
  <c r="KY258" i="7"/>
  <c r="KZ258" i="7"/>
  <c r="KO258" i="7"/>
  <c r="KP258" i="7"/>
  <c r="KQ258" i="7"/>
  <c r="KR258" i="7"/>
  <c r="LA258" i="7"/>
  <c r="LB258" i="7"/>
  <c r="LC258" i="7"/>
  <c r="LD258" i="7"/>
  <c r="IZ214" i="7"/>
  <c r="JL214" i="7"/>
  <c r="JA214" i="7"/>
  <c r="JM214" i="7"/>
  <c r="JB214" i="7"/>
  <c r="JN214" i="7"/>
  <c r="JC214" i="7"/>
  <c r="JO214" i="7"/>
  <c r="JD214" i="7"/>
  <c r="JF214" i="7"/>
  <c r="JG214" i="7"/>
  <c r="IW214" i="7"/>
  <c r="IX214" i="7"/>
  <c r="IY214" i="7"/>
  <c r="JE214" i="7"/>
  <c r="JH214" i="7"/>
  <c r="JI214" i="7"/>
  <c r="JK214" i="7"/>
  <c r="JJ214" i="7"/>
  <c r="IC250" i="7"/>
  <c r="IO250" i="7"/>
  <c r="ID250" i="7"/>
  <c r="IP250" i="7"/>
  <c r="IE250" i="7"/>
  <c r="IQ250" i="7"/>
  <c r="IF250" i="7"/>
  <c r="IR250" i="7"/>
  <c r="IG250" i="7"/>
  <c r="IH250" i="7"/>
  <c r="II250" i="7"/>
  <c r="HX250" i="7"/>
  <c r="IJ250" i="7"/>
  <c r="IA250" i="7"/>
  <c r="IM250" i="7"/>
  <c r="IL250" i="7"/>
  <c r="IN250" i="7"/>
  <c r="IB250" i="7"/>
  <c r="IK250" i="7"/>
  <c r="HY250" i="7"/>
  <c r="HZ250" i="7"/>
  <c r="GM229" i="7"/>
  <c r="GN229" i="7"/>
  <c r="GD229" i="7"/>
  <c r="GE229" i="7"/>
  <c r="GQ229" i="7"/>
  <c r="GF229" i="7"/>
  <c r="GR229" i="7"/>
  <c r="GG229" i="7"/>
  <c r="GS229" i="7"/>
  <c r="GJ229" i="7"/>
  <c r="GV229" i="7"/>
  <c r="GI229" i="7"/>
  <c r="GK229" i="7"/>
  <c r="GL229" i="7"/>
  <c r="GT229" i="7"/>
  <c r="GU229" i="7"/>
  <c r="GW229" i="7"/>
  <c r="GX229" i="7"/>
  <c r="GH229" i="7"/>
  <c r="O76" i="1"/>
  <c r="O132" i="1" s="1"/>
  <c r="BI170" i="7"/>
  <c r="BH187" i="7"/>
  <c r="AX192" i="7"/>
  <c r="AY206" i="7"/>
  <c r="AY190" i="7"/>
  <c r="BO185" i="7"/>
  <c r="BK170" i="7"/>
  <c r="D63" i="2"/>
  <c r="CR248" i="7"/>
  <c r="BT170" i="7"/>
  <c r="ET188" i="7"/>
  <c r="EU188" i="7"/>
  <c r="EV188" i="7"/>
  <c r="EW188" i="7"/>
  <c r="EN188" i="7"/>
  <c r="EZ188" i="7"/>
  <c r="EQ188" i="7"/>
  <c r="FC188" i="7"/>
  <c r="FD188" i="7"/>
  <c r="EL188" i="7"/>
  <c r="EM188" i="7"/>
  <c r="EO188" i="7"/>
  <c r="EP188" i="7"/>
  <c r="ER188" i="7"/>
  <c r="EY188" i="7"/>
  <c r="FA188" i="7"/>
  <c r="FB188" i="7"/>
  <c r="ES188" i="7"/>
  <c r="EX188" i="7"/>
  <c r="EQ209" i="7"/>
  <c r="FC209" i="7"/>
  <c r="ER209" i="7"/>
  <c r="FD209" i="7"/>
  <c r="ES209" i="7"/>
  <c r="ET209" i="7"/>
  <c r="EU209" i="7"/>
  <c r="EJ209" i="7"/>
  <c r="EV209" i="7"/>
  <c r="EK209" i="7"/>
  <c r="EW209" i="7"/>
  <c r="EN209" i="7"/>
  <c r="EZ209" i="7"/>
  <c r="EL209" i="7"/>
  <c r="FB209" i="7"/>
  <c r="EM209" i="7"/>
  <c r="EO209" i="7"/>
  <c r="EP209" i="7"/>
  <c r="EX209" i="7"/>
  <c r="EY209" i="7"/>
  <c r="FA209" i="7"/>
  <c r="EW216" i="7"/>
  <c r="EL216" i="7"/>
  <c r="EX216" i="7"/>
  <c r="EM216" i="7"/>
  <c r="EY216" i="7"/>
  <c r="EN216" i="7"/>
  <c r="EZ216" i="7"/>
  <c r="EO216" i="7"/>
  <c r="FA216" i="7"/>
  <c r="EP216" i="7"/>
  <c r="FB216" i="7"/>
  <c r="EQ216" i="7"/>
  <c r="FC216" i="7"/>
  <c r="ET216" i="7"/>
  <c r="EU216" i="7"/>
  <c r="EV216" i="7"/>
  <c r="FD216" i="7"/>
  <c r="ER216" i="7"/>
  <c r="ES216" i="7"/>
  <c r="ET182" i="7"/>
  <c r="EU182" i="7"/>
  <c r="EJ182" i="7"/>
  <c r="EV182" i="7"/>
  <c r="EK182" i="7"/>
  <c r="EW182" i="7"/>
  <c r="EN182" i="7"/>
  <c r="EZ182" i="7"/>
  <c r="EQ182" i="7"/>
  <c r="FC182" i="7"/>
  <c r="ER182" i="7"/>
  <c r="ES182" i="7"/>
  <c r="EX182" i="7"/>
  <c r="EY182" i="7"/>
  <c r="FA182" i="7"/>
  <c r="FB182" i="7"/>
  <c r="FD182" i="7"/>
  <c r="EM182" i="7"/>
  <c r="EP182" i="7"/>
  <c r="EL182" i="7"/>
  <c r="EO182" i="7"/>
  <c r="EN161" i="7"/>
  <c r="EZ161" i="7"/>
  <c r="EO161" i="7"/>
  <c r="FA161" i="7"/>
  <c r="EP161" i="7"/>
  <c r="FB161" i="7"/>
  <c r="EQ161" i="7"/>
  <c r="FC161" i="7"/>
  <c r="ET161" i="7"/>
  <c r="EW161" i="7"/>
  <c r="EL161" i="7"/>
  <c r="EM161" i="7"/>
  <c r="ER161" i="7"/>
  <c r="ES161" i="7"/>
  <c r="EX161" i="7"/>
  <c r="EY161" i="7"/>
  <c r="FD161" i="7"/>
  <c r="IF259" i="7"/>
  <c r="IR259" i="7"/>
  <c r="IG259" i="7"/>
  <c r="IH259" i="7"/>
  <c r="II259" i="7"/>
  <c r="HX259" i="7"/>
  <c r="IJ259" i="7"/>
  <c r="HY259" i="7"/>
  <c r="IK259" i="7"/>
  <c r="HZ259" i="7"/>
  <c r="IL259" i="7"/>
  <c r="IA259" i="7"/>
  <c r="IM259" i="7"/>
  <c r="ID259" i="7"/>
  <c r="IP259" i="7"/>
  <c r="IO259" i="7"/>
  <c r="IQ259" i="7"/>
  <c r="IE259" i="7"/>
  <c r="IN259" i="7"/>
  <c r="IB259" i="7"/>
  <c r="IC259" i="7"/>
  <c r="EN234" i="7"/>
  <c r="EZ234" i="7"/>
  <c r="EO234" i="7"/>
  <c r="FA234" i="7"/>
  <c r="EP234" i="7"/>
  <c r="FB234" i="7"/>
  <c r="EQ234" i="7"/>
  <c r="FC234" i="7"/>
  <c r="ER234" i="7"/>
  <c r="FD234" i="7"/>
  <c r="ES234" i="7"/>
  <c r="ET234" i="7"/>
  <c r="EK234" i="7"/>
  <c r="EW234" i="7"/>
  <c r="EJ234" i="7"/>
  <c r="EM234" i="7"/>
  <c r="EU234" i="7"/>
  <c r="EV234" i="7"/>
  <c r="EX234" i="7"/>
  <c r="EY234" i="7"/>
  <c r="HX218" i="7"/>
  <c r="IK218" i="7"/>
  <c r="HZ218" i="7"/>
  <c r="IL218" i="7"/>
  <c r="IA218" i="7"/>
  <c r="IM218" i="7"/>
  <c r="IB218" i="7"/>
  <c r="IN218" i="7"/>
  <c r="IC218" i="7"/>
  <c r="IO218" i="7"/>
  <c r="ID218" i="7"/>
  <c r="IP218" i="7"/>
  <c r="IE218" i="7"/>
  <c r="IF218" i="7"/>
  <c r="IG218" i="7"/>
  <c r="IH218" i="7"/>
  <c r="IQ218" i="7"/>
  <c r="IR218" i="7"/>
  <c r="HL214" i="7"/>
  <c r="HN214" i="7"/>
  <c r="HC214" i="7"/>
  <c r="HO214" i="7"/>
  <c r="HD214" i="7"/>
  <c r="HP214" i="7"/>
  <c r="HE214" i="7"/>
  <c r="HQ214" i="7"/>
  <c r="HF214" i="7"/>
  <c r="HR214" i="7"/>
  <c r="HG214" i="7"/>
  <c r="HS214" i="7"/>
  <c r="HJ214" i="7"/>
  <c r="HI214" i="7"/>
  <c r="HK214" i="7"/>
  <c r="HM214" i="7"/>
  <c r="HT214" i="7"/>
  <c r="HU214" i="7"/>
  <c r="HH214" i="7"/>
  <c r="KO177" i="7"/>
  <c r="LA177" i="7"/>
  <c r="KP177" i="7"/>
  <c r="LB177" i="7"/>
  <c r="KQ177" i="7"/>
  <c r="LC177" i="7"/>
  <c r="KR177" i="7"/>
  <c r="LD177" i="7"/>
  <c r="KS177" i="7"/>
  <c r="LE177" i="7"/>
  <c r="KT177" i="7"/>
  <c r="LF177" i="7"/>
  <c r="KU177" i="7"/>
  <c r="LG177" i="7"/>
  <c r="KV177" i="7"/>
  <c r="LH177" i="7"/>
  <c r="KW177" i="7"/>
  <c r="LI177" i="7"/>
  <c r="KX177" i="7"/>
  <c r="KY177" i="7"/>
  <c r="KZ177" i="7"/>
  <c r="IZ246" i="7"/>
  <c r="JL246" i="7"/>
  <c r="JA246" i="7"/>
  <c r="JM246" i="7"/>
  <c r="JB246" i="7"/>
  <c r="JN246" i="7"/>
  <c r="JC246" i="7"/>
  <c r="JO246" i="7"/>
  <c r="JD246" i="7"/>
  <c r="JF246" i="7"/>
  <c r="JG246" i="7"/>
  <c r="IX246" i="7"/>
  <c r="JJ246" i="7"/>
  <c r="JK246" i="7"/>
  <c r="IW246" i="7"/>
  <c r="JH246" i="7"/>
  <c r="IY246" i="7"/>
  <c r="JE246" i="7"/>
  <c r="JI246" i="7"/>
  <c r="FI236" i="7"/>
  <c r="FU236" i="7"/>
  <c r="FJ236" i="7"/>
  <c r="FV236" i="7"/>
  <c r="FK236" i="7"/>
  <c r="FW236" i="7"/>
  <c r="FL236" i="7"/>
  <c r="FX236" i="7"/>
  <c r="FO236" i="7"/>
  <c r="GA236" i="7"/>
  <c r="FP236" i="7"/>
  <c r="FR236" i="7"/>
  <c r="FM236" i="7"/>
  <c r="FN236" i="7"/>
  <c r="FQ236" i="7"/>
  <c r="FS236" i="7"/>
  <c r="FT236" i="7"/>
  <c r="FY236" i="7"/>
  <c r="FZ236" i="7"/>
  <c r="FG236" i="7"/>
  <c r="FH236" i="7"/>
  <c r="JF248" i="7"/>
  <c r="IU248" i="7"/>
  <c r="JG248" i="7"/>
  <c r="IV248" i="7"/>
  <c r="JH248" i="7"/>
  <c r="IW248" i="7"/>
  <c r="JI248" i="7"/>
  <c r="IX248" i="7"/>
  <c r="JJ248" i="7"/>
  <c r="IZ248" i="7"/>
  <c r="JL248" i="7"/>
  <c r="JA248" i="7"/>
  <c r="JM248" i="7"/>
  <c r="JD248" i="7"/>
  <c r="JE248" i="7"/>
  <c r="JK248" i="7"/>
  <c r="JN248" i="7"/>
  <c r="JO248" i="7"/>
  <c r="JB248" i="7"/>
  <c r="IY248" i="7"/>
  <c r="JC248" i="7"/>
  <c r="GH201" i="7"/>
  <c r="GT201" i="7"/>
  <c r="GI201" i="7"/>
  <c r="GU201" i="7"/>
  <c r="GJ201" i="7"/>
  <c r="GV201" i="7"/>
  <c r="GK201" i="7"/>
  <c r="GW201" i="7"/>
  <c r="GL201" i="7"/>
  <c r="GX201" i="7"/>
  <c r="GM201" i="7"/>
  <c r="GN201" i="7"/>
  <c r="GO201" i="7"/>
  <c r="GD201" i="7"/>
  <c r="GP201" i="7"/>
  <c r="GF201" i="7"/>
  <c r="GR201" i="7"/>
  <c r="GS201" i="7"/>
  <c r="GE201" i="7"/>
  <c r="GG201" i="7"/>
  <c r="GQ201" i="7"/>
  <c r="LA216" i="7"/>
  <c r="LB216" i="7"/>
  <c r="KQ216" i="7"/>
  <c r="LC216" i="7"/>
  <c r="KR216" i="7"/>
  <c r="LD216" i="7"/>
  <c r="KS216" i="7"/>
  <c r="LE216" i="7"/>
  <c r="KT216" i="7"/>
  <c r="LF216" i="7"/>
  <c r="KU216" i="7"/>
  <c r="LG216" i="7"/>
  <c r="KV216" i="7"/>
  <c r="LH216" i="7"/>
  <c r="KW216" i="7"/>
  <c r="LI216" i="7"/>
  <c r="KX216" i="7"/>
  <c r="KY216" i="7"/>
  <c r="KZ216" i="7"/>
  <c r="IH194" i="7"/>
  <c r="II194" i="7"/>
  <c r="HX194" i="7"/>
  <c r="IJ194" i="7"/>
  <c r="HZ194" i="7"/>
  <c r="IL194" i="7"/>
  <c r="IA194" i="7"/>
  <c r="IM194" i="7"/>
  <c r="IB194" i="7"/>
  <c r="IN194" i="7"/>
  <c r="IC194" i="7"/>
  <c r="IO194" i="7"/>
  <c r="ID194" i="7"/>
  <c r="IP194" i="7"/>
  <c r="IF194" i="7"/>
  <c r="IR194" i="7"/>
  <c r="IQ194" i="7"/>
  <c r="HY194" i="7"/>
  <c r="IE194" i="7"/>
  <c r="IG194" i="7"/>
  <c r="IK194" i="7"/>
  <c r="FP160" i="7"/>
  <c r="FQ160" i="7"/>
  <c r="FR160" i="7"/>
  <c r="FS160" i="7"/>
  <c r="FJ160" i="7"/>
  <c r="FV160" i="7"/>
  <c r="FM160" i="7"/>
  <c r="FY160" i="7"/>
  <c r="FN160" i="7"/>
  <c r="FO160" i="7"/>
  <c r="FT160" i="7"/>
  <c r="FU160" i="7"/>
  <c r="FW160" i="7"/>
  <c r="FX160" i="7"/>
  <c r="FZ160" i="7"/>
  <c r="FI160" i="7"/>
  <c r="FL160" i="7"/>
  <c r="FH160" i="7"/>
  <c r="FK160" i="7"/>
  <c r="GA160" i="7"/>
  <c r="KP261" i="7"/>
  <c r="LB261" i="7"/>
  <c r="KQ261" i="7"/>
  <c r="LC261" i="7"/>
  <c r="KR261" i="7"/>
  <c r="LD261" i="7"/>
  <c r="KS261" i="7"/>
  <c r="LE261" i="7"/>
  <c r="KT261" i="7"/>
  <c r="LF261" i="7"/>
  <c r="KU261" i="7"/>
  <c r="LG261" i="7"/>
  <c r="KV261" i="7"/>
  <c r="LH261" i="7"/>
  <c r="KW261" i="7"/>
  <c r="LI261" i="7"/>
  <c r="KO261" i="7"/>
  <c r="KX261" i="7"/>
  <c r="KY261" i="7"/>
  <c r="KZ261" i="7"/>
  <c r="LA261" i="7"/>
  <c r="KQ189" i="7"/>
  <c r="LC189" i="7"/>
  <c r="KW189" i="7"/>
  <c r="LI189" i="7"/>
  <c r="LB189" i="7"/>
  <c r="KO189" i="7"/>
  <c r="LD189" i="7"/>
  <c r="KP189" i="7"/>
  <c r="LE189" i="7"/>
  <c r="KV189" i="7"/>
  <c r="KR189" i="7"/>
  <c r="LF189" i="7"/>
  <c r="KS189" i="7"/>
  <c r="LG189" i="7"/>
  <c r="KT189" i="7"/>
  <c r="LH189" i="7"/>
  <c r="KU189" i="7"/>
  <c r="KX189" i="7"/>
  <c r="KY189" i="7"/>
  <c r="KZ189" i="7"/>
  <c r="LA189" i="7"/>
  <c r="IW217" i="7"/>
  <c r="JI217" i="7"/>
  <c r="IX217" i="7"/>
  <c r="JJ217" i="7"/>
  <c r="IY217" i="7"/>
  <c r="JK217" i="7"/>
  <c r="IZ217" i="7"/>
  <c r="JL217" i="7"/>
  <c r="JA217" i="7"/>
  <c r="JM217" i="7"/>
  <c r="JC217" i="7"/>
  <c r="JO217" i="7"/>
  <c r="JD217" i="7"/>
  <c r="IU217" i="7"/>
  <c r="IV217" i="7"/>
  <c r="JB217" i="7"/>
  <c r="JE217" i="7"/>
  <c r="JH217" i="7"/>
  <c r="JF217" i="7"/>
  <c r="JG217" i="7"/>
  <c r="JN217" i="7"/>
  <c r="HL209" i="7"/>
  <c r="HB209" i="7"/>
  <c r="HN209" i="7"/>
  <c r="HC209" i="7"/>
  <c r="HO209" i="7"/>
  <c r="HD209" i="7"/>
  <c r="HP209" i="7"/>
  <c r="HE209" i="7"/>
  <c r="HQ209" i="7"/>
  <c r="HF209" i="7"/>
  <c r="HR209" i="7"/>
  <c r="HG209" i="7"/>
  <c r="HS209" i="7"/>
  <c r="HJ209" i="7"/>
  <c r="HU209" i="7"/>
  <c r="HA209" i="7"/>
  <c r="HH209" i="7"/>
  <c r="HM209" i="7"/>
  <c r="HI209" i="7"/>
  <c r="HK209" i="7"/>
  <c r="HT209" i="7"/>
  <c r="ET244" i="7"/>
  <c r="EU244" i="7"/>
  <c r="EV244" i="7"/>
  <c r="EW244" i="7"/>
  <c r="EL244" i="7"/>
  <c r="EX244" i="7"/>
  <c r="EM244" i="7"/>
  <c r="EY244" i="7"/>
  <c r="EN244" i="7"/>
  <c r="EZ244" i="7"/>
  <c r="EQ244" i="7"/>
  <c r="FC244" i="7"/>
  <c r="EP244" i="7"/>
  <c r="ER244" i="7"/>
  <c r="ES244" i="7"/>
  <c r="FA244" i="7"/>
  <c r="FB244" i="7"/>
  <c r="FD244" i="7"/>
  <c r="EO244" i="7"/>
  <c r="IZ262" i="7"/>
  <c r="JL262" i="7"/>
  <c r="JA262" i="7"/>
  <c r="JM262" i="7"/>
  <c r="JB262" i="7"/>
  <c r="JN262" i="7"/>
  <c r="JD262" i="7"/>
  <c r="JF262" i="7"/>
  <c r="IU262" i="7"/>
  <c r="JG262" i="7"/>
  <c r="JC262" i="7"/>
  <c r="JE262" i="7"/>
  <c r="JH262" i="7"/>
  <c r="JI262" i="7"/>
  <c r="JJ262" i="7"/>
  <c r="JK262" i="7"/>
  <c r="JO262" i="7"/>
  <c r="IX262" i="7"/>
  <c r="IV262" i="7"/>
  <c r="IW262" i="7"/>
  <c r="IY262" i="7"/>
  <c r="FO250" i="7"/>
  <c r="GA250" i="7"/>
  <c r="FP250" i="7"/>
  <c r="FQ250" i="7"/>
  <c r="FR250" i="7"/>
  <c r="FI250" i="7"/>
  <c r="FU250" i="7"/>
  <c r="FJ250" i="7"/>
  <c r="FV250" i="7"/>
  <c r="FL250" i="7"/>
  <c r="FX250" i="7"/>
  <c r="FG250" i="7"/>
  <c r="FH250" i="7"/>
  <c r="FK250" i="7"/>
  <c r="FM250" i="7"/>
  <c r="FN250" i="7"/>
  <c r="FS250" i="7"/>
  <c r="FT250" i="7"/>
  <c r="FZ250" i="7"/>
  <c r="FW250" i="7"/>
  <c r="FY250" i="7"/>
  <c r="JB190" i="7"/>
  <c r="JN190" i="7"/>
  <c r="JC190" i="7"/>
  <c r="JO190" i="7"/>
  <c r="JD190" i="7"/>
  <c r="JF190" i="7"/>
  <c r="IU190" i="7"/>
  <c r="IV190" i="7"/>
  <c r="JH190" i="7"/>
  <c r="IW190" i="7"/>
  <c r="JI190" i="7"/>
  <c r="IX190" i="7"/>
  <c r="JJ190" i="7"/>
  <c r="IZ190" i="7"/>
  <c r="JL190" i="7"/>
  <c r="IY190" i="7"/>
  <c r="JA190" i="7"/>
  <c r="JE190" i="7"/>
  <c r="JG190" i="7"/>
  <c r="JK190" i="7"/>
  <c r="JM190" i="7"/>
  <c r="HF187" i="7"/>
  <c r="HR187" i="7"/>
  <c r="HI187" i="7"/>
  <c r="HJ187" i="7"/>
  <c r="HQ187" i="7"/>
  <c r="HK187" i="7"/>
  <c r="HM187" i="7"/>
  <c r="HC187" i="7"/>
  <c r="HN187" i="7"/>
  <c r="HO187" i="7"/>
  <c r="HP187" i="7"/>
  <c r="HD187" i="7"/>
  <c r="HS187" i="7"/>
  <c r="HE187" i="7"/>
  <c r="HT187" i="7"/>
  <c r="HG187" i="7"/>
  <c r="HU187" i="7"/>
  <c r="HH187" i="7"/>
  <c r="FI224" i="7"/>
  <c r="FJ224" i="7"/>
  <c r="FL224" i="7"/>
  <c r="FM224" i="7"/>
  <c r="FO224" i="7"/>
  <c r="FU224" i="7"/>
  <c r="FV224" i="7"/>
  <c r="FW224" i="7"/>
  <c r="FX224" i="7"/>
  <c r="FG224" i="7"/>
  <c r="FY224" i="7"/>
  <c r="FN224" i="7"/>
  <c r="GA224" i="7"/>
  <c r="FK224" i="7"/>
  <c r="FQ224" i="7"/>
  <c r="FT224" i="7"/>
  <c r="FZ224" i="7"/>
  <c r="IZ239" i="7"/>
  <c r="JL239" i="7"/>
  <c r="JA239" i="7"/>
  <c r="JM239" i="7"/>
  <c r="JC239" i="7"/>
  <c r="JO239" i="7"/>
  <c r="JD239" i="7"/>
  <c r="JE239" i="7"/>
  <c r="JF239" i="7"/>
  <c r="JG239" i="7"/>
  <c r="JH239" i="7"/>
  <c r="JI239" i="7"/>
  <c r="JK239" i="7"/>
  <c r="IV239" i="7"/>
  <c r="JN239" i="7"/>
  <c r="IY239" i="7"/>
  <c r="IW239" i="7"/>
  <c r="IX239" i="7"/>
  <c r="JB239" i="7"/>
  <c r="JJ239" i="7"/>
  <c r="FQ191" i="7"/>
  <c r="FR191" i="7"/>
  <c r="FS191" i="7"/>
  <c r="FH191" i="7"/>
  <c r="FT191" i="7"/>
  <c r="FI191" i="7"/>
  <c r="FU191" i="7"/>
  <c r="FJ191" i="7"/>
  <c r="FV191" i="7"/>
  <c r="FL191" i="7"/>
  <c r="FX191" i="7"/>
  <c r="FO191" i="7"/>
  <c r="GA191" i="7"/>
  <c r="FZ191" i="7"/>
  <c r="FK191" i="7"/>
  <c r="FM191" i="7"/>
  <c r="FP191" i="7"/>
  <c r="FY191" i="7"/>
  <c r="FN191" i="7"/>
  <c r="FW191" i="7"/>
  <c r="JY204" i="7"/>
  <c r="KK204" i="7"/>
  <c r="JZ204" i="7"/>
  <c r="KL204" i="7"/>
  <c r="KA204" i="7"/>
  <c r="KB204" i="7"/>
  <c r="KE204" i="7"/>
  <c r="JT204" i="7"/>
  <c r="KF204" i="7"/>
  <c r="JU204" i="7"/>
  <c r="KG204" i="7"/>
  <c r="JW204" i="7"/>
  <c r="KI204" i="7"/>
  <c r="JX204" i="7"/>
  <c r="JV204" i="7"/>
  <c r="KH204" i="7"/>
  <c r="KJ204" i="7"/>
  <c r="IC170" i="7"/>
  <c r="IO170" i="7"/>
  <c r="ID170" i="7"/>
  <c r="IP170" i="7"/>
  <c r="IE170" i="7"/>
  <c r="IQ170" i="7"/>
  <c r="IF170" i="7"/>
  <c r="IR170" i="7"/>
  <c r="IG170" i="7"/>
  <c r="IH170" i="7"/>
  <c r="II170" i="7"/>
  <c r="HX170" i="7"/>
  <c r="IJ170" i="7"/>
  <c r="IA170" i="7"/>
  <c r="IM170" i="7"/>
  <c r="HY170" i="7"/>
  <c r="HZ170" i="7"/>
  <c r="IB170" i="7"/>
  <c r="IK170" i="7"/>
  <c r="IL170" i="7"/>
  <c r="IN170" i="7"/>
  <c r="FT161" i="7"/>
  <c r="FI161" i="7"/>
  <c r="FU161" i="7"/>
  <c r="FJ161" i="7"/>
  <c r="FV161" i="7"/>
  <c r="FK161" i="7"/>
  <c r="FW161" i="7"/>
  <c r="FL161" i="7"/>
  <c r="FX161" i="7"/>
  <c r="FM161" i="7"/>
  <c r="FY161" i="7"/>
  <c r="FO161" i="7"/>
  <c r="GA161" i="7"/>
  <c r="FN161" i="7"/>
  <c r="FP161" i="7"/>
  <c r="FQ161" i="7"/>
  <c r="FZ161" i="7"/>
  <c r="KB196" i="7"/>
  <c r="JR196" i="7"/>
  <c r="JS196" i="7"/>
  <c r="JT196" i="7"/>
  <c r="KF196" i="7"/>
  <c r="JU196" i="7"/>
  <c r="KG196" i="7"/>
  <c r="JV196" i="7"/>
  <c r="KH196" i="7"/>
  <c r="JW196" i="7"/>
  <c r="KI196" i="7"/>
  <c r="JX196" i="7"/>
  <c r="KJ196" i="7"/>
  <c r="JZ196" i="7"/>
  <c r="KL196" i="7"/>
  <c r="KA196" i="7"/>
  <c r="JY196" i="7"/>
  <c r="KE196" i="7"/>
  <c r="KK196" i="7"/>
  <c r="KY240" i="7"/>
  <c r="KZ240" i="7"/>
  <c r="KO240" i="7"/>
  <c r="LA240" i="7"/>
  <c r="KP240" i="7"/>
  <c r="LB240" i="7"/>
  <c r="KQ240" i="7"/>
  <c r="LC240" i="7"/>
  <c r="KR240" i="7"/>
  <c r="LD240" i="7"/>
  <c r="KS240" i="7"/>
  <c r="LE240" i="7"/>
  <c r="KT240" i="7"/>
  <c r="LF240" i="7"/>
  <c r="KU240" i="7"/>
  <c r="LG240" i="7"/>
  <c r="KV240" i="7"/>
  <c r="KW240" i="7"/>
  <c r="KX240" i="7"/>
  <c r="LH240" i="7"/>
  <c r="LI240" i="7"/>
  <c r="HE192" i="7"/>
  <c r="HQ192" i="7"/>
  <c r="HF192" i="7"/>
  <c r="HR192" i="7"/>
  <c r="HG192" i="7"/>
  <c r="HS192" i="7"/>
  <c r="HI192" i="7"/>
  <c r="HU192" i="7"/>
  <c r="HJ192" i="7"/>
  <c r="HK192" i="7"/>
  <c r="HL192" i="7"/>
  <c r="HA192" i="7"/>
  <c r="HM192" i="7"/>
  <c r="HC192" i="7"/>
  <c r="HO192" i="7"/>
  <c r="HB192" i="7"/>
  <c r="HD192" i="7"/>
  <c r="HP192" i="7"/>
  <c r="HH192" i="7"/>
  <c r="HN192" i="7"/>
  <c r="HT192" i="7"/>
  <c r="FK185" i="7"/>
  <c r="FW185" i="7"/>
  <c r="FL185" i="7"/>
  <c r="FX185" i="7"/>
  <c r="FM185" i="7"/>
  <c r="FY185" i="7"/>
  <c r="FN185" i="7"/>
  <c r="FZ185" i="7"/>
  <c r="FO185" i="7"/>
  <c r="GA185" i="7"/>
  <c r="FP185" i="7"/>
  <c r="BI321" i="7" s="1"/>
  <c r="FR185" i="7"/>
  <c r="FI185" i="7"/>
  <c r="FU185" i="7"/>
  <c r="FG185" i="7"/>
  <c r="FH185" i="7"/>
  <c r="FQ185" i="7"/>
  <c r="FS185" i="7"/>
  <c r="FV185" i="7"/>
  <c r="FJ185" i="7"/>
  <c r="FT185" i="7"/>
  <c r="JV167" i="7"/>
  <c r="KH167" i="7"/>
  <c r="JW167" i="7"/>
  <c r="KI167" i="7"/>
  <c r="JX167" i="7"/>
  <c r="KJ167" i="7"/>
  <c r="JY167" i="7"/>
  <c r="KK167" i="7"/>
  <c r="JZ167" i="7"/>
  <c r="KL167" i="7"/>
  <c r="KA167" i="7"/>
  <c r="KB167" i="7"/>
  <c r="KC167" i="7"/>
  <c r="JR167" i="7"/>
  <c r="KD167" i="7"/>
  <c r="JS167" i="7"/>
  <c r="JT167" i="7"/>
  <c r="KE167" i="7"/>
  <c r="KF167" i="7"/>
  <c r="JU167" i="7"/>
  <c r="KG167" i="7"/>
  <c r="HI182" i="7"/>
  <c r="HU182" i="7"/>
  <c r="HK182" i="7"/>
  <c r="HL182" i="7"/>
  <c r="HA182" i="7"/>
  <c r="HM182" i="7"/>
  <c r="HB182" i="7"/>
  <c r="HN182" i="7"/>
  <c r="HC182" i="7"/>
  <c r="HO182" i="7"/>
  <c r="HD182" i="7"/>
  <c r="HP182" i="7"/>
  <c r="HG182" i="7"/>
  <c r="HS182" i="7"/>
  <c r="HF182" i="7"/>
  <c r="HH182" i="7"/>
  <c r="HJ182" i="7"/>
  <c r="HQ182" i="7"/>
  <c r="HR182" i="7"/>
  <c r="HT182" i="7"/>
  <c r="HE182" i="7"/>
  <c r="EL265" i="7"/>
  <c r="EX265" i="7"/>
  <c r="EM265" i="7"/>
  <c r="EY265" i="7"/>
  <c r="EN265" i="7"/>
  <c r="EZ265" i="7"/>
  <c r="EO265" i="7"/>
  <c r="FA265" i="7"/>
  <c r="EP265" i="7"/>
  <c r="FB265" i="7"/>
  <c r="EQ265" i="7"/>
  <c r="FC265" i="7"/>
  <c r="ER265" i="7"/>
  <c r="FD265" i="7"/>
  <c r="ES265" i="7"/>
  <c r="ET265" i="7"/>
  <c r="EJ265" i="7"/>
  <c r="EW265" i="7"/>
  <c r="IW226" i="7"/>
  <c r="JI226" i="7"/>
  <c r="IX226" i="7"/>
  <c r="JJ226" i="7"/>
  <c r="IY226" i="7"/>
  <c r="JK226" i="7"/>
  <c r="IZ226" i="7"/>
  <c r="JL226" i="7"/>
  <c r="JA226" i="7"/>
  <c r="JM226" i="7"/>
  <c r="JD226" i="7"/>
  <c r="JC226" i="7"/>
  <c r="JE226" i="7"/>
  <c r="JF226" i="7"/>
  <c r="JG226" i="7"/>
  <c r="JH226" i="7"/>
  <c r="JN226" i="7"/>
  <c r="JO226" i="7"/>
  <c r="IV226" i="7"/>
  <c r="IU226" i="7"/>
  <c r="JB226" i="7"/>
  <c r="FL253" i="7"/>
  <c r="FX253" i="7"/>
  <c r="FM253" i="7"/>
  <c r="FY253" i="7"/>
  <c r="FN253" i="7"/>
  <c r="FZ253" i="7"/>
  <c r="FO253" i="7"/>
  <c r="GA253" i="7"/>
  <c r="FR253" i="7"/>
  <c r="FS253" i="7"/>
  <c r="FI253" i="7"/>
  <c r="FU253" i="7"/>
  <c r="FH253" i="7"/>
  <c r="FJ253" i="7"/>
  <c r="FK253" i="7"/>
  <c r="FP253" i="7"/>
  <c r="FV253" i="7"/>
  <c r="FQ253" i="7"/>
  <c r="FT253" i="7"/>
  <c r="FW253" i="7"/>
  <c r="IY193" i="7"/>
  <c r="JK193" i="7"/>
  <c r="IZ193" i="7"/>
  <c r="JL193" i="7"/>
  <c r="JB193" i="7"/>
  <c r="JN193" i="7"/>
  <c r="JG193" i="7"/>
  <c r="JH193" i="7"/>
  <c r="JI193" i="7"/>
  <c r="IU193" i="7"/>
  <c r="JJ193" i="7"/>
  <c r="IV193" i="7"/>
  <c r="JM193" i="7"/>
  <c r="IX193" i="7"/>
  <c r="JA193" i="7"/>
  <c r="JE193" i="7"/>
  <c r="JO193" i="7"/>
  <c r="JC193" i="7"/>
  <c r="IW193" i="7"/>
  <c r="JD193" i="7"/>
  <c r="BN320" i="7" s="1"/>
  <c r="IV183" i="7"/>
  <c r="JH183" i="7"/>
  <c r="IW183" i="7"/>
  <c r="JI183" i="7"/>
  <c r="IX183" i="7"/>
  <c r="JJ183" i="7"/>
  <c r="IY183" i="7"/>
  <c r="JK183" i="7"/>
  <c r="IZ183" i="7"/>
  <c r="JL183" i="7"/>
  <c r="JA183" i="7"/>
  <c r="JB183" i="7"/>
  <c r="JC183" i="7"/>
  <c r="JD183" i="7"/>
  <c r="JE183" i="7"/>
  <c r="JG183" i="7"/>
  <c r="JM183" i="7"/>
  <c r="IU183" i="7"/>
  <c r="JO183" i="7"/>
  <c r="JF183" i="7"/>
  <c r="JN183" i="7"/>
  <c r="FO254" i="7"/>
  <c r="GA254" i="7"/>
  <c r="FP254" i="7"/>
  <c r="FQ254" i="7"/>
  <c r="FI254" i="7"/>
  <c r="FU254" i="7"/>
  <c r="FJ254" i="7"/>
  <c r="FV254" i="7"/>
  <c r="FL254" i="7"/>
  <c r="FX254" i="7"/>
  <c r="FK254" i="7"/>
  <c r="FM254" i="7"/>
  <c r="FN254" i="7"/>
  <c r="FT254" i="7"/>
  <c r="FW254" i="7"/>
  <c r="FG254" i="7"/>
  <c r="FY254" i="7"/>
  <c r="FZ254" i="7"/>
  <c r="JF256" i="7"/>
  <c r="IU256" i="7"/>
  <c r="JG256" i="7"/>
  <c r="IV256" i="7"/>
  <c r="JH256" i="7"/>
  <c r="IW256" i="7"/>
  <c r="JI256" i="7"/>
  <c r="IX256" i="7"/>
  <c r="JJ256" i="7"/>
  <c r="IZ256" i="7"/>
  <c r="JL256" i="7"/>
  <c r="JA256" i="7"/>
  <c r="JM256" i="7"/>
  <c r="JD256" i="7"/>
  <c r="IY256" i="7"/>
  <c r="JB256" i="7"/>
  <c r="JC256" i="7"/>
  <c r="JN256" i="7"/>
  <c r="JE256" i="7"/>
  <c r="JK256" i="7"/>
  <c r="JO256" i="7"/>
  <c r="FN163" i="7"/>
  <c r="FZ163" i="7"/>
  <c r="FO163" i="7"/>
  <c r="GA163" i="7"/>
  <c r="FP163" i="7"/>
  <c r="FQ163" i="7"/>
  <c r="FR163" i="7"/>
  <c r="FS163" i="7"/>
  <c r="FI163" i="7"/>
  <c r="FU163" i="7"/>
  <c r="FL163" i="7"/>
  <c r="FX163" i="7"/>
  <c r="FH163" i="7"/>
  <c r="FJ163" i="7"/>
  <c r="FK163" i="7"/>
  <c r="FT163" i="7"/>
  <c r="FV163" i="7"/>
  <c r="FY163" i="7"/>
  <c r="FM163" i="7"/>
  <c r="FW163" i="7"/>
  <c r="JV178" i="7"/>
  <c r="KH178" i="7"/>
  <c r="JW178" i="7"/>
  <c r="KI178" i="7"/>
  <c r="JX178" i="7"/>
  <c r="KJ178" i="7"/>
  <c r="JY178" i="7"/>
  <c r="KK178" i="7"/>
  <c r="JZ178" i="7"/>
  <c r="KL178" i="7"/>
  <c r="KA178" i="7"/>
  <c r="KB178" i="7"/>
  <c r="JR178" i="7"/>
  <c r="KD178" i="7"/>
  <c r="JS178" i="7"/>
  <c r="JU178" i="7"/>
  <c r="KC178" i="7"/>
  <c r="KG178" i="7"/>
  <c r="JT178" i="7"/>
  <c r="KE178" i="7"/>
  <c r="KF178" i="7"/>
  <c r="KV243" i="7"/>
  <c r="LH243" i="7"/>
  <c r="KW243" i="7"/>
  <c r="LI243" i="7"/>
  <c r="KX243" i="7"/>
  <c r="BP324" i="7" s="1"/>
  <c r="KY243" i="7"/>
  <c r="KZ243" i="7"/>
  <c r="KO243" i="7"/>
  <c r="LA243" i="7"/>
  <c r="KP243" i="7"/>
  <c r="LB243" i="7"/>
  <c r="KQ243" i="7"/>
  <c r="LC243" i="7"/>
  <c r="KR243" i="7"/>
  <c r="LD243" i="7"/>
  <c r="LE243" i="7"/>
  <c r="LF243" i="7"/>
  <c r="LG243" i="7"/>
  <c r="KS243" i="7"/>
  <c r="KT243" i="7"/>
  <c r="KU243" i="7"/>
  <c r="IK195" i="7"/>
  <c r="HZ195" i="7"/>
  <c r="IL195" i="7"/>
  <c r="IA195" i="7"/>
  <c r="IM195" i="7"/>
  <c r="IC195" i="7"/>
  <c r="IO195" i="7"/>
  <c r="ID195" i="7"/>
  <c r="IP195" i="7"/>
  <c r="IE195" i="7"/>
  <c r="IQ195" i="7"/>
  <c r="IF195" i="7"/>
  <c r="IR195" i="7"/>
  <c r="IG195" i="7"/>
  <c r="IB195" i="7"/>
  <c r="IH195" i="7"/>
  <c r="IN195" i="7"/>
  <c r="FK181" i="7"/>
  <c r="FW181" i="7"/>
  <c r="FL181" i="7"/>
  <c r="FX181" i="7"/>
  <c r="FM181" i="7"/>
  <c r="FY181" i="7"/>
  <c r="FN181" i="7"/>
  <c r="FZ181" i="7"/>
  <c r="FO181" i="7"/>
  <c r="GA181" i="7"/>
  <c r="FP181" i="7"/>
  <c r="FR181" i="7"/>
  <c r="FI181" i="7"/>
  <c r="FU181" i="7"/>
  <c r="FH181" i="7"/>
  <c r="FJ181" i="7"/>
  <c r="FQ181" i="7"/>
  <c r="FS181" i="7"/>
  <c r="FT181" i="7"/>
  <c r="FG181" i="7"/>
  <c r="FV181" i="7"/>
  <c r="KE162" i="7"/>
  <c r="JT162" i="7"/>
  <c r="KF162" i="7"/>
  <c r="JU162" i="7"/>
  <c r="KG162" i="7"/>
  <c r="JV162" i="7"/>
  <c r="KH162" i="7"/>
  <c r="JW162" i="7"/>
  <c r="KI162" i="7"/>
  <c r="JX162" i="7"/>
  <c r="KJ162" i="7"/>
  <c r="JY162" i="7"/>
  <c r="KK162" i="7"/>
  <c r="JZ162" i="7"/>
  <c r="KL162" i="7"/>
  <c r="KA162" i="7"/>
  <c r="KB162" i="7"/>
  <c r="HG219" i="7"/>
  <c r="HS219" i="7"/>
  <c r="HH219" i="7"/>
  <c r="HT219" i="7"/>
  <c r="HI219" i="7"/>
  <c r="HU219" i="7"/>
  <c r="HJ219" i="7"/>
  <c r="HK219" i="7"/>
  <c r="HN219" i="7"/>
  <c r="HE219" i="7"/>
  <c r="HQ219" i="7"/>
  <c r="HC219" i="7"/>
  <c r="HD219" i="7"/>
  <c r="HF219" i="7"/>
  <c r="HO219" i="7"/>
  <c r="HP219" i="7"/>
  <c r="HR219" i="7"/>
  <c r="EW257" i="7"/>
  <c r="EL257" i="7"/>
  <c r="EX257" i="7"/>
  <c r="EN257" i="7"/>
  <c r="EZ257" i="7"/>
  <c r="EO257" i="7"/>
  <c r="FA257" i="7"/>
  <c r="EP257" i="7"/>
  <c r="FB257" i="7"/>
  <c r="EQ257" i="7"/>
  <c r="FC257" i="7"/>
  <c r="ET257" i="7"/>
  <c r="EJ257" i="7"/>
  <c r="EM257" i="7"/>
  <c r="ER257" i="7"/>
  <c r="ES257" i="7"/>
  <c r="EY257" i="7"/>
  <c r="FD257" i="7"/>
  <c r="HZ245" i="7"/>
  <c r="IL245" i="7"/>
  <c r="IA245" i="7"/>
  <c r="IM245" i="7"/>
  <c r="IB245" i="7"/>
  <c r="IN245" i="7"/>
  <c r="IC245" i="7"/>
  <c r="IO245" i="7"/>
  <c r="ID245" i="7"/>
  <c r="IP245" i="7"/>
  <c r="IE245" i="7"/>
  <c r="IQ245" i="7"/>
  <c r="IF245" i="7"/>
  <c r="IR245" i="7"/>
  <c r="IG245" i="7"/>
  <c r="IJ245" i="7"/>
  <c r="IK245" i="7"/>
  <c r="IH245" i="7"/>
  <c r="II245" i="7"/>
  <c r="EQ223" i="7"/>
  <c r="FC223" i="7"/>
  <c r="ER223" i="7"/>
  <c r="FD223" i="7"/>
  <c r="ES223" i="7"/>
  <c r="ET223" i="7"/>
  <c r="EU223" i="7"/>
  <c r="EJ223" i="7"/>
  <c r="EV223" i="7"/>
  <c r="EK223" i="7"/>
  <c r="EW223" i="7"/>
  <c r="EN223" i="7"/>
  <c r="EZ223" i="7"/>
  <c r="EY223" i="7"/>
  <c r="FA223" i="7"/>
  <c r="FB223" i="7"/>
  <c r="EO223" i="7"/>
  <c r="EL223" i="7"/>
  <c r="EM223" i="7"/>
  <c r="EP223" i="7"/>
  <c r="EX223" i="7"/>
  <c r="JB212" i="7"/>
  <c r="JE212" i="7"/>
  <c r="JH212" i="7"/>
  <c r="JI212" i="7"/>
  <c r="JJ212" i="7"/>
  <c r="IX212" i="7"/>
  <c r="JL212" i="7"/>
  <c r="IY212" i="7"/>
  <c r="JM212" i="7"/>
  <c r="JC212" i="7"/>
  <c r="JD212" i="7"/>
  <c r="BN322" i="7" s="1"/>
  <c r="JK212" i="7"/>
  <c r="JN212" i="7"/>
  <c r="JO212" i="7"/>
  <c r="IZ212" i="7"/>
  <c r="IW212" i="7"/>
  <c r="JA212" i="7"/>
  <c r="GF164" i="7"/>
  <c r="GR164" i="7"/>
  <c r="GG164" i="7"/>
  <c r="GS164" i="7"/>
  <c r="GH164" i="7"/>
  <c r="GT164" i="7"/>
  <c r="GI164" i="7"/>
  <c r="GU164" i="7"/>
  <c r="GJ164" i="7"/>
  <c r="GV164" i="7"/>
  <c r="GK164" i="7"/>
  <c r="GW164" i="7"/>
  <c r="GL164" i="7"/>
  <c r="GX164" i="7"/>
  <c r="GM164" i="7"/>
  <c r="GP164" i="7"/>
  <c r="GQ164" i="7"/>
  <c r="GN164" i="7"/>
  <c r="GE164" i="7"/>
  <c r="EN258" i="7"/>
  <c r="EZ258" i="7"/>
  <c r="EO258" i="7"/>
  <c r="FA258" i="7"/>
  <c r="EQ258" i="7"/>
  <c r="FC258" i="7"/>
  <c r="ER258" i="7"/>
  <c r="FD258" i="7"/>
  <c r="ES258" i="7"/>
  <c r="ET258" i="7"/>
  <c r="EK258" i="7"/>
  <c r="EW258" i="7"/>
  <c r="EP258" i="7"/>
  <c r="EJ258" i="7"/>
  <c r="EU258" i="7"/>
  <c r="EV258" i="7"/>
  <c r="EX258" i="7"/>
  <c r="EY258" i="7"/>
  <c r="FB258" i="7"/>
  <c r="EL258" i="7"/>
  <c r="EM258" i="7"/>
  <c r="E17" i="2"/>
  <c r="D17" i="2"/>
  <c r="AA62" i="2"/>
  <c r="EL211" i="7"/>
  <c r="EM211" i="7"/>
  <c r="EN211" i="7"/>
  <c r="EO211" i="7"/>
  <c r="EP211" i="7"/>
  <c r="EQ211" i="7"/>
  <c r="ER211" i="7"/>
  <c r="ES211" i="7"/>
  <c r="BH323" i="7" s="1"/>
  <c r="ET211" i="7"/>
  <c r="EU211" i="7"/>
  <c r="EV211" i="7"/>
  <c r="EW211" i="7"/>
  <c r="EX211" i="7"/>
  <c r="EY211" i="7"/>
  <c r="EZ211" i="7"/>
  <c r="FA211" i="7"/>
  <c r="FB211" i="7"/>
  <c r="FC211" i="7"/>
  <c r="FD211" i="7"/>
  <c r="EJ199" i="7"/>
  <c r="EK199" i="7"/>
  <c r="EL199" i="7"/>
  <c r="EM199" i="7"/>
  <c r="EN199" i="7"/>
  <c r="EO199" i="7"/>
  <c r="EP199" i="7"/>
  <c r="EQ199" i="7"/>
  <c r="ER199" i="7"/>
  <c r="ES199" i="7"/>
  <c r="ET199" i="7"/>
  <c r="EU199" i="7"/>
  <c r="EV199" i="7"/>
  <c r="EW199" i="7"/>
  <c r="EX199" i="7"/>
  <c r="EY199" i="7"/>
  <c r="EZ199" i="7"/>
  <c r="FA199" i="7"/>
  <c r="FB199" i="7"/>
  <c r="FC199" i="7"/>
  <c r="FD199" i="7"/>
  <c r="EJ200" i="7"/>
  <c r="EK200" i="7"/>
  <c r="EL200" i="7"/>
  <c r="EM200" i="7"/>
  <c r="EN200" i="7"/>
  <c r="EO200" i="7"/>
  <c r="EP200" i="7"/>
  <c r="EQ200" i="7"/>
  <c r="ER200" i="7"/>
  <c r="ES200" i="7"/>
  <c r="ET200" i="7"/>
  <c r="EU200" i="7"/>
  <c r="EV200" i="7"/>
  <c r="EW200" i="7"/>
  <c r="EX200" i="7"/>
  <c r="EY200" i="7"/>
  <c r="EZ200" i="7"/>
  <c r="FA200" i="7"/>
  <c r="FB200" i="7"/>
  <c r="FC200" i="7"/>
  <c r="FD200" i="7"/>
  <c r="EJ201" i="7"/>
  <c r="EK201" i="7"/>
  <c r="EL201" i="7"/>
  <c r="EM201" i="7"/>
  <c r="EN201" i="7"/>
  <c r="EO201" i="7"/>
  <c r="EP201" i="7"/>
  <c r="EQ201" i="7"/>
  <c r="ER201" i="7"/>
  <c r="ES201" i="7"/>
  <c r="ET201" i="7"/>
  <c r="EU201" i="7"/>
  <c r="EV201" i="7"/>
  <c r="EW201" i="7"/>
  <c r="EX201" i="7"/>
  <c r="EY201" i="7"/>
  <c r="EZ201" i="7"/>
  <c r="FA201" i="7"/>
  <c r="FB201" i="7"/>
  <c r="FC201" i="7"/>
  <c r="FD201" i="7"/>
  <c r="EJ202" i="7"/>
  <c r="EK202" i="7"/>
  <c r="EL202" i="7"/>
  <c r="EM202" i="7"/>
  <c r="EN202" i="7"/>
  <c r="EO202" i="7"/>
  <c r="EP202" i="7"/>
  <c r="EQ202" i="7"/>
  <c r="ER202" i="7"/>
  <c r="ES202" i="7"/>
  <c r="ET202" i="7"/>
  <c r="EU202" i="7"/>
  <c r="EV202" i="7"/>
  <c r="EW202" i="7"/>
  <c r="EX202" i="7"/>
  <c r="EY202" i="7"/>
  <c r="EZ202" i="7"/>
  <c r="FA202" i="7"/>
  <c r="FB202" i="7"/>
  <c r="FC202" i="7"/>
  <c r="FD202" i="7"/>
  <c r="EJ203" i="7"/>
  <c r="EK203" i="7"/>
  <c r="EL203" i="7"/>
  <c r="EM203" i="7"/>
  <c r="EN203" i="7"/>
  <c r="EO203" i="7"/>
  <c r="EP203" i="7"/>
  <c r="EQ203" i="7"/>
  <c r="ER203" i="7"/>
  <c r="ES203" i="7"/>
  <c r="ET203" i="7"/>
  <c r="EU203" i="7"/>
  <c r="EV203" i="7"/>
  <c r="EW203" i="7"/>
  <c r="EX203" i="7"/>
  <c r="EY203" i="7"/>
  <c r="EZ203" i="7"/>
  <c r="FA203" i="7"/>
  <c r="FB203" i="7"/>
  <c r="FC203" i="7"/>
  <c r="FD203" i="7"/>
  <c r="EL204" i="7"/>
  <c r="EM204" i="7"/>
  <c r="EN204" i="7"/>
  <c r="EO204" i="7"/>
  <c r="EP204" i="7"/>
  <c r="EQ204" i="7"/>
  <c r="ER204" i="7"/>
  <c r="ES204" i="7"/>
  <c r="ET204" i="7"/>
  <c r="EW204" i="7"/>
  <c r="EX204" i="7"/>
  <c r="EY204" i="7"/>
  <c r="EZ204" i="7"/>
  <c r="FA204" i="7"/>
  <c r="FB204" i="7"/>
  <c r="FC204" i="7"/>
  <c r="FD204" i="7"/>
  <c r="EJ196" i="7"/>
  <c r="EK196" i="7"/>
  <c r="EL196" i="7"/>
  <c r="EM196" i="7"/>
  <c r="EN196" i="7"/>
  <c r="EO196" i="7"/>
  <c r="EP196" i="7"/>
  <c r="EQ196" i="7"/>
  <c r="ER196" i="7"/>
  <c r="ES196" i="7"/>
  <c r="ET196" i="7"/>
  <c r="EW196" i="7"/>
  <c r="EX196" i="7"/>
  <c r="EY196" i="7"/>
  <c r="EZ196" i="7"/>
  <c r="FA196" i="7"/>
  <c r="FB196" i="7"/>
  <c r="FC196" i="7"/>
  <c r="FD196" i="7"/>
  <c r="EL195" i="7"/>
  <c r="EM195" i="7"/>
  <c r="EN195" i="7"/>
  <c r="EO195" i="7"/>
  <c r="EP195" i="7"/>
  <c r="EQ195" i="7"/>
  <c r="ER195" i="7"/>
  <c r="ES195" i="7"/>
  <c r="ET195" i="7"/>
  <c r="EW195" i="7"/>
  <c r="EX195" i="7"/>
  <c r="EY195" i="7"/>
  <c r="EZ195" i="7"/>
  <c r="FA195" i="7"/>
  <c r="FB195" i="7"/>
  <c r="FC195" i="7"/>
  <c r="FD195" i="7"/>
  <c r="EJ194" i="7"/>
  <c r="EK194" i="7"/>
  <c r="EL194" i="7"/>
  <c r="EM194" i="7"/>
  <c r="EN194" i="7"/>
  <c r="EO194" i="7"/>
  <c r="EP194" i="7"/>
  <c r="EQ194" i="7"/>
  <c r="ER194" i="7"/>
  <c r="ES194" i="7"/>
  <c r="ET194" i="7"/>
  <c r="EU194" i="7"/>
  <c r="EV194" i="7"/>
  <c r="EW194" i="7"/>
  <c r="EX194" i="7"/>
  <c r="EY194" i="7"/>
  <c r="EZ194" i="7"/>
  <c r="FA194" i="7"/>
  <c r="FB194" i="7"/>
  <c r="FC194" i="7"/>
  <c r="FD194" i="7"/>
  <c r="EJ192" i="7"/>
  <c r="EK192" i="7"/>
  <c r="EL192" i="7"/>
  <c r="EM192" i="7"/>
  <c r="EN192" i="7"/>
  <c r="EO192" i="7"/>
  <c r="EP192" i="7"/>
  <c r="EQ192" i="7"/>
  <c r="ER192" i="7"/>
  <c r="ES192" i="7"/>
  <c r="ET192" i="7"/>
  <c r="EU192" i="7"/>
  <c r="EV192" i="7"/>
  <c r="EW192" i="7"/>
  <c r="EX192" i="7"/>
  <c r="EY192" i="7"/>
  <c r="EZ192" i="7"/>
  <c r="FA192" i="7"/>
  <c r="FB192" i="7"/>
  <c r="FC192" i="7"/>
  <c r="FD192" i="7"/>
  <c r="EJ189" i="7"/>
  <c r="EK189" i="7"/>
  <c r="EL189" i="7"/>
  <c r="EM189" i="7"/>
  <c r="EN189" i="7"/>
  <c r="EO189" i="7"/>
  <c r="EP189" i="7"/>
  <c r="EQ189" i="7"/>
  <c r="ER189" i="7"/>
  <c r="ES189" i="7"/>
  <c r="ET189" i="7"/>
  <c r="EU189" i="7"/>
  <c r="EV189" i="7"/>
  <c r="EW189" i="7"/>
  <c r="EX189" i="7"/>
  <c r="EY189" i="7"/>
  <c r="EZ189" i="7"/>
  <c r="FA189" i="7"/>
  <c r="FB189" i="7"/>
  <c r="FC189" i="7"/>
  <c r="FD189" i="7"/>
  <c r="EJ190" i="7"/>
  <c r="EK190" i="7"/>
  <c r="EL190" i="7"/>
  <c r="EM190" i="7"/>
  <c r="EN190" i="7"/>
  <c r="EO190" i="7"/>
  <c r="EP190" i="7"/>
  <c r="EQ190" i="7"/>
  <c r="ER190" i="7"/>
  <c r="ES190" i="7"/>
  <c r="ET190" i="7"/>
  <c r="EU190" i="7"/>
  <c r="EV190" i="7"/>
  <c r="EW190" i="7"/>
  <c r="EX190" i="7"/>
  <c r="EY190" i="7"/>
  <c r="EZ190" i="7"/>
  <c r="FA190" i="7"/>
  <c r="FB190" i="7"/>
  <c r="FC190" i="7"/>
  <c r="FD190" i="7"/>
  <c r="EL187" i="7"/>
  <c r="EM187" i="7"/>
  <c r="EN187" i="7"/>
  <c r="EO187" i="7"/>
  <c r="EP187" i="7"/>
  <c r="EQ187" i="7"/>
  <c r="ER187" i="7"/>
  <c r="ES187" i="7"/>
  <c r="ET187" i="7"/>
  <c r="EV187" i="7"/>
  <c r="EW187" i="7"/>
  <c r="EX187" i="7"/>
  <c r="EY187" i="7"/>
  <c r="EZ187" i="7"/>
  <c r="FA187" i="7"/>
  <c r="FB187" i="7"/>
  <c r="FC187" i="7"/>
  <c r="FD187" i="7"/>
  <c r="EL186" i="7"/>
  <c r="EM186" i="7"/>
  <c r="EN186" i="7"/>
  <c r="EO186" i="7"/>
  <c r="EP186" i="7"/>
  <c r="EQ186" i="7"/>
  <c r="ER186" i="7"/>
  <c r="ES186" i="7"/>
  <c r="ET186" i="7"/>
  <c r="EU186" i="7"/>
  <c r="EV186" i="7"/>
  <c r="EW186" i="7"/>
  <c r="EX186" i="7"/>
  <c r="EY186" i="7"/>
  <c r="EZ186" i="7"/>
  <c r="FA186" i="7"/>
  <c r="FB186" i="7"/>
  <c r="FC186" i="7"/>
  <c r="FD186" i="7"/>
  <c r="EJ174" i="7"/>
  <c r="EK174" i="7"/>
  <c r="EL174" i="7"/>
  <c r="EM174" i="7"/>
  <c r="EN174" i="7"/>
  <c r="EO174" i="7"/>
  <c r="EP174" i="7"/>
  <c r="EQ174" i="7"/>
  <c r="ER174" i="7"/>
  <c r="ES174" i="7"/>
  <c r="ET174" i="7"/>
  <c r="EU174" i="7"/>
  <c r="EV174" i="7"/>
  <c r="EW174" i="7"/>
  <c r="EX174" i="7"/>
  <c r="EY174" i="7"/>
  <c r="EZ174" i="7"/>
  <c r="FA174" i="7"/>
  <c r="FB174" i="7"/>
  <c r="FC174" i="7"/>
  <c r="FD174" i="7"/>
  <c r="BD224" i="7"/>
  <c r="K224" i="7"/>
  <c r="KX224" i="7" s="1"/>
  <c r="BP325" i="7" s="1"/>
  <c r="DM263" i="7"/>
  <c r="DO263" i="7"/>
  <c r="DP263" i="7"/>
  <c r="DQ263" i="7"/>
  <c r="DR263" i="7"/>
  <c r="DS263" i="7"/>
  <c r="DT263" i="7"/>
  <c r="DU263" i="7"/>
  <c r="DV263" i="7"/>
  <c r="DW263" i="7"/>
  <c r="DZ263" i="7"/>
  <c r="EA263" i="7"/>
  <c r="EB263" i="7"/>
  <c r="EC263" i="7"/>
  <c r="ED263" i="7"/>
  <c r="EE263" i="7"/>
  <c r="EF263" i="7"/>
  <c r="EG263" i="7"/>
  <c r="DM264" i="7"/>
  <c r="DN264" i="7"/>
  <c r="DO264" i="7"/>
  <c r="DP264" i="7"/>
  <c r="DQ264" i="7"/>
  <c r="DR264" i="7"/>
  <c r="DS264" i="7"/>
  <c r="DT264" i="7"/>
  <c r="DU264" i="7"/>
  <c r="DV264" i="7"/>
  <c r="DW264" i="7"/>
  <c r="DX264" i="7"/>
  <c r="DY264" i="7"/>
  <c r="DZ264" i="7"/>
  <c r="EA264" i="7"/>
  <c r="EB264" i="7"/>
  <c r="EC264" i="7"/>
  <c r="ED264" i="7"/>
  <c r="EE264" i="7"/>
  <c r="EF264" i="7"/>
  <c r="EG264" i="7"/>
  <c r="DM265" i="7"/>
  <c r="DO265" i="7"/>
  <c r="DP265" i="7"/>
  <c r="DQ265" i="7"/>
  <c r="DR265" i="7"/>
  <c r="DS265" i="7"/>
  <c r="DT265" i="7"/>
  <c r="DU265" i="7"/>
  <c r="DV265" i="7"/>
  <c r="DW265" i="7"/>
  <c r="DZ265" i="7"/>
  <c r="EA265" i="7"/>
  <c r="EB265" i="7"/>
  <c r="EC265" i="7"/>
  <c r="ED265" i="7"/>
  <c r="EE265" i="7"/>
  <c r="EF265" i="7"/>
  <c r="EG265" i="7"/>
  <c r="DM257" i="7"/>
  <c r="DO257" i="7"/>
  <c r="DP257" i="7"/>
  <c r="DQ257" i="7"/>
  <c r="DR257" i="7"/>
  <c r="DS257" i="7"/>
  <c r="DT257" i="7"/>
  <c r="DU257" i="7"/>
  <c r="DV257" i="7"/>
  <c r="DW257" i="7"/>
  <c r="DZ257" i="7"/>
  <c r="EA257" i="7"/>
  <c r="EB257" i="7"/>
  <c r="EC257" i="7"/>
  <c r="ED257" i="7"/>
  <c r="EE257" i="7"/>
  <c r="EF257" i="7"/>
  <c r="EG257" i="7"/>
  <c r="DM258" i="7"/>
  <c r="DN258" i="7"/>
  <c r="DO258" i="7"/>
  <c r="DP258" i="7"/>
  <c r="DQ258" i="7"/>
  <c r="DR258" i="7"/>
  <c r="DS258" i="7"/>
  <c r="DT258" i="7"/>
  <c r="DU258" i="7"/>
  <c r="DV258" i="7"/>
  <c r="DW258" i="7"/>
  <c r="DX258" i="7"/>
  <c r="DY258" i="7"/>
  <c r="DZ258" i="7"/>
  <c r="EA258" i="7"/>
  <c r="EB258" i="7"/>
  <c r="EC258" i="7"/>
  <c r="ED258" i="7"/>
  <c r="EE258" i="7"/>
  <c r="EF258" i="7"/>
  <c r="EG258" i="7"/>
  <c r="DM259" i="7"/>
  <c r="DN259" i="7"/>
  <c r="DO259" i="7"/>
  <c r="DP259" i="7"/>
  <c r="DQ259" i="7"/>
  <c r="DR259" i="7"/>
  <c r="DS259" i="7"/>
  <c r="DT259" i="7"/>
  <c r="DU259" i="7"/>
  <c r="DV259" i="7"/>
  <c r="DW259" i="7"/>
  <c r="DX259" i="7"/>
  <c r="DY259" i="7"/>
  <c r="DZ259" i="7"/>
  <c r="EA259" i="7"/>
  <c r="EB259" i="7"/>
  <c r="EC259" i="7"/>
  <c r="ED259" i="7"/>
  <c r="EE259" i="7"/>
  <c r="EF259" i="7"/>
  <c r="EG259" i="7"/>
  <c r="DM260" i="7"/>
  <c r="DO260" i="7"/>
  <c r="DP260" i="7"/>
  <c r="DQ260" i="7"/>
  <c r="DR260" i="7"/>
  <c r="DS260" i="7"/>
  <c r="DT260" i="7"/>
  <c r="DU260" i="7"/>
  <c r="DV260" i="7"/>
  <c r="DW260" i="7"/>
  <c r="DZ260" i="7"/>
  <c r="EA260" i="7"/>
  <c r="EB260" i="7"/>
  <c r="EC260" i="7"/>
  <c r="ED260" i="7"/>
  <c r="EE260" i="7"/>
  <c r="EF260" i="7"/>
  <c r="EG260" i="7"/>
  <c r="DM261" i="7"/>
  <c r="DN261" i="7"/>
  <c r="DO261" i="7"/>
  <c r="DP261" i="7"/>
  <c r="DQ261" i="7"/>
  <c r="DR261" i="7"/>
  <c r="DS261" i="7"/>
  <c r="DT261" i="7"/>
  <c r="DU261" i="7"/>
  <c r="DV261" i="7"/>
  <c r="DW261" i="7"/>
  <c r="DX261" i="7"/>
  <c r="DY261" i="7"/>
  <c r="DZ261" i="7"/>
  <c r="EA261" i="7"/>
  <c r="EB261" i="7"/>
  <c r="EC261" i="7"/>
  <c r="ED261" i="7"/>
  <c r="EE261" i="7"/>
  <c r="EF261" i="7"/>
  <c r="EG261" i="7"/>
  <c r="DM262" i="7"/>
  <c r="DN262" i="7"/>
  <c r="DO262" i="7"/>
  <c r="DP262" i="7"/>
  <c r="DQ262" i="7"/>
  <c r="DR262" i="7"/>
  <c r="DS262" i="7"/>
  <c r="DT262" i="7"/>
  <c r="DU262" i="7"/>
  <c r="DV262" i="7"/>
  <c r="DW262" i="7"/>
  <c r="DX262" i="7"/>
  <c r="DY262" i="7"/>
  <c r="DZ262" i="7"/>
  <c r="EA262" i="7"/>
  <c r="EB262" i="7"/>
  <c r="EC262" i="7"/>
  <c r="ED262" i="7"/>
  <c r="EE262" i="7"/>
  <c r="EF262" i="7"/>
  <c r="EG262" i="7"/>
  <c r="DM224" i="7"/>
  <c r="DO224" i="7"/>
  <c r="DP224" i="7"/>
  <c r="DQ224" i="7"/>
  <c r="DR224" i="7"/>
  <c r="DS224" i="7"/>
  <c r="DT224" i="7"/>
  <c r="DU224" i="7"/>
  <c r="DW224" i="7"/>
  <c r="DZ224" i="7"/>
  <c r="EA224" i="7"/>
  <c r="EB224" i="7"/>
  <c r="EC224" i="7"/>
  <c r="ED224" i="7"/>
  <c r="EE224" i="7"/>
  <c r="EF224" i="7"/>
  <c r="EG224" i="7"/>
  <c r="DM225" i="7"/>
  <c r="DN225" i="7"/>
  <c r="DO225" i="7"/>
  <c r="DP225" i="7"/>
  <c r="DQ225" i="7"/>
  <c r="DR225" i="7"/>
  <c r="DS225" i="7"/>
  <c r="DT225" i="7"/>
  <c r="DU225" i="7"/>
  <c r="DV225" i="7"/>
  <c r="DW225" i="7"/>
  <c r="DX225" i="7"/>
  <c r="DY225" i="7"/>
  <c r="DZ225" i="7"/>
  <c r="EA225" i="7"/>
  <c r="EB225" i="7"/>
  <c r="EC225" i="7"/>
  <c r="ED225" i="7"/>
  <c r="EE225" i="7"/>
  <c r="EF225" i="7"/>
  <c r="EG225" i="7"/>
  <c r="DM226" i="7"/>
  <c r="DN226" i="7"/>
  <c r="DO226" i="7"/>
  <c r="DP226" i="7"/>
  <c r="DQ226" i="7"/>
  <c r="DR226" i="7"/>
  <c r="DS226" i="7"/>
  <c r="DT226" i="7"/>
  <c r="DU226" i="7"/>
  <c r="DV226" i="7"/>
  <c r="DW226" i="7"/>
  <c r="DX226" i="7"/>
  <c r="DY226" i="7"/>
  <c r="DZ226" i="7"/>
  <c r="EA226" i="7"/>
  <c r="EB226" i="7"/>
  <c r="EC226" i="7"/>
  <c r="ED226" i="7"/>
  <c r="EE226" i="7"/>
  <c r="EF226" i="7"/>
  <c r="EG226" i="7"/>
  <c r="DO227" i="7"/>
  <c r="DP227" i="7"/>
  <c r="DQ227" i="7"/>
  <c r="DR227" i="7"/>
  <c r="DS227" i="7"/>
  <c r="DT227" i="7"/>
  <c r="DU227" i="7"/>
  <c r="DV227" i="7"/>
  <c r="DW227" i="7"/>
  <c r="DX227" i="7"/>
  <c r="DY227" i="7"/>
  <c r="DZ227" i="7"/>
  <c r="EA227" i="7"/>
  <c r="EB227" i="7"/>
  <c r="EC227" i="7"/>
  <c r="ED227" i="7"/>
  <c r="EE227" i="7"/>
  <c r="EF227" i="7"/>
  <c r="EG227" i="7"/>
  <c r="DM228" i="7"/>
  <c r="DN228" i="7"/>
  <c r="DO228" i="7"/>
  <c r="DP228" i="7"/>
  <c r="DQ228" i="7"/>
  <c r="DR228" i="7"/>
  <c r="DS228" i="7"/>
  <c r="DT228" i="7"/>
  <c r="DU228" i="7"/>
  <c r="DV228" i="7"/>
  <c r="DW228" i="7"/>
  <c r="DX228" i="7"/>
  <c r="DY228" i="7"/>
  <c r="DZ228" i="7"/>
  <c r="EA228" i="7"/>
  <c r="EB228" i="7"/>
  <c r="EC228" i="7"/>
  <c r="ED228" i="7"/>
  <c r="EE228" i="7"/>
  <c r="EF228" i="7"/>
  <c r="EG228" i="7"/>
  <c r="DM229" i="7"/>
  <c r="DN229" i="7"/>
  <c r="DO229" i="7"/>
  <c r="DP229" i="7"/>
  <c r="DQ229" i="7"/>
  <c r="DR229" i="7"/>
  <c r="DS229" i="7"/>
  <c r="DT229" i="7"/>
  <c r="DU229" i="7"/>
  <c r="DV229" i="7"/>
  <c r="DW229" i="7"/>
  <c r="DZ229" i="7"/>
  <c r="EA229" i="7"/>
  <c r="EB229" i="7"/>
  <c r="EC229" i="7"/>
  <c r="ED229" i="7"/>
  <c r="EE229" i="7"/>
  <c r="EF229" i="7"/>
  <c r="EG229" i="7"/>
  <c r="DM230" i="7"/>
  <c r="DN230" i="7"/>
  <c r="DO230" i="7"/>
  <c r="DP230" i="7"/>
  <c r="DQ230" i="7"/>
  <c r="DR230" i="7"/>
  <c r="DS230" i="7"/>
  <c r="DT230" i="7"/>
  <c r="DU230" i="7"/>
  <c r="DV230" i="7"/>
  <c r="DW230" i="7"/>
  <c r="DY230" i="7"/>
  <c r="DZ230" i="7"/>
  <c r="EA230" i="7"/>
  <c r="EB230" i="7"/>
  <c r="EC230" i="7"/>
  <c r="ED230" i="7"/>
  <c r="EE230" i="7"/>
  <c r="EF230" i="7"/>
  <c r="EG230" i="7"/>
  <c r="DM231" i="7"/>
  <c r="DN231" i="7"/>
  <c r="DO231" i="7"/>
  <c r="DP231" i="7"/>
  <c r="DQ231" i="7"/>
  <c r="DR231" i="7"/>
  <c r="DS231" i="7"/>
  <c r="DT231" i="7"/>
  <c r="DU231" i="7"/>
  <c r="DV231" i="7"/>
  <c r="DW231" i="7"/>
  <c r="DZ231" i="7"/>
  <c r="EA231" i="7"/>
  <c r="EB231" i="7"/>
  <c r="EC231" i="7"/>
  <c r="ED231" i="7"/>
  <c r="EE231" i="7"/>
  <c r="EF231" i="7"/>
  <c r="EG231" i="7"/>
  <c r="DM234" i="7"/>
  <c r="DN234" i="7"/>
  <c r="DP234" i="7"/>
  <c r="DQ234" i="7"/>
  <c r="DR234" i="7"/>
  <c r="DS234" i="7"/>
  <c r="DT234" i="7"/>
  <c r="DU234" i="7"/>
  <c r="DV234" i="7"/>
  <c r="DW234" i="7"/>
  <c r="DX234" i="7"/>
  <c r="DY234" i="7"/>
  <c r="DZ234" i="7"/>
  <c r="EA234" i="7"/>
  <c r="EB234" i="7"/>
  <c r="EC234" i="7"/>
  <c r="ED234" i="7"/>
  <c r="EE234" i="7"/>
  <c r="EF234" i="7"/>
  <c r="EG234" i="7"/>
  <c r="DM236" i="7"/>
  <c r="DN236" i="7"/>
  <c r="DO236" i="7"/>
  <c r="DP236" i="7"/>
  <c r="DQ236" i="7"/>
  <c r="DR236" i="7"/>
  <c r="DS236" i="7"/>
  <c r="DT236" i="7"/>
  <c r="DU236" i="7"/>
  <c r="DV236" i="7"/>
  <c r="DW236" i="7"/>
  <c r="DX236" i="7"/>
  <c r="DY236" i="7"/>
  <c r="DZ236" i="7"/>
  <c r="EA236" i="7"/>
  <c r="EB236" i="7"/>
  <c r="EC236" i="7"/>
  <c r="ED236" i="7"/>
  <c r="EE236" i="7"/>
  <c r="EF236" i="7"/>
  <c r="EG236" i="7"/>
  <c r="DM237" i="7"/>
  <c r="DN237" i="7"/>
  <c r="DO237" i="7"/>
  <c r="DP237" i="7"/>
  <c r="DQ237" i="7"/>
  <c r="DR237" i="7"/>
  <c r="DS237" i="7"/>
  <c r="DT237" i="7"/>
  <c r="DU237" i="7"/>
  <c r="DV237" i="7"/>
  <c r="DW237" i="7"/>
  <c r="DX237" i="7"/>
  <c r="DY237" i="7"/>
  <c r="DZ237" i="7"/>
  <c r="EA237" i="7"/>
  <c r="EB237" i="7"/>
  <c r="EC237" i="7"/>
  <c r="ED237" i="7"/>
  <c r="EE237" i="7"/>
  <c r="EF237" i="7"/>
  <c r="EG237" i="7"/>
  <c r="DM238" i="7"/>
  <c r="DN238" i="7"/>
  <c r="DO238" i="7"/>
  <c r="DP238" i="7"/>
  <c r="DQ238" i="7"/>
  <c r="DR238" i="7"/>
  <c r="DS238" i="7"/>
  <c r="DT238" i="7"/>
  <c r="DU238" i="7"/>
  <c r="DV238" i="7"/>
  <c r="DW238" i="7"/>
  <c r="DX238" i="7"/>
  <c r="DY238" i="7"/>
  <c r="DZ238" i="7"/>
  <c r="EA238" i="7"/>
  <c r="EB238" i="7"/>
  <c r="EC238" i="7"/>
  <c r="ED238" i="7"/>
  <c r="EE238" i="7"/>
  <c r="EF238" i="7"/>
  <c r="EG238" i="7"/>
  <c r="DN239" i="7"/>
  <c r="DO239" i="7"/>
  <c r="DP239" i="7"/>
  <c r="DQ239" i="7"/>
  <c r="DR239" i="7"/>
  <c r="DS239" i="7"/>
  <c r="DT239" i="7"/>
  <c r="DU239" i="7"/>
  <c r="DV239" i="7"/>
  <c r="DW239" i="7"/>
  <c r="DX239" i="7"/>
  <c r="DY239" i="7"/>
  <c r="DZ239" i="7"/>
  <c r="EA239" i="7"/>
  <c r="EB239" i="7"/>
  <c r="EC239" i="7"/>
  <c r="ED239" i="7"/>
  <c r="EE239" i="7"/>
  <c r="EF239" i="7"/>
  <c r="EG239" i="7"/>
  <c r="DM240" i="7"/>
  <c r="DN240" i="7"/>
  <c r="DO240" i="7"/>
  <c r="DP240" i="7"/>
  <c r="DQ240" i="7"/>
  <c r="DR240" i="7"/>
  <c r="DS240" i="7"/>
  <c r="DT240" i="7"/>
  <c r="DU240" i="7"/>
  <c r="DV240" i="7"/>
  <c r="DW240" i="7"/>
  <c r="DX240" i="7"/>
  <c r="DY240" i="7"/>
  <c r="DZ240" i="7"/>
  <c r="EA240" i="7"/>
  <c r="EB240" i="7"/>
  <c r="EC240" i="7"/>
  <c r="ED240" i="7"/>
  <c r="EE240" i="7"/>
  <c r="EF240" i="7"/>
  <c r="EG240" i="7"/>
  <c r="DM241" i="7"/>
  <c r="DN241" i="7"/>
  <c r="DO241" i="7"/>
  <c r="DP241" i="7"/>
  <c r="DQ241" i="7"/>
  <c r="DR241" i="7"/>
  <c r="DS241" i="7"/>
  <c r="DT241" i="7"/>
  <c r="DU241" i="7"/>
  <c r="DV241" i="7"/>
  <c r="DW241" i="7"/>
  <c r="DX241" i="7"/>
  <c r="DY241" i="7"/>
  <c r="DZ241" i="7"/>
  <c r="EA241" i="7"/>
  <c r="EB241" i="7"/>
  <c r="EC241" i="7"/>
  <c r="ED241" i="7"/>
  <c r="EE241" i="7"/>
  <c r="EF241" i="7"/>
  <c r="EG241" i="7"/>
  <c r="DM242" i="7"/>
  <c r="DN242" i="7"/>
  <c r="DO242" i="7"/>
  <c r="DP242" i="7"/>
  <c r="DQ242" i="7"/>
  <c r="DR242" i="7"/>
  <c r="DS242" i="7"/>
  <c r="DT242" i="7"/>
  <c r="DU242" i="7"/>
  <c r="DV242" i="7"/>
  <c r="DW242" i="7"/>
  <c r="DX242" i="7"/>
  <c r="DY242" i="7"/>
  <c r="DZ242" i="7"/>
  <c r="EA242" i="7"/>
  <c r="EB242" i="7"/>
  <c r="EC242" i="7"/>
  <c r="ED242" i="7"/>
  <c r="EE242" i="7"/>
  <c r="EF242" i="7"/>
  <c r="EG242" i="7"/>
  <c r="DM243" i="7"/>
  <c r="DN243" i="7"/>
  <c r="DO243" i="7"/>
  <c r="DP243" i="7"/>
  <c r="DQ243" i="7"/>
  <c r="DR243" i="7"/>
  <c r="DS243" i="7"/>
  <c r="DT243" i="7"/>
  <c r="DU243" i="7"/>
  <c r="DV243" i="7"/>
  <c r="DW243" i="7"/>
  <c r="DX243" i="7"/>
  <c r="DY243" i="7"/>
  <c r="DZ243" i="7"/>
  <c r="EA243" i="7"/>
  <c r="EB243" i="7"/>
  <c r="EC243" i="7"/>
  <c r="ED243" i="7"/>
  <c r="EE243" i="7"/>
  <c r="EF243" i="7"/>
  <c r="EG243" i="7"/>
  <c r="DO244" i="7"/>
  <c r="DP244" i="7"/>
  <c r="DQ244" i="7"/>
  <c r="DR244" i="7"/>
  <c r="DS244" i="7"/>
  <c r="DT244" i="7"/>
  <c r="DU244" i="7"/>
  <c r="DV244" i="7"/>
  <c r="DW244" i="7"/>
  <c r="DX244" i="7"/>
  <c r="DY244" i="7"/>
  <c r="DZ244" i="7"/>
  <c r="EA244" i="7"/>
  <c r="EB244" i="7"/>
  <c r="EC244" i="7"/>
  <c r="ED244" i="7"/>
  <c r="EE244" i="7"/>
  <c r="EF244" i="7"/>
  <c r="EG244" i="7"/>
  <c r="DO245" i="7"/>
  <c r="DP245" i="7"/>
  <c r="DQ245" i="7"/>
  <c r="DR245" i="7"/>
  <c r="DS245" i="7"/>
  <c r="DT245" i="7"/>
  <c r="DU245" i="7"/>
  <c r="DV245" i="7"/>
  <c r="DW245" i="7"/>
  <c r="DX245" i="7"/>
  <c r="DY245" i="7"/>
  <c r="DZ245" i="7"/>
  <c r="EA245" i="7"/>
  <c r="EB245" i="7"/>
  <c r="EC245" i="7"/>
  <c r="ED245" i="7"/>
  <c r="EE245" i="7"/>
  <c r="EF245" i="7"/>
  <c r="EG245" i="7"/>
  <c r="DO246" i="7"/>
  <c r="DP246" i="7"/>
  <c r="DQ246" i="7"/>
  <c r="DR246" i="7"/>
  <c r="DS246" i="7"/>
  <c r="DT246" i="7"/>
  <c r="DU246" i="7"/>
  <c r="DV246" i="7"/>
  <c r="DW246" i="7"/>
  <c r="DX246" i="7"/>
  <c r="DY246" i="7"/>
  <c r="DZ246" i="7"/>
  <c r="EA246" i="7"/>
  <c r="EB246" i="7"/>
  <c r="EC246" i="7"/>
  <c r="ED246" i="7"/>
  <c r="EE246" i="7"/>
  <c r="EF246" i="7"/>
  <c r="EG246" i="7"/>
  <c r="DM247" i="7"/>
  <c r="DN247" i="7"/>
  <c r="DO247" i="7"/>
  <c r="DP247" i="7"/>
  <c r="DQ247" i="7"/>
  <c r="DR247" i="7"/>
  <c r="DS247" i="7"/>
  <c r="DT247" i="7"/>
  <c r="DU247" i="7"/>
  <c r="DV247" i="7"/>
  <c r="DW247" i="7"/>
  <c r="DX247" i="7"/>
  <c r="DY247" i="7"/>
  <c r="DZ247" i="7"/>
  <c r="EA247" i="7"/>
  <c r="EB247" i="7"/>
  <c r="EC247" i="7"/>
  <c r="ED247" i="7"/>
  <c r="EE247" i="7"/>
  <c r="EF247" i="7"/>
  <c r="EG247" i="7"/>
  <c r="DM248" i="7"/>
  <c r="DN248" i="7"/>
  <c r="DO248" i="7"/>
  <c r="DP248" i="7"/>
  <c r="DQ248" i="7"/>
  <c r="DR248" i="7"/>
  <c r="DS248" i="7"/>
  <c r="DT248" i="7"/>
  <c r="DU248" i="7"/>
  <c r="DV248" i="7"/>
  <c r="DW248" i="7"/>
  <c r="DX248" i="7"/>
  <c r="DY248" i="7"/>
  <c r="DZ248" i="7"/>
  <c r="EA248" i="7"/>
  <c r="EB248" i="7"/>
  <c r="EC248" i="7"/>
  <c r="ED248" i="7"/>
  <c r="EE248" i="7"/>
  <c r="EF248" i="7"/>
  <c r="EG248" i="7"/>
  <c r="DM249" i="7"/>
  <c r="DO249" i="7"/>
  <c r="DP249" i="7"/>
  <c r="DQ249" i="7"/>
  <c r="DR249" i="7"/>
  <c r="DS249" i="7"/>
  <c r="DT249" i="7"/>
  <c r="DU249" i="7"/>
  <c r="DV249" i="7"/>
  <c r="DW249" i="7"/>
  <c r="DZ249" i="7"/>
  <c r="EA249" i="7"/>
  <c r="EB249" i="7"/>
  <c r="EC249" i="7"/>
  <c r="ED249" i="7"/>
  <c r="EE249" i="7"/>
  <c r="EF249" i="7"/>
  <c r="EG249" i="7"/>
  <c r="DM250" i="7"/>
  <c r="DN250" i="7"/>
  <c r="DO250" i="7"/>
  <c r="DP250" i="7"/>
  <c r="DQ250" i="7"/>
  <c r="DR250" i="7"/>
  <c r="DS250" i="7"/>
  <c r="DT250" i="7"/>
  <c r="DU250" i="7"/>
  <c r="DV250" i="7"/>
  <c r="DW250" i="7"/>
  <c r="DX250" i="7"/>
  <c r="DY250" i="7"/>
  <c r="DZ250" i="7"/>
  <c r="EA250" i="7"/>
  <c r="EB250" i="7"/>
  <c r="EC250" i="7"/>
  <c r="ED250" i="7"/>
  <c r="EE250" i="7"/>
  <c r="EF250" i="7"/>
  <c r="EG250" i="7"/>
  <c r="DM251" i="7"/>
  <c r="DN251" i="7"/>
  <c r="DO251" i="7"/>
  <c r="DP251" i="7"/>
  <c r="DQ251" i="7"/>
  <c r="DR251" i="7"/>
  <c r="DS251" i="7"/>
  <c r="DT251" i="7"/>
  <c r="DU251" i="7"/>
  <c r="DV251" i="7"/>
  <c r="DW251" i="7"/>
  <c r="DX251" i="7"/>
  <c r="DY251" i="7"/>
  <c r="DZ251" i="7"/>
  <c r="EA251" i="7"/>
  <c r="EB251" i="7"/>
  <c r="EC251" i="7"/>
  <c r="ED251" i="7"/>
  <c r="EE251" i="7"/>
  <c r="EF251" i="7"/>
  <c r="EG251" i="7"/>
  <c r="DM252" i="7"/>
  <c r="DN252" i="7"/>
  <c r="DO252" i="7"/>
  <c r="DP252" i="7"/>
  <c r="DQ252" i="7"/>
  <c r="DR252" i="7"/>
  <c r="DS252" i="7"/>
  <c r="DT252" i="7"/>
  <c r="DV252" i="7"/>
  <c r="DW252" i="7"/>
  <c r="DX252" i="7"/>
  <c r="DY252" i="7"/>
  <c r="DZ252" i="7"/>
  <c r="EA252" i="7"/>
  <c r="EB252" i="7"/>
  <c r="EC252" i="7"/>
  <c r="ED252" i="7"/>
  <c r="EE252" i="7"/>
  <c r="EF252" i="7"/>
  <c r="EG252" i="7"/>
  <c r="DN253" i="7"/>
  <c r="DO253" i="7"/>
  <c r="DP253" i="7"/>
  <c r="DQ253" i="7"/>
  <c r="DR253" i="7"/>
  <c r="DS253" i="7"/>
  <c r="DT253" i="7"/>
  <c r="DU253" i="7"/>
  <c r="DV253" i="7"/>
  <c r="DW253" i="7"/>
  <c r="DX253" i="7"/>
  <c r="DY253" i="7"/>
  <c r="DZ253" i="7"/>
  <c r="EA253" i="7"/>
  <c r="EB253" i="7"/>
  <c r="EC253" i="7"/>
  <c r="ED253" i="7"/>
  <c r="EE253" i="7"/>
  <c r="EF253" i="7"/>
  <c r="EG253" i="7"/>
  <c r="DM254" i="7"/>
  <c r="DO254" i="7"/>
  <c r="DP254" i="7"/>
  <c r="DQ254" i="7"/>
  <c r="DR254" i="7"/>
  <c r="DS254" i="7"/>
  <c r="DT254" i="7"/>
  <c r="DU254" i="7"/>
  <c r="DV254" i="7"/>
  <c r="DW254" i="7"/>
  <c r="DZ254" i="7"/>
  <c r="EA254" i="7"/>
  <c r="EB254" i="7"/>
  <c r="EC254" i="7"/>
  <c r="ED254" i="7"/>
  <c r="EE254" i="7"/>
  <c r="EF254" i="7"/>
  <c r="EG254" i="7"/>
  <c r="DM255" i="7"/>
  <c r="DN255" i="7"/>
  <c r="DO255" i="7"/>
  <c r="DP255" i="7"/>
  <c r="DQ255" i="7"/>
  <c r="DR255" i="7"/>
  <c r="DS255" i="7"/>
  <c r="DT255" i="7"/>
  <c r="DU255" i="7"/>
  <c r="DV255" i="7"/>
  <c r="DW255" i="7"/>
  <c r="DX255" i="7"/>
  <c r="DY255" i="7"/>
  <c r="DZ255" i="7"/>
  <c r="EA255" i="7"/>
  <c r="EB255" i="7"/>
  <c r="EC255" i="7"/>
  <c r="ED255" i="7"/>
  <c r="EE255" i="7"/>
  <c r="EF255" i="7"/>
  <c r="EG255" i="7"/>
  <c r="DM256" i="7"/>
  <c r="DN256" i="7"/>
  <c r="DO256" i="7"/>
  <c r="DP256" i="7"/>
  <c r="DQ256" i="7"/>
  <c r="DR256" i="7"/>
  <c r="DS256" i="7"/>
  <c r="DT256" i="7"/>
  <c r="DU256" i="7"/>
  <c r="DV256" i="7"/>
  <c r="DW256" i="7"/>
  <c r="DX256" i="7"/>
  <c r="DY256" i="7"/>
  <c r="DZ256" i="7"/>
  <c r="EA256" i="7"/>
  <c r="EB256" i="7"/>
  <c r="EC256" i="7"/>
  <c r="ED256" i="7"/>
  <c r="EE256" i="7"/>
  <c r="EF256" i="7"/>
  <c r="EG256" i="7"/>
  <c r="DM223" i="7"/>
  <c r="DN223" i="7"/>
  <c r="DO223" i="7"/>
  <c r="DP223" i="7"/>
  <c r="DQ223" i="7"/>
  <c r="DR223" i="7"/>
  <c r="DS223" i="7"/>
  <c r="DT223" i="7"/>
  <c r="DU223" i="7"/>
  <c r="DV223" i="7"/>
  <c r="DW223" i="7"/>
  <c r="DX223" i="7"/>
  <c r="DY223" i="7"/>
  <c r="DZ223" i="7"/>
  <c r="EA223" i="7"/>
  <c r="EB223" i="7"/>
  <c r="EC223" i="7"/>
  <c r="ED223" i="7"/>
  <c r="EE223" i="7"/>
  <c r="EF223" i="7"/>
  <c r="EG223" i="7"/>
  <c r="DO219" i="7"/>
  <c r="DP219" i="7"/>
  <c r="DQ219" i="7"/>
  <c r="DR219" i="7"/>
  <c r="DS219" i="7"/>
  <c r="DT219" i="7"/>
  <c r="DU219" i="7"/>
  <c r="DV219" i="7"/>
  <c r="DW219" i="7"/>
  <c r="DZ219" i="7"/>
  <c r="EA219" i="7"/>
  <c r="EB219" i="7"/>
  <c r="EC219" i="7"/>
  <c r="ED219" i="7"/>
  <c r="EE219" i="7"/>
  <c r="EF219" i="7"/>
  <c r="EG219" i="7"/>
  <c r="DM218" i="7"/>
  <c r="DO218" i="7"/>
  <c r="DP218" i="7"/>
  <c r="DQ218" i="7"/>
  <c r="DR218" i="7"/>
  <c r="DS218" i="7"/>
  <c r="DT218" i="7"/>
  <c r="DU218" i="7"/>
  <c r="DV218" i="7"/>
  <c r="DW218" i="7"/>
  <c r="DZ218" i="7"/>
  <c r="EA218" i="7"/>
  <c r="EB218" i="7"/>
  <c r="EC218" i="7"/>
  <c r="ED218" i="7"/>
  <c r="EE218" i="7"/>
  <c r="EF218" i="7"/>
  <c r="EG218" i="7"/>
  <c r="DO188" i="7"/>
  <c r="DP188" i="7"/>
  <c r="DQ188" i="7"/>
  <c r="DR188" i="7"/>
  <c r="DS188" i="7"/>
  <c r="DT188" i="7"/>
  <c r="DU188" i="7"/>
  <c r="DV188" i="7"/>
  <c r="DW188" i="7"/>
  <c r="DX188" i="7"/>
  <c r="DY188" i="7"/>
  <c r="DZ188" i="7"/>
  <c r="EA188" i="7"/>
  <c r="EB188" i="7"/>
  <c r="EC188" i="7"/>
  <c r="ED188" i="7"/>
  <c r="EE188" i="7"/>
  <c r="EF188" i="7"/>
  <c r="EG188" i="7"/>
  <c r="DM189" i="7"/>
  <c r="DN189" i="7"/>
  <c r="DO189" i="7"/>
  <c r="DP189" i="7"/>
  <c r="DQ189" i="7"/>
  <c r="DR189" i="7"/>
  <c r="DS189" i="7"/>
  <c r="DT189" i="7"/>
  <c r="DU189" i="7"/>
  <c r="DV189" i="7"/>
  <c r="DW189" i="7"/>
  <c r="DX189" i="7"/>
  <c r="DY189" i="7"/>
  <c r="DZ189" i="7"/>
  <c r="EA189" i="7"/>
  <c r="EB189" i="7"/>
  <c r="EC189" i="7"/>
  <c r="ED189" i="7"/>
  <c r="EE189" i="7"/>
  <c r="EF189" i="7"/>
  <c r="EG189" i="7"/>
  <c r="DM190" i="7"/>
  <c r="DN190" i="7"/>
  <c r="DO190" i="7"/>
  <c r="DP190" i="7"/>
  <c r="DQ190" i="7"/>
  <c r="DR190" i="7"/>
  <c r="DS190" i="7"/>
  <c r="DT190" i="7"/>
  <c r="DU190" i="7"/>
  <c r="DV190" i="7"/>
  <c r="DW190" i="7"/>
  <c r="DX190" i="7"/>
  <c r="DY190" i="7"/>
  <c r="DZ190" i="7"/>
  <c r="EA190" i="7"/>
  <c r="EB190" i="7"/>
  <c r="EC190" i="7"/>
  <c r="ED190" i="7"/>
  <c r="EE190" i="7"/>
  <c r="EF190" i="7"/>
  <c r="EG190" i="7"/>
  <c r="DN191" i="7"/>
  <c r="DO191" i="7"/>
  <c r="DP191" i="7"/>
  <c r="DQ191" i="7"/>
  <c r="DR191" i="7"/>
  <c r="DS191" i="7"/>
  <c r="DT191" i="7"/>
  <c r="DU191" i="7"/>
  <c r="DV191" i="7"/>
  <c r="DW191" i="7"/>
  <c r="DX191" i="7"/>
  <c r="DY191" i="7"/>
  <c r="DZ191" i="7"/>
  <c r="EA191" i="7"/>
  <c r="EB191" i="7"/>
  <c r="EC191" i="7"/>
  <c r="ED191" i="7"/>
  <c r="EE191" i="7"/>
  <c r="EF191" i="7"/>
  <c r="EG191" i="7"/>
  <c r="DM192" i="7"/>
  <c r="DN192" i="7"/>
  <c r="DO192" i="7"/>
  <c r="DP192" i="7"/>
  <c r="DQ192" i="7"/>
  <c r="DR192" i="7"/>
  <c r="DS192" i="7"/>
  <c r="DT192" i="7"/>
  <c r="DU192" i="7"/>
  <c r="DV192" i="7"/>
  <c r="DW192" i="7"/>
  <c r="DX192" i="7"/>
  <c r="DY192" i="7"/>
  <c r="DZ192" i="7"/>
  <c r="EA192" i="7"/>
  <c r="EB192" i="7"/>
  <c r="EC192" i="7"/>
  <c r="ED192" i="7"/>
  <c r="EE192" i="7"/>
  <c r="EF192" i="7"/>
  <c r="EG192" i="7"/>
  <c r="DM193" i="7"/>
  <c r="DN193" i="7"/>
  <c r="DO193" i="7"/>
  <c r="DP193" i="7"/>
  <c r="DQ193" i="7"/>
  <c r="DR193" i="7"/>
  <c r="DS193" i="7"/>
  <c r="DT193" i="7"/>
  <c r="DU193" i="7"/>
  <c r="DV193" i="7"/>
  <c r="BG320" i="7" s="1"/>
  <c r="DW193" i="7"/>
  <c r="DY193" i="7"/>
  <c r="DZ193" i="7"/>
  <c r="EA193" i="7"/>
  <c r="EB193" i="7"/>
  <c r="EC193" i="7"/>
  <c r="ED193" i="7"/>
  <c r="EE193" i="7"/>
  <c r="EF193" i="7"/>
  <c r="EG193" i="7"/>
  <c r="DM194" i="7"/>
  <c r="DN194" i="7"/>
  <c r="DO194" i="7"/>
  <c r="DP194" i="7"/>
  <c r="DQ194" i="7"/>
  <c r="DR194" i="7"/>
  <c r="DS194" i="7"/>
  <c r="DT194" i="7"/>
  <c r="DU194" i="7"/>
  <c r="DV194" i="7"/>
  <c r="DW194" i="7"/>
  <c r="DX194" i="7"/>
  <c r="DY194" i="7"/>
  <c r="DZ194" i="7"/>
  <c r="EA194" i="7"/>
  <c r="EB194" i="7"/>
  <c r="EC194" i="7"/>
  <c r="ED194" i="7"/>
  <c r="EE194" i="7"/>
  <c r="EF194" i="7"/>
  <c r="EG194" i="7"/>
  <c r="DO195" i="7"/>
  <c r="DP195" i="7"/>
  <c r="DQ195" i="7"/>
  <c r="DR195" i="7"/>
  <c r="DS195" i="7"/>
  <c r="DT195" i="7"/>
  <c r="DU195" i="7"/>
  <c r="DV195" i="7"/>
  <c r="DW195" i="7"/>
  <c r="DZ195" i="7"/>
  <c r="EA195" i="7"/>
  <c r="EB195" i="7"/>
  <c r="EC195" i="7"/>
  <c r="ED195" i="7"/>
  <c r="EE195" i="7"/>
  <c r="EF195" i="7"/>
  <c r="EG195" i="7"/>
  <c r="DM196" i="7"/>
  <c r="DN196" i="7"/>
  <c r="DO196" i="7"/>
  <c r="DP196" i="7"/>
  <c r="DQ196" i="7"/>
  <c r="DR196" i="7"/>
  <c r="DS196" i="7"/>
  <c r="DT196" i="7"/>
  <c r="DU196" i="7"/>
  <c r="DV196" i="7"/>
  <c r="DW196" i="7"/>
  <c r="DZ196" i="7"/>
  <c r="EA196" i="7"/>
  <c r="EB196" i="7"/>
  <c r="EC196" i="7"/>
  <c r="ED196" i="7"/>
  <c r="EE196" i="7"/>
  <c r="EF196" i="7"/>
  <c r="EG196" i="7"/>
  <c r="DO197" i="7"/>
  <c r="DP197" i="7"/>
  <c r="DQ197" i="7"/>
  <c r="DR197" i="7"/>
  <c r="DS197" i="7"/>
  <c r="DT197" i="7"/>
  <c r="DU197" i="7"/>
  <c r="DV197" i="7"/>
  <c r="DW197" i="7"/>
  <c r="DX197" i="7"/>
  <c r="DY197" i="7"/>
  <c r="DZ197" i="7"/>
  <c r="EA197" i="7"/>
  <c r="EB197" i="7"/>
  <c r="EC197" i="7"/>
  <c r="ED197" i="7"/>
  <c r="EE197" i="7"/>
  <c r="EF197" i="7"/>
  <c r="EG197" i="7"/>
  <c r="DM199" i="7"/>
  <c r="DN199" i="7"/>
  <c r="DO199" i="7"/>
  <c r="DP199" i="7"/>
  <c r="DQ199" i="7"/>
  <c r="DR199" i="7"/>
  <c r="DS199" i="7"/>
  <c r="DT199" i="7"/>
  <c r="DU199" i="7"/>
  <c r="DV199" i="7"/>
  <c r="DW199" i="7"/>
  <c r="DX199" i="7"/>
  <c r="DY199" i="7"/>
  <c r="DZ199" i="7"/>
  <c r="EA199" i="7"/>
  <c r="EB199" i="7"/>
  <c r="EC199" i="7"/>
  <c r="ED199" i="7"/>
  <c r="EE199" i="7"/>
  <c r="EF199" i="7"/>
  <c r="EG199" i="7"/>
  <c r="DM200" i="7"/>
  <c r="DN200" i="7"/>
  <c r="DO200" i="7"/>
  <c r="DP200" i="7"/>
  <c r="DQ200" i="7"/>
  <c r="DR200" i="7"/>
  <c r="DS200" i="7"/>
  <c r="DT200" i="7"/>
  <c r="DU200" i="7"/>
  <c r="DV200" i="7"/>
  <c r="DW200" i="7"/>
  <c r="DX200" i="7"/>
  <c r="DY200" i="7"/>
  <c r="DZ200" i="7"/>
  <c r="EA200" i="7"/>
  <c r="EB200" i="7"/>
  <c r="EC200" i="7"/>
  <c r="ED200" i="7"/>
  <c r="EE200" i="7"/>
  <c r="EF200" i="7"/>
  <c r="EG200" i="7"/>
  <c r="DM201" i="7"/>
  <c r="DN201" i="7"/>
  <c r="DO201" i="7"/>
  <c r="DP201" i="7"/>
  <c r="DQ201" i="7"/>
  <c r="DR201" i="7"/>
  <c r="DS201" i="7"/>
  <c r="DT201" i="7"/>
  <c r="DU201" i="7"/>
  <c r="DV201" i="7"/>
  <c r="DW201" i="7"/>
  <c r="DX201" i="7"/>
  <c r="DY201" i="7"/>
  <c r="DZ201" i="7"/>
  <c r="EA201" i="7"/>
  <c r="EB201" i="7"/>
  <c r="EC201" i="7"/>
  <c r="ED201" i="7"/>
  <c r="EE201" i="7"/>
  <c r="EF201" i="7"/>
  <c r="EG201" i="7"/>
  <c r="DM202" i="7"/>
  <c r="DN202" i="7"/>
  <c r="DO202" i="7"/>
  <c r="DP202" i="7"/>
  <c r="DQ202" i="7"/>
  <c r="DR202" i="7"/>
  <c r="DS202" i="7"/>
  <c r="DT202" i="7"/>
  <c r="DU202" i="7"/>
  <c r="DV202" i="7"/>
  <c r="DW202" i="7"/>
  <c r="DX202" i="7"/>
  <c r="DY202" i="7"/>
  <c r="DZ202" i="7"/>
  <c r="EA202" i="7"/>
  <c r="EB202" i="7"/>
  <c r="EC202" i="7"/>
  <c r="ED202" i="7"/>
  <c r="EE202" i="7"/>
  <c r="EF202" i="7"/>
  <c r="EG202" i="7"/>
  <c r="DM203" i="7"/>
  <c r="DN203" i="7"/>
  <c r="DO203" i="7"/>
  <c r="DP203" i="7"/>
  <c r="DQ203" i="7"/>
  <c r="DR203" i="7"/>
  <c r="DS203" i="7"/>
  <c r="DT203" i="7"/>
  <c r="DU203" i="7"/>
  <c r="DV203" i="7"/>
  <c r="DW203" i="7"/>
  <c r="DX203" i="7"/>
  <c r="DY203" i="7"/>
  <c r="DZ203" i="7"/>
  <c r="EA203" i="7"/>
  <c r="EB203" i="7"/>
  <c r="EC203" i="7"/>
  <c r="ED203" i="7"/>
  <c r="EE203" i="7"/>
  <c r="EF203" i="7"/>
  <c r="EG203" i="7"/>
  <c r="DO204" i="7"/>
  <c r="DP204" i="7"/>
  <c r="DQ204" i="7"/>
  <c r="DR204" i="7"/>
  <c r="DS204" i="7"/>
  <c r="DT204" i="7"/>
  <c r="DU204" i="7"/>
  <c r="DV204" i="7"/>
  <c r="DW204" i="7"/>
  <c r="DZ204" i="7"/>
  <c r="EA204" i="7"/>
  <c r="EB204" i="7"/>
  <c r="EC204" i="7"/>
  <c r="ED204" i="7"/>
  <c r="EE204" i="7"/>
  <c r="EF204" i="7"/>
  <c r="EG204" i="7"/>
  <c r="DO206" i="7"/>
  <c r="DP206" i="7"/>
  <c r="DQ206" i="7"/>
  <c r="DR206" i="7"/>
  <c r="DS206" i="7"/>
  <c r="DT206" i="7"/>
  <c r="DU206" i="7"/>
  <c r="DV206" i="7"/>
  <c r="DW206" i="7"/>
  <c r="DX206" i="7"/>
  <c r="DY206" i="7"/>
  <c r="DZ206" i="7"/>
  <c r="EA206" i="7"/>
  <c r="EB206" i="7"/>
  <c r="EC206" i="7"/>
  <c r="ED206" i="7"/>
  <c r="EE206" i="7"/>
  <c r="EF206" i="7"/>
  <c r="EG206" i="7"/>
  <c r="DM207" i="7"/>
  <c r="DN207" i="7"/>
  <c r="DO207" i="7"/>
  <c r="DP207" i="7"/>
  <c r="DQ207" i="7"/>
  <c r="DR207" i="7"/>
  <c r="DS207" i="7"/>
  <c r="DT207" i="7"/>
  <c r="DU207" i="7"/>
  <c r="DV207" i="7"/>
  <c r="DW207" i="7"/>
  <c r="DX207" i="7"/>
  <c r="DY207" i="7"/>
  <c r="DZ207" i="7"/>
  <c r="EA207" i="7"/>
  <c r="EB207" i="7"/>
  <c r="EC207" i="7"/>
  <c r="ED207" i="7"/>
  <c r="EE207" i="7"/>
  <c r="EF207" i="7"/>
  <c r="EG207" i="7"/>
  <c r="DM209" i="7"/>
  <c r="DN209" i="7"/>
  <c r="DO209" i="7"/>
  <c r="DP209" i="7"/>
  <c r="DQ209" i="7"/>
  <c r="DR209" i="7"/>
  <c r="DS209" i="7"/>
  <c r="DT209" i="7"/>
  <c r="DU209" i="7"/>
  <c r="DV209" i="7"/>
  <c r="DW209" i="7"/>
  <c r="DX209" i="7"/>
  <c r="DY209" i="7"/>
  <c r="DZ209" i="7"/>
  <c r="EA209" i="7"/>
  <c r="EB209" i="7"/>
  <c r="EC209" i="7"/>
  <c r="ED209" i="7"/>
  <c r="EE209" i="7"/>
  <c r="EF209" i="7"/>
  <c r="EG209" i="7"/>
  <c r="DM210" i="7"/>
  <c r="DN210" i="7"/>
  <c r="DO210" i="7"/>
  <c r="DP210" i="7"/>
  <c r="DQ210" i="7"/>
  <c r="DR210" i="7"/>
  <c r="DS210" i="7"/>
  <c r="DT210" i="7"/>
  <c r="DU210" i="7"/>
  <c r="DV210" i="7"/>
  <c r="DW210" i="7"/>
  <c r="DX210" i="7"/>
  <c r="DY210" i="7"/>
  <c r="DZ210" i="7"/>
  <c r="EA210" i="7"/>
  <c r="EB210" i="7"/>
  <c r="EC210" i="7"/>
  <c r="ED210" i="7"/>
  <c r="EE210" i="7"/>
  <c r="EF210" i="7"/>
  <c r="EG210" i="7"/>
  <c r="DO211" i="7"/>
  <c r="DP211" i="7"/>
  <c r="DQ211" i="7"/>
  <c r="DR211" i="7"/>
  <c r="DS211" i="7"/>
  <c r="DT211" i="7"/>
  <c r="DU211" i="7"/>
  <c r="DV211" i="7"/>
  <c r="BG323" i="7" s="1"/>
  <c r="DW211" i="7"/>
  <c r="DX211" i="7"/>
  <c r="DY211" i="7"/>
  <c r="DZ211" i="7"/>
  <c r="EA211" i="7"/>
  <c r="EB211" i="7"/>
  <c r="EC211" i="7"/>
  <c r="ED211" i="7"/>
  <c r="EE211" i="7"/>
  <c r="EF211" i="7"/>
  <c r="EG211" i="7"/>
  <c r="DO212" i="7"/>
  <c r="DP212" i="7"/>
  <c r="DQ212" i="7"/>
  <c r="DR212" i="7"/>
  <c r="DS212" i="7"/>
  <c r="DT212" i="7"/>
  <c r="DU212" i="7"/>
  <c r="DV212" i="7"/>
  <c r="BG322" i="7" s="1"/>
  <c r="DW212" i="7"/>
  <c r="DZ212" i="7"/>
  <c r="EA212" i="7"/>
  <c r="EB212" i="7"/>
  <c r="EC212" i="7"/>
  <c r="ED212" i="7"/>
  <c r="EE212" i="7"/>
  <c r="EF212" i="7"/>
  <c r="EG212" i="7"/>
  <c r="DM213" i="7"/>
  <c r="DN213" i="7"/>
  <c r="DO213" i="7"/>
  <c r="DP213" i="7"/>
  <c r="DQ213" i="7"/>
  <c r="DR213" i="7"/>
  <c r="DS213" i="7"/>
  <c r="DT213" i="7"/>
  <c r="DU213" i="7"/>
  <c r="DV213" i="7"/>
  <c r="DW213" i="7"/>
  <c r="DX213" i="7"/>
  <c r="DY213" i="7"/>
  <c r="DZ213" i="7"/>
  <c r="EA213" i="7"/>
  <c r="EB213" i="7"/>
  <c r="EC213" i="7"/>
  <c r="ED213" i="7"/>
  <c r="EE213" i="7"/>
  <c r="EF213" i="7"/>
  <c r="EG213" i="7"/>
  <c r="DO214" i="7"/>
  <c r="DP214" i="7"/>
  <c r="DQ214" i="7"/>
  <c r="DR214" i="7"/>
  <c r="DS214" i="7"/>
  <c r="DT214" i="7"/>
  <c r="DU214" i="7"/>
  <c r="DV214" i="7"/>
  <c r="DW214" i="7"/>
  <c r="DX214" i="7"/>
  <c r="DY214" i="7"/>
  <c r="DZ214" i="7"/>
  <c r="EA214" i="7"/>
  <c r="EB214" i="7"/>
  <c r="EC214" i="7"/>
  <c r="ED214" i="7"/>
  <c r="EE214" i="7"/>
  <c r="EF214" i="7"/>
  <c r="EG214" i="7"/>
  <c r="DO216" i="7"/>
  <c r="DP216" i="7"/>
  <c r="DQ216" i="7"/>
  <c r="DR216" i="7"/>
  <c r="DS216" i="7"/>
  <c r="DT216" i="7"/>
  <c r="DU216" i="7"/>
  <c r="DV216" i="7"/>
  <c r="DW216" i="7"/>
  <c r="DX216" i="7"/>
  <c r="DY216" i="7"/>
  <c r="DZ216" i="7"/>
  <c r="EA216" i="7"/>
  <c r="EB216" i="7"/>
  <c r="EC216" i="7"/>
  <c r="ED216" i="7"/>
  <c r="EE216" i="7"/>
  <c r="EF216" i="7"/>
  <c r="EG216" i="7"/>
  <c r="DM217" i="7"/>
  <c r="DN217" i="7"/>
  <c r="DO217" i="7"/>
  <c r="DP217" i="7"/>
  <c r="DQ217" i="7"/>
  <c r="DR217" i="7"/>
  <c r="DS217" i="7"/>
  <c r="DT217" i="7"/>
  <c r="DU217" i="7"/>
  <c r="DV217" i="7"/>
  <c r="DW217" i="7"/>
  <c r="DX217" i="7"/>
  <c r="DY217" i="7"/>
  <c r="DZ217" i="7"/>
  <c r="EA217" i="7"/>
  <c r="EB217" i="7"/>
  <c r="EC217" i="7"/>
  <c r="ED217" i="7"/>
  <c r="EE217" i="7"/>
  <c r="EF217" i="7"/>
  <c r="EG217" i="7"/>
  <c r="DO187" i="7"/>
  <c r="DP187" i="7"/>
  <c r="DQ187" i="7"/>
  <c r="DR187" i="7"/>
  <c r="DS187" i="7"/>
  <c r="DT187" i="7"/>
  <c r="DU187" i="7"/>
  <c r="DV187" i="7"/>
  <c r="DW187" i="7"/>
  <c r="DY187" i="7"/>
  <c r="DZ187" i="7"/>
  <c r="EA187" i="7"/>
  <c r="EB187" i="7"/>
  <c r="EC187" i="7"/>
  <c r="ED187" i="7"/>
  <c r="EE187" i="7"/>
  <c r="EF187" i="7"/>
  <c r="EG187" i="7"/>
  <c r="DO186" i="7"/>
  <c r="DP186" i="7"/>
  <c r="DQ186" i="7"/>
  <c r="DR186" i="7"/>
  <c r="DS186" i="7"/>
  <c r="DT186" i="7"/>
  <c r="DU186" i="7"/>
  <c r="DV186" i="7"/>
  <c r="DW186" i="7"/>
  <c r="DX186" i="7"/>
  <c r="DY186" i="7"/>
  <c r="DZ186" i="7"/>
  <c r="EA186" i="7"/>
  <c r="EB186" i="7"/>
  <c r="EC186" i="7"/>
  <c r="ED186" i="7"/>
  <c r="EE186" i="7"/>
  <c r="EF186" i="7"/>
  <c r="EG186" i="7"/>
  <c r="DM185" i="7"/>
  <c r="DN185" i="7"/>
  <c r="DO185" i="7"/>
  <c r="DP185" i="7"/>
  <c r="DQ185" i="7"/>
  <c r="DR185" i="7"/>
  <c r="DS185" i="7"/>
  <c r="DT185" i="7"/>
  <c r="DU185" i="7"/>
  <c r="DV185" i="7"/>
  <c r="DW185" i="7"/>
  <c r="DX185" i="7"/>
  <c r="DY185" i="7"/>
  <c r="DZ185" i="7"/>
  <c r="EA185" i="7"/>
  <c r="EB185" i="7"/>
  <c r="EC185" i="7"/>
  <c r="ED185" i="7"/>
  <c r="EE185" i="7"/>
  <c r="EF185" i="7"/>
  <c r="EG185" i="7"/>
  <c r="DM183" i="7"/>
  <c r="DN183" i="7"/>
  <c r="DO183" i="7"/>
  <c r="DP183" i="7"/>
  <c r="DQ183" i="7"/>
  <c r="DR183" i="7"/>
  <c r="DS183" i="7"/>
  <c r="DT183" i="7"/>
  <c r="DU183" i="7"/>
  <c r="DV183" i="7"/>
  <c r="DW183" i="7"/>
  <c r="DX183" i="7"/>
  <c r="DY183" i="7"/>
  <c r="DZ183" i="7"/>
  <c r="EA183" i="7"/>
  <c r="EB183" i="7"/>
  <c r="EC183" i="7"/>
  <c r="ED183" i="7"/>
  <c r="EE183" i="7"/>
  <c r="EF183" i="7"/>
  <c r="EG183" i="7"/>
  <c r="DM182" i="7"/>
  <c r="DN182" i="7"/>
  <c r="DO182" i="7"/>
  <c r="DP182" i="7"/>
  <c r="DQ182" i="7"/>
  <c r="DR182" i="7"/>
  <c r="DS182" i="7"/>
  <c r="DT182" i="7"/>
  <c r="DU182" i="7"/>
  <c r="DV182" i="7"/>
  <c r="DW182" i="7"/>
  <c r="DX182" i="7"/>
  <c r="DY182" i="7"/>
  <c r="DZ182" i="7"/>
  <c r="EA182" i="7"/>
  <c r="EB182" i="7"/>
  <c r="EC182" i="7"/>
  <c r="ED182" i="7"/>
  <c r="EE182" i="7"/>
  <c r="EF182" i="7"/>
  <c r="EG182" i="7"/>
  <c r="DM181" i="7"/>
  <c r="DN181" i="7"/>
  <c r="DO181" i="7"/>
  <c r="DP181" i="7"/>
  <c r="DQ181" i="7"/>
  <c r="DR181" i="7"/>
  <c r="DS181" i="7"/>
  <c r="DT181" i="7"/>
  <c r="DU181" i="7"/>
  <c r="DV181" i="7"/>
  <c r="DW181" i="7"/>
  <c r="DX181" i="7"/>
  <c r="DY181" i="7"/>
  <c r="DZ181" i="7"/>
  <c r="EA181" i="7"/>
  <c r="EB181" i="7"/>
  <c r="EC181" i="7"/>
  <c r="ED181" i="7"/>
  <c r="EE181" i="7"/>
  <c r="EF181" i="7"/>
  <c r="EG181" i="7"/>
  <c r="DM180" i="7"/>
  <c r="DN180" i="7"/>
  <c r="DO180" i="7"/>
  <c r="DP180" i="7"/>
  <c r="DQ180" i="7"/>
  <c r="DR180" i="7"/>
  <c r="DS180" i="7"/>
  <c r="DT180" i="7"/>
  <c r="DU180" i="7"/>
  <c r="DV180" i="7"/>
  <c r="DW180" i="7"/>
  <c r="DX180" i="7"/>
  <c r="DY180" i="7"/>
  <c r="DZ180" i="7"/>
  <c r="EA180" i="7"/>
  <c r="EB180" i="7"/>
  <c r="EC180" i="7"/>
  <c r="ED180" i="7"/>
  <c r="EE180" i="7"/>
  <c r="EF180" i="7"/>
  <c r="EG180" i="7"/>
  <c r="DM179" i="7"/>
  <c r="DN179" i="7"/>
  <c r="DO179" i="7"/>
  <c r="DP179" i="7"/>
  <c r="DQ179" i="7"/>
  <c r="DR179" i="7"/>
  <c r="DS179" i="7"/>
  <c r="DT179" i="7"/>
  <c r="DU179" i="7"/>
  <c r="DV179" i="7"/>
  <c r="DW179" i="7"/>
  <c r="DX179" i="7"/>
  <c r="DY179" i="7"/>
  <c r="DZ179" i="7"/>
  <c r="EA179" i="7"/>
  <c r="EB179" i="7"/>
  <c r="EC179" i="7"/>
  <c r="ED179" i="7"/>
  <c r="EE179" i="7"/>
  <c r="EF179" i="7"/>
  <c r="EG179" i="7"/>
  <c r="DM178" i="7"/>
  <c r="DN178" i="7"/>
  <c r="DO178" i="7"/>
  <c r="DP178" i="7"/>
  <c r="DQ178" i="7"/>
  <c r="DR178" i="7"/>
  <c r="DS178" i="7"/>
  <c r="DT178" i="7"/>
  <c r="DU178" i="7"/>
  <c r="DV178" i="7"/>
  <c r="DW178" i="7"/>
  <c r="DX178" i="7"/>
  <c r="DY178" i="7"/>
  <c r="DZ178" i="7"/>
  <c r="EA178" i="7"/>
  <c r="EB178" i="7"/>
  <c r="EC178" i="7"/>
  <c r="ED178" i="7"/>
  <c r="EE178" i="7"/>
  <c r="EF178" i="7"/>
  <c r="EG178" i="7"/>
  <c r="DM177" i="7"/>
  <c r="DN177" i="7"/>
  <c r="DO177" i="7"/>
  <c r="DP177" i="7"/>
  <c r="DQ177" i="7"/>
  <c r="DR177" i="7"/>
  <c r="DS177" i="7"/>
  <c r="DT177" i="7"/>
  <c r="DU177" i="7"/>
  <c r="DV177" i="7"/>
  <c r="DW177" i="7"/>
  <c r="DX177" i="7"/>
  <c r="DY177" i="7"/>
  <c r="DZ177" i="7"/>
  <c r="EA177" i="7"/>
  <c r="EB177" i="7"/>
  <c r="EC177" i="7"/>
  <c r="ED177" i="7"/>
  <c r="EE177" i="7"/>
  <c r="EF177" i="7"/>
  <c r="EG177" i="7"/>
  <c r="DM174" i="7"/>
  <c r="DN174" i="7"/>
  <c r="DO174" i="7"/>
  <c r="DP174" i="7"/>
  <c r="DQ174" i="7"/>
  <c r="DR174" i="7"/>
  <c r="DS174" i="7"/>
  <c r="DT174" i="7"/>
  <c r="DU174" i="7"/>
  <c r="DV174" i="7"/>
  <c r="DW174" i="7"/>
  <c r="DX174" i="7"/>
  <c r="DY174" i="7"/>
  <c r="DZ174" i="7"/>
  <c r="EA174" i="7"/>
  <c r="EB174" i="7"/>
  <c r="EC174" i="7"/>
  <c r="ED174" i="7"/>
  <c r="EE174" i="7"/>
  <c r="EF174" i="7"/>
  <c r="EG174" i="7"/>
  <c r="DM176" i="7"/>
  <c r="DN176" i="7"/>
  <c r="DO176" i="7"/>
  <c r="DP176" i="7"/>
  <c r="DQ176" i="7"/>
  <c r="DR176" i="7"/>
  <c r="DS176" i="7"/>
  <c r="DT176" i="7"/>
  <c r="DU176" i="7"/>
  <c r="DV176" i="7"/>
  <c r="DW176" i="7"/>
  <c r="DX176" i="7"/>
  <c r="DY176" i="7"/>
  <c r="DZ176" i="7"/>
  <c r="EA176" i="7"/>
  <c r="EB176" i="7"/>
  <c r="EC176" i="7"/>
  <c r="ED176" i="7"/>
  <c r="EE176" i="7"/>
  <c r="EF176" i="7"/>
  <c r="EG176" i="7"/>
  <c r="DO169" i="7"/>
  <c r="DP169" i="7"/>
  <c r="DQ169" i="7"/>
  <c r="DR169" i="7"/>
  <c r="DS169" i="7"/>
  <c r="DT169" i="7"/>
  <c r="DU169" i="7"/>
  <c r="DV169" i="7"/>
  <c r="BG319" i="7" s="1"/>
  <c r="DW169" i="7"/>
  <c r="EA169" i="7"/>
  <c r="EB169" i="7"/>
  <c r="EC169" i="7"/>
  <c r="ED169" i="7"/>
  <c r="EE169" i="7"/>
  <c r="EF169" i="7"/>
  <c r="EG169" i="7"/>
  <c r="DM170" i="7"/>
  <c r="DN170" i="7"/>
  <c r="DO170" i="7"/>
  <c r="DP170" i="7"/>
  <c r="DQ170" i="7"/>
  <c r="DR170" i="7"/>
  <c r="DS170" i="7"/>
  <c r="DT170" i="7"/>
  <c r="DU170" i="7"/>
  <c r="DV170" i="7"/>
  <c r="DW170" i="7"/>
  <c r="DX170" i="7"/>
  <c r="DY170" i="7"/>
  <c r="DZ170" i="7"/>
  <c r="EA170" i="7"/>
  <c r="EB170" i="7"/>
  <c r="EC170" i="7"/>
  <c r="ED170" i="7"/>
  <c r="EE170" i="7"/>
  <c r="EF170" i="7"/>
  <c r="EG170" i="7"/>
  <c r="DM167" i="7"/>
  <c r="DN167" i="7"/>
  <c r="DO167" i="7"/>
  <c r="DP167" i="7"/>
  <c r="DQ167" i="7"/>
  <c r="DR167" i="7"/>
  <c r="DS167" i="7"/>
  <c r="DT167" i="7"/>
  <c r="DU167" i="7"/>
  <c r="DV167" i="7"/>
  <c r="DW167" i="7"/>
  <c r="DX167" i="7"/>
  <c r="DY167" i="7"/>
  <c r="DZ167" i="7"/>
  <c r="EA167" i="7"/>
  <c r="EB167" i="7"/>
  <c r="EC167" i="7"/>
  <c r="ED167" i="7"/>
  <c r="EE167" i="7"/>
  <c r="EF167" i="7"/>
  <c r="EG167" i="7"/>
  <c r="DM165" i="7"/>
  <c r="DN165" i="7"/>
  <c r="DO165" i="7"/>
  <c r="DP165" i="7"/>
  <c r="DQ165" i="7"/>
  <c r="DR165" i="7"/>
  <c r="DS165" i="7"/>
  <c r="DT165" i="7"/>
  <c r="DU165" i="7"/>
  <c r="DV165" i="7"/>
  <c r="DW165" i="7"/>
  <c r="DX165" i="7"/>
  <c r="DY165" i="7"/>
  <c r="DZ165" i="7"/>
  <c r="EA165" i="7"/>
  <c r="EB165" i="7"/>
  <c r="EC165" i="7"/>
  <c r="ED165" i="7"/>
  <c r="EE165" i="7"/>
  <c r="EF165" i="7"/>
  <c r="EG165" i="7"/>
  <c r="DO161" i="7"/>
  <c r="DP161" i="7"/>
  <c r="DQ161" i="7"/>
  <c r="DR161" i="7"/>
  <c r="DS161" i="7"/>
  <c r="DT161" i="7"/>
  <c r="DU161" i="7"/>
  <c r="DV161" i="7"/>
  <c r="DW161" i="7"/>
  <c r="DZ161" i="7"/>
  <c r="EA161" i="7"/>
  <c r="EB161" i="7"/>
  <c r="EC161" i="7"/>
  <c r="ED161" i="7"/>
  <c r="EE161" i="7"/>
  <c r="EF161" i="7"/>
  <c r="EG161" i="7"/>
  <c r="DO162" i="7"/>
  <c r="DP162" i="7"/>
  <c r="DQ162" i="7"/>
  <c r="DR162" i="7"/>
  <c r="DS162" i="7"/>
  <c r="DT162" i="7"/>
  <c r="DU162" i="7"/>
  <c r="DV162" i="7"/>
  <c r="DW162" i="7"/>
  <c r="DZ162" i="7"/>
  <c r="EA162" i="7"/>
  <c r="EB162" i="7"/>
  <c r="EC162" i="7"/>
  <c r="ED162" i="7"/>
  <c r="EE162" i="7"/>
  <c r="EF162" i="7"/>
  <c r="EG162" i="7"/>
  <c r="DN163" i="7"/>
  <c r="DO163" i="7"/>
  <c r="DP163" i="7"/>
  <c r="DQ163" i="7"/>
  <c r="DR163" i="7"/>
  <c r="DS163" i="7"/>
  <c r="DT163" i="7"/>
  <c r="DU163" i="7"/>
  <c r="DV163" i="7"/>
  <c r="DW163" i="7"/>
  <c r="DX163" i="7"/>
  <c r="DY163" i="7"/>
  <c r="DZ163" i="7"/>
  <c r="EA163" i="7"/>
  <c r="EB163" i="7"/>
  <c r="EC163" i="7"/>
  <c r="ED163" i="7"/>
  <c r="EE163" i="7"/>
  <c r="EF163" i="7"/>
  <c r="EG163" i="7"/>
  <c r="DN164" i="7"/>
  <c r="DO164" i="7"/>
  <c r="DP164" i="7"/>
  <c r="DQ164" i="7"/>
  <c r="DR164" i="7"/>
  <c r="DS164" i="7"/>
  <c r="DT164" i="7"/>
  <c r="DU164" i="7"/>
  <c r="DV164" i="7"/>
  <c r="DW164" i="7"/>
  <c r="DY164" i="7"/>
  <c r="DZ164" i="7"/>
  <c r="EA164" i="7"/>
  <c r="EB164" i="7"/>
  <c r="EC164" i="7"/>
  <c r="ED164" i="7"/>
  <c r="EE164" i="7"/>
  <c r="EF164" i="7"/>
  <c r="EG164" i="7"/>
  <c r="DN160" i="7"/>
  <c r="DO160" i="7"/>
  <c r="DP160" i="7"/>
  <c r="DQ160" i="7"/>
  <c r="DR160" i="7"/>
  <c r="DS160" i="7"/>
  <c r="DT160" i="7"/>
  <c r="DU160" i="7"/>
  <c r="DV160" i="7"/>
  <c r="DW160" i="7"/>
  <c r="DX160" i="7"/>
  <c r="DY160" i="7"/>
  <c r="DZ160" i="7"/>
  <c r="EA160" i="7"/>
  <c r="EB160" i="7"/>
  <c r="EC160" i="7"/>
  <c r="ED160" i="7"/>
  <c r="EE160" i="7"/>
  <c r="EF160" i="7"/>
  <c r="EG160" i="7"/>
  <c r="AV193" i="7"/>
  <c r="CP193" i="7"/>
  <c r="BS193" i="7"/>
  <c r="AW193" i="7"/>
  <c r="CQ193" i="7"/>
  <c r="BT193" i="7"/>
  <c r="CQ160" i="7"/>
  <c r="BT160" i="7"/>
  <c r="AV189" i="7"/>
  <c r="CP189" i="7"/>
  <c r="BS189" i="7"/>
  <c r="AW189" i="7"/>
  <c r="CQ189" i="7"/>
  <c r="BT189" i="7"/>
  <c r="AV200" i="7"/>
  <c r="CP200" i="7"/>
  <c r="BS200" i="7"/>
  <c r="AW200" i="7"/>
  <c r="CQ200" i="7"/>
  <c r="BT200" i="7"/>
  <c r="CR224" i="7"/>
  <c r="BU224" i="7"/>
  <c r="CR238" i="7"/>
  <c r="BU238" i="7"/>
  <c r="D143" i="1"/>
  <c r="CR256" i="7"/>
  <c r="BU256" i="7"/>
  <c r="CR227" i="7"/>
  <c r="BU227" i="7"/>
  <c r="CR236" i="7"/>
  <c r="BU236" i="7"/>
  <c r="CX227" i="7"/>
  <c r="CA227" i="7"/>
  <c r="CX254" i="7"/>
  <c r="CA254" i="7"/>
  <c r="CX257" i="7"/>
  <c r="CA257" i="7"/>
  <c r="CX260" i="7"/>
  <c r="CA260" i="7"/>
  <c r="CX263" i="7"/>
  <c r="CA263" i="7"/>
  <c r="CX265" i="7"/>
  <c r="CA265" i="7"/>
  <c r="CX249" i="7"/>
  <c r="CA249" i="7"/>
  <c r="CX247" i="7"/>
  <c r="CA247" i="7"/>
  <c r="CX248" i="7"/>
  <c r="CA248" i="7"/>
  <c r="CX243" i="7"/>
  <c r="CA243" i="7"/>
  <c r="CX255" i="7"/>
  <c r="CA255" i="7"/>
  <c r="CY254" i="7"/>
  <c r="CB254" i="7"/>
  <c r="CY257" i="7"/>
  <c r="CB257" i="7"/>
  <c r="CY260" i="7"/>
  <c r="CB260" i="7"/>
  <c r="CY263" i="7"/>
  <c r="CB263" i="7"/>
  <c r="CY265" i="7"/>
  <c r="CB265" i="7"/>
  <c r="CY249" i="7"/>
  <c r="CB249" i="7"/>
  <c r="CY255" i="7"/>
  <c r="CB255" i="7"/>
  <c r="CY243" i="7"/>
  <c r="CB243" i="7"/>
  <c r="BQ324" i="7" s="1"/>
  <c r="CY247" i="7"/>
  <c r="CB247" i="7"/>
  <c r="CY248" i="7"/>
  <c r="CB248" i="7"/>
  <c r="DC247" i="7"/>
  <c r="CF247" i="7"/>
  <c r="DC224" i="7"/>
  <c r="CF224" i="7"/>
  <c r="DC248" i="7"/>
  <c r="CF248" i="7"/>
  <c r="DC255" i="7"/>
  <c r="CF255" i="7"/>
  <c r="DC243" i="7"/>
  <c r="CF243" i="7"/>
  <c r="CY252" i="7"/>
  <c r="CB252" i="7"/>
  <c r="CM224" i="7"/>
  <c r="CL224" i="7"/>
  <c r="CK224" i="7"/>
  <c r="CJ224" i="7"/>
  <c r="CI224" i="7"/>
  <c r="CH224" i="7"/>
  <c r="BZ224" i="7"/>
  <c r="BY224" i="7"/>
  <c r="BX224" i="7"/>
  <c r="BW224" i="7"/>
  <c r="CC224" i="7"/>
  <c r="BS224" i="7"/>
  <c r="CG224" i="7"/>
  <c r="BV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S226" i="7"/>
  <c r="CG226" i="7"/>
  <c r="CF226" i="7"/>
  <c r="CE226" i="7"/>
  <c r="CD226" i="7"/>
  <c r="CB226" i="7"/>
  <c r="CA226" i="7"/>
  <c r="BV226" i="7"/>
  <c r="BU226" i="7"/>
  <c r="BT226" i="7"/>
  <c r="CM227" i="7"/>
  <c r="CL227" i="7"/>
  <c r="CK227" i="7"/>
  <c r="CJ227" i="7"/>
  <c r="CI227" i="7"/>
  <c r="CH227" i="7"/>
  <c r="CC227" i="7"/>
  <c r="BZ227" i="7"/>
  <c r="BY227" i="7"/>
  <c r="BX227" i="7"/>
  <c r="BW227" i="7"/>
  <c r="BV227" i="7"/>
  <c r="CG227" i="7"/>
  <c r="CF227" i="7"/>
  <c r="CE227" i="7"/>
  <c r="CD227" i="7"/>
  <c r="CB227" i="7"/>
  <c r="CM228" i="7"/>
  <c r="CL228" i="7"/>
  <c r="CK228" i="7"/>
  <c r="CJ228" i="7"/>
  <c r="CI228" i="7"/>
  <c r="CH228" i="7"/>
  <c r="CC228" i="7"/>
  <c r="BZ228" i="7"/>
  <c r="BY228" i="7"/>
  <c r="BX228" i="7"/>
  <c r="BW228" i="7"/>
  <c r="BS228" i="7"/>
  <c r="CG228" i="7"/>
  <c r="CF228" i="7"/>
  <c r="CE228" i="7"/>
  <c r="CD228" i="7"/>
  <c r="CB228" i="7"/>
  <c r="CA228" i="7"/>
  <c r="BV228" i="7"/>
  <c r="BU228" i="7"/>
  <c r="BT228" i="7"/>
  <c r="CM229" i="7"/>
  <c r="CL229" i="7"/>
  <c r="CK229" i="7"/>
  <c r="CJ229" i="7"/>
  <c r="CI229" i="7"/>
  <c r="CH229" i="7"/>
  <c r="CC229" i="7"/>
  <c r="BZ229" i="7"/>
  <c r="BY229" i="7"/>
  <c r="BX229" i="7"/>
  <c r="BW229" i="7"/>
  <c r="BS229" i="7"/>
  <c r="CG229" i="7"/>
  <c r="CF229" i="7"/>
  <c r="CB229" i="7"/>
  <c r="CA229" i="7"/>
  <c r="BV229" i="7"/>
  <c r="BU229" i="7"/>
  <c r="BT229" i="7"/>
  <c r="CM230" i="7"/>
  <c r="CL230" i="7"/>
  <c r="CK230" i="7"/>
  <c r="CJ230" i="7"/>
  <c r="CI230" i="7"/>
  <c r="CH230" i="7"/>
  <c r="CC230" i="7"/>
  <c r="BZ230" i="7"/>
  <c r="BY230" i="7"/>
  <c r="BX230" i="7"/>
  <c r="BW230" i="7"/>
  <c r="BS230" i="7"/>
  <c r="CG230" i="7"/>
  <c r="CF230" i="7"/>
  <c r="CE230" i="7"/>
  <c r="CB230" i="7"/>
  <c r="CA230" i="7"/>
  <c r="BV230" i="7"/>
  <c r="BU230" i="7"/>
  <c r="BT230" i="7"/>
  <c r="CM231" i="7"/>
  <c r="CL231" i="7"/>
  <c r="CK231" i="7"/>
  <c r="CJ231" i="7"/>
  <c r="CI231" i="7"/>
  <c r="CH231" i="7"/>
  <c r="CC231" i="7"/>
  <c r="BZ231" i="7"/>
  <c r="BY231" i="7"/>
  <c r="BX231" i="7"/>
  <c r="BW231" i="7"/>
  <c r="BS231" i="7"/>
  <c r="CG231" i="7"/>
  <c r="CF231" i="7"/>
  <c r="CB231" i="7"/>
  <c r="CA231" i="7"/>
  <c r="BV231" i="7"/>
  <c r="BU231" i="7"/>
  <c r="BT231" i="7"/>
  <c r="CM263" i="7"/>
  <c r="CL263" i="7"/>
  <c r="CK263" i="7"/>
  <c r="CJ263" i="7"/>
  <c r="CI263" i="7"/>
  <c r="CH263" i="7"/>
  <c r="BZ263" i="7"/>
  <c r="BY263" i="7"/>
  <c r="BX263" i="7"/>
  <c r="BW263" i="7"/>
  <c r="CC263" i="7"/>
  <c r="DE263" i="7"/>
  <c r="DF263" i="7"/>
  <c r="DG263" i="7"/>
  <c r="DH263" i="7"/>
  <c r="DI263" i="7"/>
  <c r="DJ263" i="7"/>
  <c r="CW263" i="7"/>
  <c r="CV263" i="7"/>
  <c r="CU263" i="7"/>
  <c r="CT263" i="7"/>
  <c r="CZ263" i="7"/>
  <c r="CM264" i="7"/>
  <c r="CL264" i="7"/>
  <c r="CK264" i="7"/>
  <c r="CJ264" i="7"/>
  <c r="CI264" i="7"/>
  <c r="CH264" i="7"/>
  <c r="CG264" i="7"/>
  <c r="CF264" i="7"/>
  <c r="CE264" i="7"/>
  <c r="CD264" i="7"/>
  <c r="CC264" i="7"/>
  <c r="CB264" i="7"/>
  <c r="CA264" i="7"/>
  <c r="BZ264" i="7"/>
  <c r="BY264" i="7"/>
  <c r="BX264" i="7"/>
  <c r="BW264" i="7"/>
  <c r="DE264" i="7"/>
  <c r="DF264" i="7"/>
  <c r="DG264" i="7"/>
  <c r="DH264" i="7"/>
  <c r="DI264" i="7"/>
  <c r="DJ264" i="7"/>
  <c r="DD264" i="7"/>
  <c r="DC264" i="7"/>
  <c r="DB264" i="7"/>
  <c r="DA264" i="7"/>
  <c r="CZ264" i="7"/>
  <c r="CY264" i="7"/>
  <c r="CX264" i="7"/>
  <c r="CW264" i="7"/>
  <c r="CV264" i="7"/>
  <c r="CU264" i="7"/>
  <c r="CT264" i="7"/>
  <c r="CM265" i="7"/>
  <c r="CL265" i="7"/>
  <c r="CK265" i="7"/>
  <c r="CJ265" i="7"/>
  <c r="CI265" i="7"/>
  <c r="CH265" i="7"/>
  <c r="CG265" i="7"/>
  <c r="BZ265" i="7"/>
  <c r="BY265" i="7"/>
  <c r="BX265" i="7"/>
  <c r="BW265" i="7"/>
  <c r="CC265" i="7"/>
  <c r="DE265" i="7"/>
  <c r="DF265" i="7"/>
  <c r="DG265" i="7"/>
  <c r="DH265" i="7"/>
  <c r="DI265" i="7"/>
  <c r="DJ265" i="7"/>
  <c r="DD265" i="7"/>
  <c r="CW265" i="7"/>
  <c r="CV265" i="7"/>
  <c r="CU265" i="7"/>
  <c r="CT265" i="7"/>
  <c r="CZ265" i="7"/>
  <c r="CM257" i="7"/>
  <c r="CL257" i="7"/>
  <c r="CK257" i="7"/>
  <c r="CJ257" i="7"/>
  <c r="CI257" i="7"/>
  <c r="CH257" i="7"/>
  <c r="BZ257" i="7"/>
  <c r="BY257" i="7"/>
  <c r="BX257" i="7"/>
  <c r="BW257" i="7"/>
  <c r="CC257" i="7"/>
  <c r="DE257" i="7"/>
  <c r="DF257" i="7"/>
  <c r="DG257" i="7"/>
  <c r="DH257" i="7"/>
  <c r="DI257" i="7"/>
  <c r="DJ257" i="7"/>
  <c r="CW257" i="7"/>
  <c r="CV257" i="7"/>
  <c r="CU257" i="7"/>
  <c r="CT257" i="7"/>
  <c r="CZ257" i="7"/>
  <c r="CM258" i="7"/>
  <c r="CL258" i="7"/>
  <c r="CK258" i="7"/>
  <c r="CJ258" i="7"/>
  <c r="CI258" i="7"/>
  <c r="CH258" i="7"/>
  <c r="CC258" i="7"/>
  <c r="BZ258" i="7"/>
  <c r="BY258" i="7"/>
  <c r="BX258" i="7"/>
  <c r="BW258" i="7"/>
  <c r="DE258" i="7"/>
  <c r="DF258" i="7"/>
  <c r="DG258" i="7"/>
  <c r="DH258" i="7"/>
  <c r="DI258" i="7"/>
  <c r="DJ258" i="7"/>
  <c r="CZ258" i="7"/>
  <c r="CW258" i="7"/>
  <c r="CV258" i="7"/>
  <c r="CU258" i="7"/>
  <c r="CT258" i="7"/>
  <c r="CM259" i="7"/>
  <c r="CL259" i="7"/>
  <c r="CK259" i="7"/>
  <c r="CJ259" i="7"/>
  <c r="CI259" i="7"/>
  <c r="CH259" i="7"/>
  <c r="CG259" i="7"/>
  <c r="CF259" i="7"/>
  <c r="CE259" i="7"/>
  <c r="CD259" i="7"/>
  <c r="CC259" i="7"/>
  <c r="CB259" i="7"/>
  <c r="CA259" i="7"/>
  <c r="BZ259" i="7"/>
  <c r="BY259" i="7"/>
  <c r="BX259" i="7"/>
  <c r="BW259" i="7"/>
  <c r="BV259" i="7"/>
  <c r="BU259" i="7"/>
  <c r="BT259" i="7"/>
  <c r="BS259" i="7"/>
  <c r="CP259" i="7"/>
  <c r="CQ259" i="7"/>
  <c r="CR259" i="7"/>
  <c r="CS259" i="7"/>
  <c r="CT259" i="7"/>
  <c r="CU259" i="7"/>
  <c r="CV259" i="7"/>
  <c r="CW259" i="7"/>
  <c r="CX259" i="7"/>
  <c r="CY259" i="7"/>
  <c r="CZ259" i="7"/>
  <c r="DA259" i="7"/>
  <c r="DB259" i="7"/>
  <c r="DC259" i="7"/>
  <c r="DD259" i="7"/>
  <c r="DE259" i="7"/>
  <c r="DF259" i="7"/>
  <c r="DG259" i="7"/>
  <c r="DH259" i="7"/>
  <c r="DI259" i="7"/>
  <c r="DJ259" i="7"/>
  <c r="CM260" i="7"/>
  <c r="CL260" i="7"/>
  <c r="CK260" i="7"/>
  <c r="CJ260" i="7"/>
  <c r="CI260" i="7"/>
  <c r="CH260" i="7"/>
  <c r="BZ260" i="7"/>
  <c r="BY260" i="7"/>
  <c r="BX260" i="7"/>
  <c r="BW260" i="7"/>
  <c r="CC260" i="7"/>
  <c r="DE260" i="7"/>
  <c r="DF260" i="7"/>
  <c r="DG260" i="7"/>
  <c r="DH260" i="7"/>
  <c r="DI260" i="7"/>
  <c r="DJ260" i="7"/>
  <c r="CW260" i="7"/>
  <c r="CV260" i="7"/>
  <c r="CU260" i="7"/>
  <c r="CT260" i="7"/>
  <c r="CZ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CM262" i="7"/>
  <c r="CL262" i="7"/>
  <c r="CK262" i="7"/>
  <c r="CJ262" i="7"/>
  <c r="CI262" i="7"/>
  <c r="CH262" i="7"/>
  <c r="CG262" i="7"/>
  <c r="CF262" i="7"/>
  <c r="CE262" i="7"/>
  <c r="CD262" i="7"/>
  <c r="CC262" i="7"/>
  <c r="CB262" i="7"/>
  <c r="CA262" i="7"/>
  <c r="BZ262" i="7"/>
  <c r="BY262" i="7"/>
  <c r="BX262" i="7"/>
  <c r="BW262" i="7"/>
  <c r="BV262" i="7"/>
  <c r="BU262" i="7"/>
  <c r="BT262" i="7"/>
  <c r="BS262" i="7"/>
  <c r="CP262" i="7"/>
  <c r="CQ262" i="7"/>
  <c r="CR262" i="7"/>
  <c r="CS262" i="7"/>
  <c r="CT262" i="7"/>
  <c r="CU262" i="7"/>
  <c r="CV262" i="7"/>
  <c r="CW262" i="7"/>
  <c r="CX262" i="7"/>
  <c r="CY262" i="7"/>
  <c r="CZ262" i="7"/>
  <c r="DA262" i="7"/>
  <c r="DB262" i="7"/>
  <c r="DC262" i="7"/>
  <c r="DD262" i="7"/>
  <c r="DE262" i="7"/>
  <c r="DF262" i="7"/>
  <c r="DG262" i="7"/>
  <c r="DH262" i="7"/>
  <c r="DI262" i="7"/>
  <c r="DJ262" i="7"/>
  <c r="DE234" i="7"/>
  <c r="DF234" i="7"/>
  <c r="DG234" i="7"/>
  <c r="DH234" i="7"/>
  <c r="DI234" i="7"/>
  <c r="DJ234" i="7"/>
  <c r="CZ234" i="7"/>
  <c r="CW234" i="7"/>
  <c r="CV234" i="7"/>
  <c r="CU234" i="7"/>
  <c r="CT234" i="7"/>
  <c r="CM234" i="7"/>
  <c r="CL234" i="7"/>
  <c r="CK234" i="7"/>
  <c r="CJ234" i="7"/>
  <c r="CI234" i="7"/>
  <c r="CH234" i="7"/>
  <c r="CC234" i="7"/>
  <c r="BZ234" i="7"/>
  <c r="BY234" i="7"/>
  <c r="BX234" i="7"/>
  <c r="BW234"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CC242" i="7"/>
  <c r="BZ242" i="7"/>
  <c r="BY242" i="7"/>
  <c r="BX242" i="7"/>
  <c r="BW242" i="7"/>
  <c r="DE242" i="7"/>
  <c r="DF242" i="7"/>
  <c r="DG242" i="7"/>
  <c r="DH242" i="7"/>
  <c r="DI242" i="7"/>
  <c r="DJ242" i="7"/>
  <c r="CZ242" i="7"/>
  <c r="CW242" i="7"/>
  <c r="CV242" i="7"/>
  <c r="CU242" i="7"/>
  <c r="CT242" i="7"/>
  <c r="CM243" i="7"/>
  <c r="CL243" i="7"/>
  <c r="CK243" i="7"/>
  <c r="CJ243" i="7"/>
  <c r="CI243" i="7"/>
  <c r="CH243" i="7"/>
  <c r="BZ243" i="7"/>
  <c r="BY243" i="7"/>
  <c r="BX243" i="7"/>
  <c r="BW243" i="7"/>
  <c r="CC243" i="7"/>
  <c r="DE243" i="7"/>
  <c r="DF243" i="7"/>
  <c r="DG243" i="7"/>
  <c r="DH243" i="7"/>
  <c r="DI243" i="7"/>
  <c r="DJ243" i="7"/>
  <c r="CW243" i="7"/>
  <c r="CV243" i="7"/>
  <c r="CU243" i="7"/>
  <c r="CT243" i="7"/>
  <c r="CZ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CC246" i="7"/>
  <c r="BZ246" i="7"/>
  <c r="BY246" i="7"/>
  <c r="BX246" i="7"/>
  <c r="BW246" i="7"/>
  <c r="DE246" i="7"/>
  <c r="DF246" i="7"/>
  <c r="DG246" i="7"/>
  <c r="DH246" i="7"/>
  <c r="DI246" i="7"/>
  <c r="DJ246" i="7"/>
  <c r="CZ246" i="7"/>
  <c r="CW246" i="7"/>
  <c r="CV246" i="7"/>
  <c r="CU246" i="7"/>
  <c r="CT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BZ249" i="7"/>
  <c r="BY249" i="7"/>
  <c r="BX249" i="7"/>
  <c r="BW249" i="7"/>
  <c r="CC249" i="7"/>
  <c r="DE249" i="7"/>
  <c r="DF249" i="7"/>
  <c r="DG249" i="7"/>
  <c r="DH249" i="7"/>
  <c r="DI249" i="7"/>
  <c r="DJ249" i="7"/>
  <c r="CW249" i="7"/>
  <c r="CV249" i="7"/>
  <c r="CU249" i="7"/>
  <c r="CT249" i="7"/>
  <c r="CZ249" i="7"/>
  <c r="CM250" i="7"/>
  <c r="CL250" i="7"/>
  <c r="CK250" i="7"/>
  <c r="CJ250" i="7"/>
  <c r="CI250" i="7"/>
  <c r="CH250" i="7"/>
  <c r="CG250" i="7"/>
  <c r="CF250" i="7"/>
  <c r="CE250" i="7"/>
  <c r="CD250" i="7"/>
  <c r="CC250" i="7"/>
  <c r="CB250" i="7"/>
  <c r="CA250" i="7"/>
  <c r="BZ250" i="7"/>
  <c r="BY250" i="7"/>
  <c r="BX250" i="7"/>
  <c r="BW250" i="7"/>
  <c r="BV250" i="7"/>
  <c r="BU250" i="7"/>
  <c r="BT250" i="7"/>
  <c r="BS250" i="7"/>
  <c r="CP250" i="7"/>
  <c r="CQ250" i="7"/>
  <c r="CR250" i="7"/>
  <c r="CS250" i="7"/>
  <c r="CT250" i="7"/>
  <c r="CU250" i="7"/>
  <c r="CV250" i="7"/>
  <c r="CW250" i="7"/>
  <c r="CX250" i="7"/>
  <c r="CY250" i="7"/>
  <c r="CZ250" i="7"/>
  <c r="DA250" i="7"/>
  <c r="DB250" i="7"/>
  <c r="DC250" i="7"/>
  <c r="DD250" i="7"/>
  <c r="DE250" i="7"/>
  <c r="DF250" i="7"/>
  <c r="DG250" i="7"/>
  <c r="DH250" i="7"/>
  <c r="DI250" i="7"/>
  <c r="DJ250" i="7"/>
  <c r="CM251" i="7"/>
  <c r="CL251" i="7"/>
  <c r="CK251" i="7"/>
  <c r="CJ251" i="7"/>
  <c r="CI251" i="7"/>
  <c r="CH251" i="7"/>
  <c r="CC251" i="7"/>
  <c r="BZ251" i="7"/>
  <c r="BY251" i="7"/>
  <c r="BX251" i="7"/>
  <c r="BW251" i="7"/>
  <c r="DE251" i="7"/>
  <c r="DF251" i="7"/>
  <c r="DG251" i="7"/>
  <c r="DH251" i="7"/>
  <c r="DI251" i="7"/>
  <c r="DJ251" i="7"/>
  <c r="CZ251" i="7"/>
  <c r="CW251" i="7"/>
  <c r="CV251" i="7"/>
  <c r="CU251" i="7"/>
  <c r="CT251" i="7"/>
  <c r="CM252" i="7"/>
  <c r="CL252" i="7"/>
  <c r="CK252" i="7"/>
  <c r="CJ252" i="7"/>
  <c r="CI252" i="7"/>
  <c r="CH252" i="7"/>
  <c r="BZ252" i="7"/>
  <c r="BY252" i="7"/>
  <c r="BX252" i="7"/>
  <c r="BW252" i="7"/>
  <c r="CC252" i="7"/>
  <c r="DE252" i="7"/>
  <c r="DF252" i="7"/>
  <c r="DG252" i="7"/>
  <c r="DH252" i="7"/>
  <c r="DI252" i="7"/>
  <c r="DJ252" i="7"/>
  <c r="CW252" i="7"/>
  <c r="CV252" i="7"/>
  <c r="CU252" i="7"/>
  <c r="CT252" i="7"/>
  <c r="CZ252" i="7"/>
  <c r="CM253" i="7"/>
  <c r="CL253" i="7"/>
  <c r="CK253" i="7"/>
  <c r="CJ253" i="7"/>
  <c r="CI253" i="7"/>
  <c r="CH253" i="7"/>
  <c r="CC253" i="7"/>
  <c r="BZ253" i="7"/>
  <c r="BY253" i="7"/>
  <c r="BX253" i="7"/>
  <c r="BW253" i="7"/>
  <c r="DE253" i="7"/>
  <c r="DF253" i="7"/>
  <c r="DG253" i="7"/>
  <c r="DH253" i="7"/>
  <c r="DI253" i="7"/>
  <c r="DJ253" i="7"/>
  <c r="CZ253" i="7"/>
  <c r="CW253" i="7"/>
  <c r="CV253" i="7"/>
  <c r="CU253" i="7"/>
  <c r="CT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BZ255" i="7"/>
  <c r="BY255" i="7"/>
  <c r="BX255" i="7"/>
  <c r="BW255" i="7"/>
  <c r="CC255" i="7"/>
  <c r="DE255" i="7"/>
  <c r="DF255" i="7"/>
  <c r="DG255" i="7"/>
  <c r="DH255" i="7"/>
  <c r="DI255" i="7"/>
  <c r="DJ255" i="7"/>
  <c r="CW255" i="7"/>
  <c r="CV255" i="7"/>
  <c r="CU255" i="7"/>
  <c r="CT255" i="7"/>
  <c r="CZ255" i="7"/>
  <c r="CM256" i="7"/>
  <c r="CL256" i="7"/>
  <c r="CK256" i="7"/>
  <c r="CJ256" i="7"/>
  <c r="CI256" i="7"/>
  <c r="CH256" i="7"/>
  <c r="CC256" i="7"/>
  <c r="BZ256" i="7"/>
  <c r="BY256" i="7"/>
  <c r="BX256" i="7"/>
  <c r="BW256" i="7"/>
  <c r="DE256" i="7"/>
  <c r="DF256" i="7"/>
  <c r="DG256" i="7"/>
  <c r="DH256" i="7"/>
  <c r="DI256" i="7"/>
  <c r="DJ256" i="7"/>
  <c r="CZ256" i="7"/>
  <c r="CW256" i="7"/>
  <c r="CV256" i="7"/>
  <c r="CU256" i="7"/>
  <c r="CT256" i="7"/>
  <c r="DE223" i="7"/>
  <c r="DF223" i="7"/>
  <c r="DF269" i="7" s="1"/>
  <c r="DG223" i="7"/>
  <c r="DH223" i="7"/>
  <c r="DI223" i="7"/>
  <c r="DJ223" i="7"/>
  <c r="CZ223" i="7"/>
  <c r="CW223" i="7"/>
  <c r="CV223" i="7"/>
  <c r="CU223" i="7"/>
  <c r="CT223" i="7"/>
  <c r="CL223" i="7"/>
  <c r="CH223" i="7"/>
  <c r="CI223" i="7"/>
  <c r="CJ223" i="7"/>
  <c r="CK223" i="7"/>
  <c r="CM223" i="7"/>
  <c r="CC223" i="7"/>
  <c r="BZ223" i="7"/>
  <c r="BY223" i="7"/>
  <c r="BX223" i="7"/>
  <c r="BW223"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BQ322" i="7" s="1"/>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C182" i="7"/>
  <c r="DB182" i="7"/>
  <c r="DA182" i="7"/>
  <c r="CY182" i="7"/>
  <c r="CX182" i="7"/>
  <c r="CZ182" i="7"/>
  <c r="CW182" i="7"/>
  <c r="CV182" i="7"/>
  <c r="CU182" i="7"/>
  <c r="CT182" i="7"/>
  <c r="CR182" i="7"/>
  <c r="CP182" i="7"/>
  <c r="CS182" i="7"/>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BW268" i="7" s="1"/>
  <c r="CC160" i="7"/>
  <c r="CC268" i="7" s="1"/>
  <c r="BZ160" i="7"/>
  <c r="BY160" i="7"/>
  <c r="BX160" i="7"/>
  <c r="DE160" i="7"/>
  <c r="DF160" i="7"/>
  <c r="DG160" i="7"/>
  <c r="DH160" i="7"/>
  <c r="DI160" i="7"/>
  <c r="DJ160" i="7"/>
  <c r="CT160" i="7"/>
  <c r="CT268" i="7" s="1"/>
  <c r="CZ160" i="7"/>
  <c r="CZ268" i="7" s="1"/>
  <c r="CW160" i="7"/>
  <c r="CV160" i="7"/>
  <c r="CU160" i="7"/>
  <c r="AF263" i="7"/>
  <c r="AE263" i="7"/>
  <c r="AD263" i="7"/>
  <c r="AI263" i="7"/>
  <c r="AA264" i="7"/>
  <c r="AI264" i="7"/>
  <c r="AH264" i="7"/>
  <c r="AG264" i="7"/>
  <c r="AF264" i="7"/>
  <c r="AE264" i="7"/>
  <c r="AD264" i="7"/>
  <c r="Q96" i="1"/>
  <c r="Q152" i="1" s="1"/>
  <c r="F96" i="1"/>
  <c r="F152" i="1" s="1"/>
  <c r="G96" i="1"/>
  <c r="G152" i="1" s="1"/>
  <c r="H96" i="1"/>
  <c r="H152" i="1" s="1"/>
  <c r="I96" i="1"/>
  <c r="I152" i="1" s="1"/>
  <c r="J96" i="1"/>
  <c r="K96" i="1"/>
  <c r="K152" i="1" s="1"/>
  <c r="L96" i="1"/>
  <c r="L152" i="1" s="1"/>
  <c r="M96" i="1"/>
  <c r="N96" i="1"/>
  <c r="O96" i="1"/>
  <c r="O152" i="1" s="1"/>
  <c r="AF265" i="7"/>
  <c r="AE265" i="7"/>
  <c r="AD265" i="7"/>
  <c r="AI265" i="7"/>
  <c r="AF257" i="7"/>
  <c r="AE257" i="7"/>
  <c r="AD257" i="7"/>
  <c r="AI257" i="7"/>
  <c r="T89" i="1"/>
  <c r="L89" i="1"/>
  <c r="L145" i="1" s="1"/>
  <c r="M89" i="1"/>
  <c r="M145" i="1" s="1"/>
  <c r="N89" i="1"/>
  <c r="N145" i="1" s="1"/>
  <c r="O89" i="1"/>
  <c r="O145" i="1" s="1"/>
  <c r="F89" i="1"/>
  <c r="F145" i="1" s="1"/>
  <c r="G89" i="1"/>
  <c r="G145" i="1" s="1"/>
  <c r="H89" i="1"/>
  <c r="H145" i="1" s="1"/>
  <c r="I89" i="1"/>
  <c r="I145" i="1" s="1"/>
  <c r="J89" i="1"/>
  <c r="J145" i="1" s="1"/>
  <c r="K89" i="1"/>
  <c r="K145" i="1" s="1"/>
  <c r="AI258" i="7"/>
  <c r="AF258" i="7"/>
  <c r="AE258" i="7"/>
  <c r="AD258" i="7"/>
  <c r="AJ258" i="7"/>
  <c r="AH258" i="7"/>
  <c r="AG258" i="7"/>
  <c r="BC224" i="7"/>
  <c r="BB224" i="7"/>
  <c r="BA224" i="7"/>
  <c r="BF224"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4" i="7"/>
  <c r="AE224" i="7"/>
  <c r="AD224" i="7"/>
  <c r="AI224" i="7"/>
  <c r="BF225" i="7"/>
  <c r="BC225" i="7"/>
  <c r="BB225" i="7"/>
  <c r="BA225" i="7"/>
  <c r="BG225" i="7"/>
  <c r="BE225" i="7"/>
  <c r="BD225"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5" i="7"/>
  <c r="AF225" i="7"/>
  <c r="AE225" i="7"/>
  <c r="AD225" i="7"/>
  <c r="AH225" i="7"/>
  <c r="AG225" i="7"/>
  <c r="BF226" i="7"/>
  <c r="BC226" i="7"/>
  <c r="BB226" i="7"/>
  <c r="BA226" i="7"/>
  <c r="BE226" i="7"/>
  <c r="BD226"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6" i="7"/>
  <c r="AF226" i="7"/>
  <c r="AE226" i="7"/>
  <c r="AD226" i="7"/>
  <c r="AJ226" i="7"/>
  <c r="AH226" i="7"/>
  <c r="AG226" i="7"/>
  <c r="AX227" i="7"/>
  <c r="BF227" i="7"/>
  <c r="BC227" i="7"/>
  <c r="BC268" i="7" s="1"/>
  <c r="BB227" i="7"/>
  <c r="BB268" i="7" s="1"/>
  <c r="BA227" i="7"/>
  <c r="BA268" i="7" s="1"/>
  <c r="BG227" i="7"/>
  <c r="BG268" i="7" s="1"/>
  <c r="BE227" i="7"/>
  <c r="BE268" i="7" s="1"/>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7" i="7"/>
  <c r="AF227" i="7"/>
  <c r="AE227" i="7"/>
  <c r="AD227" i="7"/>
  <c r="AJ227" i="7"/>
  <c r="AH227" i="7"/>
  <c r="BF228" i="7"/>
  <c r="BC228" i="7"/>
  <c r="BB228" i="7"/>
  <c r="BA228" i="7"/>
  <c r="BE228" i="7"/>
  <c r="BD228"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8" i="7"/>
  <c r="AF228" i="7"/>
  <c r="AE228" i="7"/>
  <c r="AD228" i="7"/>
  <c r="AJ228" i="7"/>
  <c r="AH228" i="7"/>
  <c r="AG228" i="7"/>
  <c r="BF229" i="7"/>
  <c r="BC229" i="7"/>
  <c r="BB229" i="7"/>
  <c r="BA229" i="7"/>
  <c r="BE229" i="7"/>
  <c r="BD229"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9" i="7"/>
  <c r="AF229" i="7"/>
  <c r="AE229" i="7"/>
  <c r="AD229" i="7"/>
  <c r="AH229" i="7"/>
  <c r="AG229" i="7"/>
  <c r="BF230" i="7"/>
  <c r="BC230" i="7"/>
  <c r="BB230" i="7"/>
  <c r="BA230" i="7"/>
  <c r="BE230" i="7"/>
  <c r="BD230"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30" i="7"/>
  <c r="AF230" i="7"/>
  <c r="AE230" i="7"/>
  <c r="AD230" i="7"/>
  <c r="AK230" i="7"/>
  <c r="AH230" i="7"/>
  <c r="AG230" i="7"/>
  <c r="BF231" i="7"/>
  <c r="BC231" i="7"/>
  <c r="BB231" i="7"/>
  <c r="BA231" i="7"/>
  <c r="BE231" i="7"/>
  <c r="BD231"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1" i="7"/>
  <c r="AF231" i="7"/>
  <c r="AE231" i="7"/>
  <c r="AD231" i="7"/>
  <c r="AH231" i="7"/>
  <c r="AG231" i="7"/>
  <c r="R66" i="1"/>
  <c r="R122" i="1" s="1"/>
  <c r="B66" i="1"/>
  <c r="B122" i="1" s="1"/>
  <c r="G67" i="1"/>
  <c r="G123" i="1" s="1"/>
  <c r="H67" i="1"/>
  <c r="H123" i="1" s="1"/>
  <c r="I67" i="1"/>
  <c r="I123" i="1" s="1"/>
  <c r="J67" i="1"/>
  <c r="J123" i="1" s="1"/>
  <c r="K67" i="1"/>
  <c r="K123" i="1" s="1"/>
  <c r="L67" i="1"/>
  <c r="L123" i="1" s="1"/>
  <c r="M67" i="1"/>
  <c r="M123" i="1" s="1"/>
  <c r="N67" i="1"/>
  <c r="N123" i="1" s="1"/>
  <c r="F67" i="1"/>
  <c r="F123" i="1" s="1"/>
  <c r="AI234" i="7"/>
  <c r="AF234" i="7"/>
  <c r="AE234" i="7"/>
  <c r="AD234" i="7"/>
  <c r="AH234" i="7"/>
  <c r="AG234" i="7"/>
  <c r="E67" i="1"/>
  <c r="E123" i="1" s="1"/>
  <c r="AI236" i="7"/>
  <c r="AF236" i="7"/>
  <c r="AE236" i="7"/>
  <c r="AD236" i="7"/>
  <c r="AJ236" i="7"/>
  <c r="AH236" i="7"/>
  <c r="AG236" i="7"/>
  <c r="V68" i="1"/>
  <c r="E68" i="1"/>
  <c r="E124" i="1" s="1"/>
  <c r="F68" i="1"/>
  <c r="F124" i="1" s="1"/>
  <c r="G68" i="1"/>
  <c r="G124" i="1" s="1"/>
  <c r="H68" i="1"/>
  <c r="H124" i="1" s="1"/>
  <c r="I68" i="1"/>
  <c r="I124" i="1" s="1"/>
  <c r="J68" i="1"/>
  <c r="J124" i="1" s="1"/>
  <c r="K68" i="1"/>
  <c r="K124" i="1" s="1"/>
  <c r="L68" i="1"/>
  <c r="L124" i="1" s="1"/>
  <c r="M68" i="1"/>
  <c r="M124" i="1" s="1"/>
  <c r="N68" i="1"/>
  <c r="N124" i="1" s="1"/>
  <c r="AI237" i="7"/>
  <c r="AF237" i="7"/>
  <c r="AE237" i="7"/>
  <c r="AD237" i="7"/>
  <c r="AJ237" i="7"/>
  <c r="AH237" i="7"/>
  <c r="AG237"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8" i="7"/>
  <c r="AF238" i="7"/>
  <c r="AE238" i="7"/>
  <c r="AD238" i="7"/>
  <c r="AH238" i="7"/>
  <c r="AG238"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9" i="7"/>
  <c r="AF239" i="7"/>
  <c r="AE239" i="7"/>
  <c r="AD239" i="7"/>
  <c r="AJ239" i="7"/>
  <c r="AH239" i="7"/>
  <c r="AG239" i="7"/>
  <c r="D71" i="1"/>
  <c r="D127" i="1" s="1"/>
  <c r="E71" i="1"/>
  <c r="E127" i="1" s="1"/>
  <c r="F71" i="1"/>
  <c r="F127" i="1" s="1"/>
  <c r="G71" i="1"/>
  <c r="G127" i="1" s="1"/>
  <c r="H71" i="1"/>
  <c r="H127" i="1" s="1"/>
  <c r="I71" i="1"/>
  <c r="I127" i="1" s="1"/>
  <c r="J71" i="1"/>
  <c r="J127" i="1" s="1"/>
  <c r="K71" i="1"/>
  <c r="K127" i="1" s="1"/>
  <c r="L71" i="1"/>
  <c r="L127" i="1" s="1"/>
  <c r="M71" i="1"/>
  <c r="M127" i="1" s="1"/>
  <c r="N71" i="1"/>
  <c r="N127" i="1" s="1"/>
  <c r="AI240" i="7"/>
  <c r="AF240" i="7"/>
  <c r="AE240" i="7"/>
  <c r="AD240" i="7"/>
  <c r="AJ240" i="7"/>
  <c r="AH240" i="7"/>
  <c r="AG240"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1" i="7"/>
  <c r="AF241" i="7"/>
  <c r="AE241" i="7"/>
  <c r="AD241" i="7"/>
  <c r="AJ241" i="7"/>
  <c r="AH241" i="7"/>
  <c r="AG241" i="7"/>
  <c r="D73" i="1"/>
  <c r="D129" i="1" s="1"/>
  <c r="E73" i="1"/>
  <c r="E129" i="1" s="1"/>
  <c r="F73" i="1"/>
  <c r="F129" i="1" s="1"/>
  <c r="G73" i="1"/>
  <c r="G129" i="1" s="1"/>
  <c r="H73" i="1"/>
  <c r="H129" i="1" s="1"/>
  <c r="I73" i="1"/>
  <c r="I129" i="1" s="1"/>
  <c r="J73" i="1"/>
  <c r="J129" i="1" s="1"/>
  <c r="K73" i="1"/>
  <c r="K129" i="1" s="1"/>
  <c r="L73" i="1"/>
  <c r="L129" i="1" s="1"/>
  <c r="M73" i="1"/>
  <c r="M129" i="1" s="1"/>
  <c r="N73" i="1"/>
  <c r="N129" i="1" s="1"/>
  <c r="AI242" i="7"/>
  <c r="AF242" i="7"/>
  <c r="AE242" i="7"/>
  <c r="AD242" i="7"/>
  <c r="AH242" i="7"/>
  <c r="AG242" i="7"/>
  <c r="D74" i="1"/>
  <c r="D130" i="1" s="1"/>
  <c r="E74" i="1"/>
  <c r="E130" i="1" s="1"/>
  <c r="F74" i="1"/>
  <c r="F130" i="1" s="1"/>
  <c r="G74" i="1"/>
  <c r="G130" i="1" s="1"/>
  <c r="H74" i="1"/>
  <c r="H130" i="1" s="1"/>
  <c r="I74" i="1"/>
  <c r="I130" i="1" s="1"/>
  <c r="J74" i="1"/>
  <c r="J130" i="1" s="1"/>
  <c r="K74" i="1"/>
  <c r="K130" i="1" s="1"/>
  <c r="L74" i="1"/>
  <c r="L130" i="1" s="1"/>
  <c r="M74" i="1"/>
  <c r="M130" i="1" s="1"/>
  <c r="N74" i="1"/>
  <c r="N130" i="1" s="1"/>
  <c r="AF243" i="7"/>
  <c r="AE243" i="7"/>
  <c r="AD243" i="7"/>
  <c r="AI243" i="7"/>
  <c r="AJ243" i="7"/>
  <c r="D75" i="1"/>
  <c r="D131" i="1" s="1"/>
  <c r="E75" i="1"/>
  <c r="E131" i="1" s="1"/>
  <c r="F75" i="1"/>
  <c r="F131" i="1" s="1"/>
  <c r="G75" i="1"/>
  <c r="G131" i="1" s="1"/>
  <c r="H75" i="1"/>
  <c r="H131" i="1" s="1"/>
  <c r="I75" i="1"/>
  <c r="I131" i="1" s="1"/>
  <c r="J75" i="1"/>
  <c r="J131" i="1" s="1"/>
  <c r="K75" i="1"/>
  <c r="K131" i="1" s="1"/>
  <c r="L75" i="1"/>
  <c r="L131" i="1" s="1"/>
  <c r="M75" i="1"/>
  <c r="M131" i="1" s="1"/>
  <c r="N75" i="1"/>
  <c r="N131" i="1" s="1"/>
  <c r="AI244" i="7"/>
  <c r="AF244" i="7"/>
  <c r="AE244" i="7"/>
  <c r="AD244" i="7"/>
  <c r="AJ244" i="7"/>
  <c r="AH244" i="7"/>
  <c r="AG244" i="7"/>
  <c r="D76" i="1"/>
  <c r="D132" i="1" s="1"/>
  <c r="E76" i="1"/>
  <c r="E132" i="1" s="1"/>
  <c r="F76" i="1"/>
  <c r="F132" i="1" s="1"/>
  <c r="G76" i="1"/>
  <c r="G132" i="1" s="1"/>
  <c r="H76" i="1"/>
  <c r="H132" i="1" s="1"/>
  <c r="I76" i="1"/>
  <c r="I132" i="1" s="1"/>
  <c r="J76" i="1"/>
  <c r="J132" i="1" s="1"/>
  <c r="K76" i="1"/>
  <c r="K132" i="1" s="1"/>
  <c r="L76" i="1"/>
  <c r="L132" i="1" s="1"/>
  <c r="M76" i="1"/>
  <c r="M132" i="1" s="1"/>
  <c r="N76" i="1"/>
  <c r="N132" i="1" s="1"/>
  <c r="AI245" i="7"/>
  <c r="AF245" i="7"/>
  <c r="AE245" i="7"/>
  <c r="AD245" i="7"/>
  <c r="AH245" i="7"/>
  <c r="AG245"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6" i="7"/>
  <c r="AF246" i="7"/>
  <c r="AE246" i="7"/>
  <c r="AD246" i="7"/>
  <c r="AJ246" i="7"/>
  <c r="AH246" i="7"/>
  <c r="AG246" i="7"/>
  <c r="P78" i="1"/>
  <c r="P134" i="1" s="1"/>
  <c r="D78" i="1"/>
  <c r="D134" i="1" s="1"/>
  <c r="E78" i="1"/>
  <c r="E134" i="1" s="1"/>
  <c r="F78" i="1"/>
  <c r="F134" i="1" s="1"/>
  <c r="G78" i="1"/>
  <c r="G134" i="1" s="1"/>
  <c r="H78" i="1"/>
  <c r="H134" i="1" s="1"/>
  <c r="I78" i="1"/>
  <c r="I134" i="1" s="1"/>
  <c r="J78" i="1"/>
  <c r="J134" i="1" s="1"/>
  <c r="K78" i="1"/>
  <c r="K134" i="1" s="1"/>
  <c r="L78" i="1"/>
  <c r="L134" i="1" s="1"/>
  <c r="M78" i="1"/>
  <c r="M134" i="1" s="1"/>
  <c r="N78" i="1"/>
  <c r="N134" i="1" s="1"/>
  <c r="AF247" i="7"/>
  <c r="AE247" i="7"/>
  <c r="AD247" i="7"/>
  <c r="AI247" i="7"/>
  <c r="AJ247" i="7"/>
  <c r="D79" i="1"/>
  <c r="D135" i="1" s="1"/>
  <c r="E79" i="1"/>
  <c r="E135" i="1" s="1"/>
  <c r="F79" i="1"/>
  <c r="F135" i="1" s="1"/>
  <c r="G79" i="1"/>
  <c r="G135" i="1" s="1"/>
  <c r="H79" i="1"/>
  <c r="H135" i="1" s="1"/>
  <c r="I79" i="1"/>
  <c r="I135" i="1" s="1"/>
  <c r="J79" i="1"/>
  <c r="J135" i="1" s="1"/>
  <c r="K79" i="1"/>
  <c r="K135" i="1" s="1"/>
  <c r="L79" i="1"/>
  <c r="L135" i="1" s="1"/>
  <c r="M79" i="1"/>
  <c r="M135" i="1" s="1"/>
  <c r="N79" i="1"/>
  <c r="N135" i="1" s="1"/>
  <c r="AF248" i="7"/>
  <c r="AE248" i="7"/>
  <c r="AD248" i="7"/>
  <c r="AI248" i="7"/>
  <c r="AJ248" i="7"/>
  <c r="P80" i="1"/>
  <c r="P136" i="1" s="1"/>
  <c r="D80" i="1"/>
  <c r="D136" i="1" s="1"/>
  <c r="E80" i="1"/>
  <c r="E136" i="1" s="1"/>
  <c r="F80" i="1"/>
  <c r="F136" i="1" s="1"/>
  <c r="G80" i="1"/>
  <c r="G136" i="1" s="1"/>
  <c r="H80" i="1"/>
  <c r="H136" i="1" s="1"/>
  <c r="I80" i="1"/>
  <c r="I136" i="1" s="1"/>
  <c r="J80" i="1"/>
  <c r="J136" i="1" s="1"/>
  <c r="K80" i="1"/>
  <c r="L80" i="1"/>
  <c r="L136" i="1" s="1"/>
  <c r="M80" i="1"/>
  <c r="N80" i="1"/>
  <c r="AF249" i="7"/>
  <c r="AE249" i="7"/>
  <c r="AD249" i="7"/>
  <c r="AI249"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50" i="7"/>
  <c r="AE250" i="7"/>
  <c r="AF250" i="7"/>
  <c r="AG250" i="7"/>
  <c r="AH250" i="7"/>
  <c r="AI250" i="7"/>
  <c r="AJ250"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1" i="7"/>
  <c r="AF251" i="7"/>
  <c r="AE251" i="7"/>
  <c r="AD251" i="7"/>
  <c r="AH251" i="7"/>
  <c r="AG251" i="7"/>
  <c r="J83" i="1"/>
  <c r="F83" i="1"/>
  <c r="F139" i="1" s="1"/>
  <c r="G83" i="1"/>
  <c r="G139" i="1" s="1"/>
  <c r="H83" i="1"/>
  <c r="H139" i="1" s="1"/>
  <c r="I83" i="1"/>
  <c r="I139" i="1" s="1"/>
  <c r="N83" i="1"/>
  <c r="N139" i="1" s="1"/>
  <c r="L83" i="1"/>
  <c r="L139" i="1" s="1"/>
  <c r="AF252" i="7"/>
  <c r="AE252" i="7"/>
  <c r="AD252" i="7"/>
  <c r="AI252" i="7"/>
  <c r="AI253" i="7"/>
  <c r="AF253" i="7"/>
  <c r="AE253" i="7"/>
  <c r="AD253" i="7"/>
  <c r="AJ253" i="7"/>
  <c r="AH253" i="7"/>
  <c r="AG253" i="7"/>
  <c r="AF254" i="7"/>
  <c r="AE254" i="7"/>
  <c r="AD254" i="7"/>
  <c r="AI254"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5" i="7"/>
  <c r="AE255" i="7"/>
  <c r="AD255" i="7"/>
  <c r="AI255" i="7"/>
  <c r="AI256" i="7"/>
  <c r="AF256" i="7"/>
  <c r="AE256" i="7"/>
  <c r="AD256" i="7"/>
  <c r="AH256" i="7"/>
  <c r="AG256"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3" i="7"/>
  <c r="BC263" i="7"/>
  <c r="BB263" i="7"/>
  <c r="BA263" i="7"/>
  <c r="BF263" i="7"/>
  <c r="BG264" i="7"/>
  <c r="BF264" i="7"/>
  <c r="BE264" i="7"/>
  <c r="BD264" i="7"/>
  <c r="BC264" i="7"/>
  <c r="BB264" i="7"/>
  <c r="BA264" i="7"/>
  <c r="BC265" i="7"/>
  <c r="BB265" i="7"/>
  <c r="BA265" i="7"/>
  <c r="BF265" i="7"/>
  <c r="BC257" i="7"/>
  <c r="BB257" i="7"/>
  <c r="BA257" i="7"/>
  <c r="BF257" i="7"/>
  <c r="BF258" i="7"/>
  <c r="BC258" i="7"/>
  <c r="BB258" i="7"/>
  <c r="BA258" i="7"/>
  <c r="BG258" i="7"/>
  <c r="BE258" i="7"/>
  <c r="BD258" i="7"/>
  <c r="BA259" i="7"/>
  <c r="BB259" i="7"/>
  <c r="BC259" i="7"/>
  <c r="BD259" i="7"/>
  <c r="BE259" i="7"/>
  <c r="BF259" i="7"/>
  <c r="BG259" i="7"/>
  <c r="BC260" i="7"/>
  <c r="BB260" i="7"/>
  <c r="BA260" i="7"/>
  <c r="BF260" i="7"/>
  <c r="BA261" i="7"/>
  <c r="BB261" i="7"/>
  <c r="BC261" i="7"/>
  <c r="BD261" i="7"/>
  <c r="BE261" i="7"/>
  <c r="BF261" i="7"/>
  <c r="BG261" i="7"/>
  <c r="BH261" i="7"/>
  <c r="BA262" i="7"/>
  <c r="BB262" i="7"/>
  <c r="BC262" i="7"/>
  <c r="BD262" i="7"/>
  <c r="BE262" i="7"/>
  <c r="BF262" i="7"/>
  <c r="BG262" i="7"/>
  <c r="BF234" i="7"/>
  <c r="BC234" i="7"/>
  <c r="BB234" i="7"/>
  <c r="BA234" i="7"/>
  <c r="BH234" i="7"/>
  <c r="BG234" i="7"/>
  <c r="BE234" i="7"/>
  <c r="BD234" i="7"/>
  <c r="BF236" i="7"/>
  <c r="BC236" i="7"/>
  <c r="BB236" i="7"/>
  <c r="BA236" i="7"/>
  <c r="BH236" i="7"/>
  <c r="BG236" i="7"/>
  <c r="BE236" i="7"/>
  <c r="BD236" i="7"/>
  <c r="BF237" i="7"/>
  <c r="BC237" i="7"/>
  <c r="BB237" i="7"/>
  <c r="BA237" i="7"/>
  <c r="BH237" i="7"/>
  <c r="BG237" i="7"/>
  <c r="BE237" i="7"/>
  <c r="BD237" i="7"/>
  <c r="BF238" i="7"/>
  <c r="BC238" i="7"/>
  <c r="BB238" i="7"/>
  <c r="BA238" i="7"/>
  <c r="BG238" i="7"/>
  <c r="BE238" i="7"/>
  <c r="BD238" i="7"/>
  <c r="BF239" i="7"/>
  <c r="BC239" i="7"/>
  <c r="BB239" i="7"/>
  <c r="BA239" i="7"/>
  <c r="BG239" i="7"/>
  <c r="BE239" i="7"/>
  <c r="BD239" i="7"/>
  <c r="BF240" i="7"/>
  <c r="BC240" i="7"/>
  <c r="BB240" i="7"/>
  <c r="BA240" i="7"/>
  <c r="BH240" i="7"/>
  <c r="BG240" i="7"/>
  <c r="BE240" i="7"/>
  <c r="BD240" i="7"/>
  <c r="BF241" i="7"/>
  <c r="BC241" i="7"/>
  <c r="BB241" i="7"/>
  <c r="BA241" i="7"/>
  <c r="BI241" i="7"/>
  <c r="BH241" i="7"/>
  <c r="BG241" i="7"/>
  <c r="BE241" i="7"/>
  <c r="BD241" i="7"/>
  <c r="BF242" i="7"/>
  <c r="BC242" i="7"/>
  <c r="BB242" i="7"/>
  <c r="BA242" i="7"/>
  <c r="BG242" i="7"/>
  <c r="BE242" i="7"/>
  <c r="BD242" i="7"/>
  <c r="BC243" i="7"/>
  <c r="BB243" i="7"/>
  <c r="BA243" i="7"/>
  <c r="BF243" i="7"/>
  <c r="BG243" i="7"/>
  <c r="BF244" i="7"/>
  <c r="BC244" i="7"/>
  <c r="BB244" i="7"/>
  <c r="BA244" i="7"/>
  <c r="BH244" i="7"/>
  <c r="BG244" i="7"/>
  <c r="BE244" i="7"/>
  <c r="BD244" i="7"/>
  <c r="BF245" i="7"/>
  <c r="BC245" i="7"/>
  <c r="BB245" i="7"/>
  <c r="BA245" i="7"/>
  <c r="BH245" i="7"/>
  <c r="BG245" i="7"/>
  <c r="BE245" i="7"/>
  <c r="BD245" i="7"/>
  <c r="BF246" i="7"/>
  <c r="BC246" i="7"/>
  <c r="BB246" i="7"/>
  <c r="BA246" i="7"/>
  <c r="BH246" i="7"/>
  <c r="BG246" i="7"/>
  <c r="BE246" i="7"/>
  <c r="BD246" i="7"/>
  <c r="BC247" i="7"/>
  <c r="BB247" i="7"/>
  <c r="BA247" i="7"/>
  <c r="BF247" i="7"/>
  <c r="BG247" i="7"/>
  <c r="BC249" i="7"/>
  <c r="BB249" i="7"/>
  <c r="BA249" i="7"/>
  <c r="BF249" i="7"/>
  <c r="BA250" i="7"/>
  <c r="BB250" i="7"/>
  <c r="BC250" i="7"/>
  <c r="BD250" i="7"/>
  <c r="BE250" i="7"/>
  <c r="BF250" i="7"/>
  <c r="BG250" i="7"/>
  <c r="BH250" i="7"/>
  <c r="BF251" i="7"/>
  <c r="BC251" i="7"/>
  <c r="BB251" i="7"/>
  <c r="BA251" i="7"/>
  <c r="BH251" i="7"/>
  <c r="BG251" i="7"/>
  <c r="BE251" i="7"/>
  <c r="BD251" i="7"/>
  <c r="BC252" i="7"/>
  <c r="BB252" i="7"/>
  <c r="BA252" i="7"/>
  <c r="BF252" i="7"/>
  <c r="BF253" i="7"/>
  <c r="BC253" i="7"/>
  <c r="BB253" i="7"/>
  <c r="BA253" i="7"/>
  <c r="BG253" i="7"/>
  <c r="BE253" i="7"/>
  <c r="BD253" i="7"/>
  <c r="BC254" i="7"/>
  <c r="BB254" i="7"/>
  <c r="BA254" i="7"/>
  <c r="BF254" i="7"/>
  <c r="BC255" i="7"/>
  <c r="BB255" i="7"/>
  <c r="BA255" i="7"/>
  <c r="BF255" i="7"/>
  <c r="BG255" i="7"/>
  <c r="BF256" i="7"/>
  <c r="BC256" i="7"/>
  <c r="BB256" i="7"/>
  <c r="BA256" i="7"/>
  <c r="BG256" i="7"/>
  <c r="BE256" i="7"/>
  <c r="BD256" i="7"/>
  <c r="J25" i="2"/>
  <c r="BD227" i="7"/>
  <c r="BD268" i="7" s="1"/>
  <c r="AG227" i="7"/>
  <c r="J252" i="7"/>
  <c r="J63" i="2"/>
  <c r="J44" i="2"/>
  <c r="AG248" i="7"/>
  <c r="J39" i="2"/>
  <c r="BD243" i="7"/>
  <c r="AG243" i="7"/>
  <c r="J51" i="2"/>
  <c r="BD255" i="7"/>
  <c r="AG255" i="7"/>
  <c r="K51" i="2"/>
  <c r="BE255" i="7"/>
  <c r="AH255" i="7"/>
  <c r="K39" i="2"/>
  <c r="BE243" i="7"/>
  <c r="BJ324" i="7" s="1"/>
  <c r="AH243" i="7"/>
  <c r="K44" i="2"/>
  <c r="AH248"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J322" i="7" s="1"/>
  <c r="BD212" i="7"/>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8" i="2"/>
  <c r="AG48" i="2"/>
  <c r="BE252" i="7"/>
  <c r="AH252" i="7"/>
  <c r="BA248" i="7"/>
  <c r="BB248" i="7"/>
  <c r="BC248" i="7"/>
  <c r="BD248" i="7"/>
  <c r="BE248" i="7"/>
  <c r="BF248" i="7"/>
  <c r="BG248" i="7"/>
  <c r="O134" i="1"/>
  <c r="J141" i="1"/>
  <c r="J50" i="2"/>
  <c r="AF50" i="2"/>
  <c r="BD254" i="7"/>
  <c r="AG254" i="7"/>
  <c r="J144" i="1"/>
  <c r="J53" i="2"/>
  <c r="AF53" i="2"/>
  <c r="BD257" i="7"/>
  <c r="AG257" i="7"/>
  <c r="J147" i="1"/>
  <c r="J56" i="2"/>
  <c r="AF56" i="2"/>
  <c r="BD260" i="7"/>
  <c r="J150" i="1"/>
  <c r="J59" i="2"/>
  <c r="AF59" i="2"/>
  <c r="BD263" i="7"/>
  <c r="AG263" i="7"/>
  <c r="J152" i="1"/>
  <c r="J61" i="2"/>
  <c r="AF61" i="2"/>
  <c r="BD265" i="7"/>
  <c r="AG265" i="7"/>
  <c r="J45" i="2"/>
  <c r="BD249" i="7"/>
  <c r="AG249" i="7"/>
  <c r="J43" i="2"/>
  <c r="AF43" i="2"/>
  <c r="BD247" i="7"/>
  <c r="AG247" i="7"/>
  <c r="K141" i="1"/>
  <c r="K50" i="2"/>
  <c r="AG50" i="2"/>
  <c r="BE254" i="7"/>
  <c r="AH254" i="7"/>
  <c r="K144" i="1"/>
  <c r="K53" i="2"/>
  <c r="AG53" i="2"/>
  <c r="BE257" i="7"/>
  <c r="AH257" i="7"/>
  <c r="K147" i="1"/>
  <c r="K56" i="2"/>
  <c r="AG56" i="2"/>
  <c r="BE260" i="7"/>
  <c r="K150" i="1"/>
  <c r="K59" i="2"/>
  <c r="AG59" i="2"/>
  <c r="BE263" i="7"/>
  <c r="AH263" i="7"/>
  <c r="K61" i="2"/>
  <c r="AG61" i="2"/>
  <c r="BE265" i="7"/>
  <c r="AH265" i="7"/>
  <c r="K136" i="1"/>
  <c r="K45" i="2"/>
  <c r="BE249" i="7"/>
  <c r="AH249" i="7"/>
  <c r="K43" i="2"/>
  <c r="AG43" i="2"/>
  <c r="BE247" i="7"/>
  <c r="AH247" i="7"/>
  <c r="S122" i="1"/>
  <c r="S121" i="1"/>
  <c r="T122" i="1"/>
  <c r="T121" i="1"/>
  <c r="U122" i="1"/>
  <c r="U121" i="1"/>
  <c r="J26" i="1"/>
  <c r="I54" i="1"/>
  <c r="I52" i="1" s="1"/>
  <c r="M27" i="1"/>
  <c r="O27" i="1" s="1"/>
  <c r="P27" i="1" s="1"/>
  <c r="Q27" i="1" s="1"/>
  <c r="R27" i="1" s="1"/>
  <c r="S27" i="1" s="1"/>
  <c r="T27" i="1" s="1"/>
  <c r="U27" i="1" s="1"/>
  <c r="V27" i="1" s="1"/>
  <c r="L27" i="1"/>
  <c r="N27" i="1" s="1"/>
  <c r="D234" i="7"/>
  <c r="P17" i="2"/>
  <c r="AM263" i="7"/>
  <c r="C68" i="1"/>
  <c r="C124" i="1" s="1"/>
  <c r="U82" i="1"/>
  <c r="R80" i="1"/>
  <c r="S80" i="1"/>
  <c r="V64" i="1"/>
  <c r="V80" i="1"/>
  <c r="S70" i="1"/>
  <c r="S150" i="1"/>
  <c r="Q68" i="1"/>
  <c r="Q124" i="1" s="1"/>
  <c r="O66" i="1"/>
  <c r="O122" i="1" s="1"/>
  <c r="R58" i="1"/>
  <c r="Y264" i="7"/>
  <c r="AL264" i="7"/>
  <c r="AM218" i="7"/>
  <c r="AX244" i="7"/>
  <c r="AY254" i="7"/>
  <c r="AX256" i="7"/>
  <c r="AV238" i="7"/>
  <c r="AB218" i="7"/>
  <c r="T64" i="1"/>
  <c r="B70" i="1"/>
  <c r="Z264" i="7"/>
  <c r="AA218" i="7"/>
  <c r="BH256" i="7"/>
  <c r="Y263" i="7"/>
  <c r="B82" i="1"/>
  <c r="B138" i="1" s="1"/>
  <c r="V82" i="1"/>
  <c r="Q70" i="1"/>
  <c r="U70" i="1"/>
  <c r="B78" i="1"/>
  <c r="B134" i="1" s="1"/>
  <c r="V66" i="1"/>
  <c r="U64" i="1"/>
  <c r="P70" i="1"/>
  <c r="P126" i="1" s="1"/>
  <c r="AY236" i="7"/>
  <c r="AY238" i="7"/>
  <c r="BH238" i="7"/>
  <c r="AY242" i="7"/>
  <c r="BH242" i="7"/>
  <c r="AV258" i="7"/>
  <c r="AW258" i="7"/>
  <c r="BH258" i="7"/>
  <c r="BH248" i="7"/>
  <c r="B68" i="1"/>
  <c r="B124" i="1" s="1"/>
  <c r="O70" i="1"/>
  <c r="O126" i="1" s="1"/>
  <c r="O77" i="1"/>
  <c r="O133" i="1" s="1"/>
  <c r="S78" i="1"/>
  <c r="S77" i="1"/>
  <c r="U77" i="1"/>
  <c r="AB263" i="7"/>
  <c r="U58" i="1"/>
  <c r="V58" i="1"/>
  <c r="Q78" i="1"/>
  <c r="D66" i="1"/>
  <c r="P68" i="1"/>
  <c r="P124" i="1" s="1"/>
  <c r="AM257" i="7"/>
  <c r="U78" i="1"/>
  <c r="P66" i="1"/>
  <c r="P122" i="1" s="1"/>
  <c r="AK264" i="7"/>
  <c r="Y257" i="7"/>
  <c r="T144" i="1" s="1"/>
  <c r="Y218" i="7"/>
  <c r="BI236" i="7"/>
  <c r="BI238" i="7"/>
  <c r="BI242" i="7"/>
  <c r="AX248" i="7"/>
  <c r="BI248" i="7"/>
  <c r="AX258" i="7"/>
  <c r="BI258" i="7"/>
  <c r="AV242" i="7"/>
  <c r="O80" i="1"/>
  <c r="O136" i="1" s="1"/>
  <c r="U80" i="1"/>
  <c r="T70" i="1"/>
  <c r="C80" i="1"/>
  <c r="R68" i="1"/>
  <c r="O82" i="1"/>
  <c r="O138" i="1" s="1"/>
  <c r="T68" i="1"/>
  <c r="BI244" i="7"/>
  <c r="AV236" i="7"/>
  <c r="T58" i="1"/>
  <c r="Q77" i="1"/>
  <c r="R82" i="1"/>
  <c r="S82" i="1"/>
  <c r="C82" i="1"/>
  <c r="C138" i="1" s="1"/>
  <c r="R70" i="1"/>
  <c r="Q58" i="1"/>
  <c r="AJ264" i="7"/>
  <c r="AY248" i="7"/>
  <c r="AY258" i="7"/>
  <c r="AX260" i="7"/>
  <c r="BI254" i="7"/>
  <c r="AA257" i="7"/>
  <c r="D89" i="1"/>
  <c r="D145" i="1" s="1"/>
  <c r="AW236" i="7"/>
  <c r="AW238" i="7"/>
  <c r="AW242" i="7"/>
  <c r="AW248" i="7"/>
  <c r="Q64" i="1"/>
  <c r="R77" i="1"/>
  <c r="AM258" i="7"/>
  <c r="AB257" i="7"/>
  <c r="U83" i="1"/>
  <c r="AX254" i="7"/>
  <c r="U67" i="1"/>
  <c r="Q79" i="1"/>
  <c r="Q60" i="1"/>
  <c r="R60" i="1"/>
  <c r="S60" i="1"/>
  <c r="V72" i="1"/>
  <c r="AB265" i="7"/>
  <c r="V83" i="1"/>
  <c r="D83" i="1"/>
  <c r="D139" i="1" s="1"/>
  <c r="U81" i="1"/>
  <c r="C81" i="1"/>
  <c r="C137" i="1" s="1"/>
  <c r="S71" i="1"/>
  <c r="C72" i="1"/>
  <c r="C128" i="1" s="1"/>
  <c r="D96" i="1"/>
  <c r="D152" i="1" s="1"/>
  <c r="T83" i="1"/>
  <c r="AY260" i="7"/>
  <c r="BI263" i="7"/>
  <c r="C96" i="1"/>
  <c r="B81" i="1"/>
  <c r="B137" i="1" s="1"/>
  <c r="T79" i="1"/>
  <c r="P67" i="1"/>
  <c r="P123" i="1" s="1"/>
  <c r="Q67" i="1"/>
  <c r="Q123" i="1" s="1"/>
  <c r="R67" i="1"/>
  <c r="R123" i="1" s="1"/>
  <c r="AL258" i="7"/>
  <c r="V89" i="1"/>
  <c r="B69" i="1"/>
  <c r="B125" i="1" s="1"/>
  <c r="D67" i="1"/>
  <c r="D123" i="1" s="1"/>
  <c r="O67" i="1"/>
  <c r="O123" i="1" s="1"/>
  <c r="S89" i="1"/>
  <c r="S145" i="1" s="1"/>
  <c r="U79" i="1"/>
  <c r="B79" i="1"/>
  <c r="B135" i="1" s="1"/>
  <c r="P79" i="1"/>
  <c r="P135" i="1" s="1"/>
  <c r="V81" i="1"/>
  <c r="T69" i="1"/>
  <c r="U69" i="1"/>
  <c r="V69" i="1"/>
  <c r="U72" i="1"/>
  <c r="AK258" i="7"/>
  <c r="R89" i="1"/>
  <c r="R145" i="1" s="1"/>
  <c r="P83" i="1"/>
  <c r="P139" i="1" s="1"/>
  <c r="O17" i="2"/>
  <c r="V59" i="1"/>
  <c r="S79" i="1"/>
  <c r="T67" i="1"/>
  <c r="P81" i="1"/>
  <c r="P137" i="1" s="1"/>
  <c r="V67" i="1"/>
  <c r="R81" i="1"/>
  <c r="Q69" i="1"/>
  <c r="R69" i="1"/>
  <c r="S69" i="1"/>
  <c r="AA258" i="7"/>
  <c r="AB258" i="7"/>
  <c r="C71" i="1"/>
  <c r="C127" i="1" s="1"/>
  <c r="Q89" i="1"/>
  <c r="Q145" i="1" s="1"/>
  <c r="O83" i="1"/>
  <c r="O139" i="1" s="1"/>
  <c r="BI256" i="7"/>
  <c r="AV256" i="7"/>
  <c r="P96" i="1"/>
  <c r="P152" i="1" s="1"/>
  <c r="C67" i="1"/>
  <c r="C123" i="1" s="1"/>
  <c r="R79" i="1"/>
  <c r="T81" i="1"/>
  <c r="Y258" i="7"/>
  <c r="Z258" i="7"/>
  <c r="U71" i="1"/>
  <c r="V96" i="1"/>
  <c r="P89" i="1"/>
  <c r="P145" i="1" s="1"/>
  <c r="M83" i="1"/>
  <c r="M139" i="1" s="1"/>
  <c r="AX263" i="7"/>
  <c r="V79" i="1"/>
  <c r="B67" i="1"/>
  <c r="B123" i="1" s="1"/>
  <c r="AL265" i="7"/>
  <c r="U96" i="1"/>
  <c r="K83" i="1"/>
  <c r="K139" i="1" s="1"/>
  <c r="Y265" i="7"/>
  <c r="R59" i="1"/>
  <c r="S59" i="1"/>
  <c r="C79" i="1"/>
  <c r="C135" i="1" s="1"/>
  <c r="S96" i="1"/>
  <c r="S152" i="1" s="1"/>
  <c r="AW256" i="7"/>
  <c r="P62" i="2"/>
  <c r="P64" i="2" s="1"/>
  <c r="B96" i="1"/>
  <c r="B152" i="1" s="1"/>
  <c r="E96" i="1"/>
  <c r="E152" i="1" s="1"/>
  <c r="S86" i="1"/>
  <c r="O62" i="2"/>
  <c r="O64" i="2" s="1"/>
  <c r="T96" i="1"/>
  <c r="B89" i="1"/>
  <c r="B145" i="1" s="1"/>
  <c r="E89" i="1"/>
  <c r="E145" i="1" s="1"/>
  <c r="R96" i="1"/>
  <c r="R152" i="1" s="1"/>
  <c r="U89" i="1"/>
  <c r="C89" i="1"/>
  <c r="C145" i="1" s="1"/>
  <c r="AA265" i="7"/>
  <c r="AM265" i="7"/>
  <c r="AL62" i="2"/>
  <c r="AL63" i="2" s="1"/>
  <c r="E62" i="2"/>
  <c r="E64" i="2" s="1"/>
  <c r="AN263" i="7"/>
  <c r="AO263" i="7"/>
  <c r="AP263" i="7"/>
  <c r="AQ263" i="7"/>
  <c r="AR263" i="7"/>
  <c r="AS263" i="7"/>
  <c r="AN264" i="7"/>
  <c r="AO264" i="7"/>
  <c r="AP264" i="7"/>
  <c r="AQ264" i="7"/>
  <c r="AR264" i="7"/>
  <c r="AS264" i="7"/>
  <c r="AN265" i="7"/>
  <c r="AO265" i="7"/>
  <c r="AP265" i="7"/>
  <c r="AQ265" i="7"/>
  <c r="AR265" i="7"/>
  <c r="AS265" i="7"/>
  <c r="AN257" i="7"/>
  <c r="AO257" i="7"/>
  <c r="AP257" i="7"/>
  <c r="AQ257" i="7"/>
  <c r="AR257" i="7"/>
  <c r="AS257" i="7"/>
  <c r="AN258" i="7"/>
  <c r="AO258" i="7"/>
  <c r="AP258" i="7"/>
  <c r="AQ258" i="7"/>
  <c r="AR258" i="7"/>
  <c r="AS258"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K268" i="7" s="1"/>
  <c r="BL227" i="7"/>
  <c r="BL268" i="7" s="1"/>
  <c r="BM227" i="7"/>
  <c r="BM268" i="7" s="1"/>
  <c r="BN227" i="7"/>
  <c r="BN268" i="7" s="1"/>
  <c r="BO227" i="7"/>
  <c r="BO268" i="7" s="1"/>
  <c r="BP227" i="7"/>
  <c r="BP268" i="7" s="1"/>
  <c r="BJ227" i="7"/>
  <c r="BJ268" i="7" s="1"/>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BK231" i="7"/>
  <c r="BL231" i="7"/>
  <c r="BM231" i="7"/>
  <c r="BN231" i="7"/>
  <c r="BO231" i="7"/>
  <c r="BP231" i="7"/>
  <c r="BJ231" i="7"/>
  <c r="AN231" i="7"/>
  <c r="AO231" i="7"/>
  <c r="AP231" i="7"/>
  <c r="AQ231" i="7"/>
  <c r="AR231" i="7"/>
  <c r="AS231" i="7"/>
  <c r="AN234" i="7"/>
  <c r="AO234" i="7"/>
  <c r="AP234" i="7"/>
  <c r="AQ234" i="7"/>
  <c r="AR234" i="7"/>
  <c r="AS234"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N256" i="7"/>
  <c r="AO256" i="7"/>
  <c r="AP256" i="7"/>
  <c r="AQ256" i="7"/>
  <c r="AR256" i="7"/>
  <c r="AS256"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3" i="7"/>
  <c r="BL263" i="7"/>
  <c r="BM263" i="7"/>
  <c r="BN263" i="7"/>
  <c r="BO263" i="7"/>
  <c r="BP263" i="7"/>
  <c r="BJ263" i="7"/>
  <c r="BK264" i="7"/>
  <c r="BL264" i="7"/>
  <c r="BM264" i="7"/>
  <c r="BN264" i="7"/>
  <c r="BO264" i="7"/>
  <c r="BP264" i="7"/>
  <c r="BJ264" i="7"/>
  <c r="BK265" i="7"/>
  <c r="BL265" i="7"/>
  <c r="BM265" i="7"/>
  <c r="BN265" i="7"/>
  <c r="BO265" i="7"/>
  <c r="BP265" i="7"/>
  <c r="BJ265" i="7"/>
  <c r="BK257" i="7"/>
  <c r="BL257" i="7"/>
  <c r="BM257" i="7"/>
  <c r="BN257" i="7"/>
  <c r="BO257" i="7"/>
  <c r="BP257" i="7"/>
  <c r="BJ257" i="7"/>
  <c r="BK258" i="7"/>
  <c r="BL258" i="7"/>
  <c r="BM258" i="7"/>
  <c r="BN258" i="7"/>
  <c r="BO258" i="7"/>
  <c r="BP258" i="7"/>
  <c r="BJ258" i="7"/>
  <c r="BJ259" i="7"/>
  <c r="BK259" i="7"/>
  <c r="BL259" i="7"/>
  <c r="BM259" i="7"/>
  <c r="BN259" i="7"/>
  <c r="BO259" i="7"/>
  <c r="BP259" i="7"/>
  <c r="BK260" i="7"/>
  <c r="BL260" i="7"/>
  <c r="BM260" i="7"/>
  <c r="BN260" i="7"/>
  <c r="BO260" i="7"/>
  <c r="BP260" i="7"/>
  <c r="BJ260" i="7"/>
  <c r="BJ261" i="7"/>
  <c r="BK261" i="7"/>
  <c r="BL261" i="7"/>
  <c r="BM261" i="7"/>
  <c r="BN261" i="7"/>
  <c r="BO261" i="7"/>
  <c r="BP261" i="7"/>
  <c r="BJ262" i="7"/>
  <c r="BK262" i="7"/>
  <c r="BL262" i="7"/>
  <c r="BM262" i="7"/>
  <c r="BN262" i="7"/>
  <c r="BO262" i="7"/>
  <c r="BP262" i="7"/>
  <c r="BK234" i="7"/>
  <c r="BL234" i="7"/>
  <c r="BM234" i="7"/>
  <c r="BN234" i="7"/>
  <c r="BO234" i="7"/>
  <c r="BP234" i="7"/>
  <c r="BJ234"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K249" i="7"/>
  <c r="BL249" i="7"/>
  <c r="BM249" i="7"/>
  <c r="BN249" i="7"/>
  <c r="BO249" i="7"/>
  <c r="BP249" i="7"/>
  <c r="BJ249" i="7"/>
  <c r="BJ250" i="7"/>
  <c r="BK250" i="7"/>
  <c r="BL250" i="7"/>
  <c r="BM250" i="7"/>
  <c r="BN250" i="7"/>
  <c r="BO250" i="7"/>
  <c r="BP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BK256" i="7"/>
  <c r="BL256" i="7"/>
  <c r="BM256" i="7"/>
  <c r="BN256" i="7"/>
  <c r="BO256" i="7"/>
  <c r="BP256" i="7"/>
  <c r="BJ256" i="7"/>
  <c r="AZ263" i="7"/>
  <c r="AZ264" i="7"/>
  <c r="AZ265" i="7"/>
  <c r="AZ257" i="7"/>
  <c r="AZ258" i="7"/>
  <c r="AZ260" i="7"/>
  <c r="AZ234" i="7"/>
  <c r="AZ236" i="7"/>
  <c r="AZ237" i="7"/>
  <c r="AZ238" i="7"/>
  <c r="AZ239" i="7"/>
  <c r="AZ240" i="7"/>
  <c r="AZ241" i="7"/>
  <c r="AZ242" i="7"/>
  <c r="AZ243" i="7"/>
  <c r="AZ244" i="7"/>
  <c r="AZ245" i="7"/>
  <c r="AZ246" i="7"/>
  <c r="AZ247" i="7"/>
  <c r="AZ248" i="7"/>
  <c r="AZ249" i="7"/>
  <c r="AZ251" i="7"/>
  <c r="AZ252" i="7"/>
  <c r="AZ253" i="7"/>
  <c r="AZ254" i="7"/>
  <c r="AZ255" i="7"/>
  <c r="AZ256" i="7"/>
  <c r="V150" i="1"/>
  <c r="V151" i="1"/>
  <c r="AC263" i="7"/>
  <c r="AC264" i="7"/>
  <c r="AC265" i="7"/>
  <c r="AC257" i="7"/>
  <c r="AC258" i="7"/>
  <c r="AZ224" i="7"/>
  <c r="AV224" i="7"/>
  <c r="BI224" i="7"/>
  <c r="AY224" i="7"/>
  <c r="AX224" i="7"/>
  <c r="Q57" i="1"/>
  <c r="AC224" i="7"/>
  <c r="AZ225" i="7"/>
  <c r="AV225" i="7"/>
  <c r="BI225" i="7"/>
  <c r="BH225" i="7"/>
  <c r="AY225" i="7"/>
  <c r="AX225" i="7"/>
  <c r="AW225" i="7"/>
  <c r="S58" i="1"/>
  <c r="AC225" i="7"/>
  <c r="AZ226" i="7"/>
  <c r="AV226" i="7"/>
  <c r="BI226" i="7"/>
  <c r="BH226" i="7"/>
  <c r="BG226" i="7"/>
  <c r="AY226" i="7"/>
  <c r="AX226" i="7"/>
  <c r="AW226" i="7"/>
  <c r="U59" i="1"/>
  <c r="AC226" i="7"/>
  <c r="AZ227" i="7"/>
  <c r="BI227" i="7"/>
  <c r="BI268" i="7" s="1"/>
  <c r="BH227" i="7"/>
  <c r="BH268" i="7" s="1"/>
  <c r="AY227" i="7"/>
  <c r="AC227" i="7"/>
  <c r="AZ228" i="7"/>
  <c r="AV228" i="7"/>
  <c r="BI228" i="7"/>
  <c r="BH228" i="7"/>
  <c r="BG228" i="7"/>
  <c r="AY228" i="7"/>
  <c r="AX228" i="7"/>
  <c r="AW228" i="7"/>
  <c r="AC228" i="7"/>
  <c r="AZ229" i="7"/>
  <c r="AV229" i="7"/>
  <c r="BI229" i="7"/>
  <c r="AY229" i="7"/>
  <c r="AX229" i="7"/>
  <c r="AW229" i="7"/>
  <c r="AC229" i="7"/>
  <c r="AZ230" i="7"/>
  <c r="AV230" i="7"/>
  <c r="BI230" i="7"/>
  <c r="BH230" i="7"/>
  <c r="AY230" i="7"/>
  <c r="AX230" i="7"/>
  <c r="AW230" i="7"/>
  <c r="AC230" i="7"/>
  <c r="AZ231" i="7"/>
  <c r="AV231" i="7"/>
  <c r="BI231" i="7"/>
  <c r="AY231" i="7"/>
  <c r="AX231" i="7"/>
  <c r="AW231" i="7"/>
  <c r="AC231" i="7"/>
  <c r="Q66" i="1"/>
  <c r="AC234" i="7"/>
  <c r="S67" i="1"/>
  <c r="S123" i="1" s="1"/>
  <c r="AC236" i="7"/>
  <c r="U68" i="1"/>
  <c r="AC237" i="7"/>
  <c r="C69" i="1"/>
  <c r="C125" i="1" s="1"/>
  <c r="AC238" i="7"/>
  <c r="C70" i="1"/>
  <c r="C126" i="1" s="1"/>
  <c r="AC239" i="7"/>
  <c r="AC240" i="7"/>
  <c r="AC241" i="7"/>
  <c r="O73" i="1"/>
  <c r="O129" i="1" s="1"/>
  <c r="AC242" i="7"/>
  <c r="Q74" i="1"/>
  <c r="AC243" i="7"/>
  <c r="S75" i="1"/>
  <c r="AC244" i="7"/>
  <c r="U76" i="1"/>
  <c r="AC245" i="7"/>
  <c r="AC246" i="7"/>
  <c r="C78" i="1"/>
  <c r="C134" i="1" s="1"/>
  <c r="AC247" i="7"/>
  <c r="AC248" i="7"/>
  <c r="AC249" i="7"/>
  <c r="O81" i="1"/>
  <c r="O137" i="1" s="1"/>
  <c r="AC250" i="7"/>
  <c r="Q82" i="1"/>
  <c r="AC251" i="7"/>
  <c r="AC252" i="7"/>
  <c r="AC253" i="7"/>
  <c r="AC254" i="7"/>
  <c r="AC255" i="7"/>
  <c r="AC256" i="7"/>
  <c r="E18" i="2"/>
  <c r="AK62" i="2"/>
  <c r="O18" i="2"/>
  <c r="P18" i="2"/>
  <c r="AW259" i="7"/>
  <c r="AX259" i="7"/>
  <c r="AY259" i="7"/>
  <c r="AZ259" i="7"/>
  <c r="BH259" i="7"/>
  <c r="BI259" i="7"/>
  <c r="AV259" i="7"/>
  <c r="AW261" i="7"/>
  <c r="AX261" i="7"/>
  <c r="AY261" i="7"/>
  <c r="AZ261" i="7"/>
  <c r="BI261" i="7"/>
  <c r="AV261" i="7"/>
  <c r="AW262" i="7"/>
  <c r="AX262" i="7"/>
  <c r="AY262" i="7"/>
  <c r="AZ262" i="7"/>
  <c r="BH262" i="7"/>
  <c r="BI262" i="7"/>
  <c r="AV262" i="7"/>
  <c r="AW250" i="7"/>
  <c r="AX250" i="7"/>
  <c r="AY250" i="7"/>
  <c r="AZ250" i="7"/>
  <c r="BI250" i="7"/>
  <c r="AV250" i="7"/>
  <c r="O11" i="23"/>
  <c r="C113" i="7"/>
  <c r="C63" i="2" s="1"/>
  <c r="B113" i="7"/>
  <c r="B63" i="2" s="1"/>
  <c r="U151" i="1"/>
  <c r="V144" i="1"/>
  <c r="T151" i="1"/>
  <c r="T150" i="1"/>
  <c r="B11" i="24"/>
  <c r="BF268" i="7" l="1"/>
  <c r="V152" i="1"/>
  <c r="GF234" i="7"/>
  <c r="IW234" i="7"/>
  <c r="JT234" i="7"/>
  <c r="T145" i="1"/>
  <c r="BH321" i="7"/>
  <c r="BN321" i="7"/>
  <c r="KW252" i="7"/>
  <c r="IF252" i="7"/>
  <c r="AK63" i="2"/>
  <c r="T152" i="1"/>
  <c r="BL321" i="7"/>
  <c r="BZ271" i="7"/>
  <c r="DE269" i="7"/>
  <c r="JC252" i="7"/>
  <c r="BN324" i="7"/>
  <c r="JZ252" i="7"/>
  <c r="IG224" i="7"/>
  <c r="BM325" i="7" s="1"/>
  <c r="JD224" i="7"/>
  <c r="BN325" i="7" s="1"/>
  <c r="D122" i="1"/>
  <c r="BW271" i="7"/>
  <c r="CT269" i="7"/>
  <c r="CM271" i="7"/>
  <c r="CU269" i="7"/>
  <c r="BO324" i="7"/>
  <c r="FO252" i="7"/>
  <c r="GM224" i="7"/>
  <c r="BK325" i="7" s="1"/>
  <c r="CV269" i="7"/>
  <c r="BM321" i="7"/>
  <c r="BP321" i="7"/>
  <c r="GL252" i="7"/>
  <c r="CW269" i="7"/>
  <c r="EL234" i="7"/>
  <c r="ER252" i="7"/>
  <c r="HZ234" i="7"/>
  <c r="FI234" i="7"/>
  <c r="CS269" i="7"/>
  <c r="CS270" i="7" s="1"/>
  <c r="BG321" i="7"/>
  <c r="FP224" i="7"/>
  <c r="BI325" i="7" s="1"/>
  <c r="KQ234" i="7"/>
  <c r="BK324" i="7"/>
  <c r="BI324" i="7"/>
  <c r="KA224" i="7"/>
  <c r="BO325" i="7" s="1"/>
  <c r="CC271" i="7"/>
  <c r="DJ269" i="7"/>
  <c r="DD269" i="7"/>
  <c r="BM324" i="7"/>
  <c r="ES224" i="7"/>
  <c r="BH325" i="7" s="1"/>
  <c r="CH271" i="7"/>
  <c r="DI269" i="7"/>
  <c r="BE269" i="7"/>
  <c r="K16" i="2" s="1"/>
  <c r="DH269" i="7"/>
  <c r="BG324" i="7"/>
  <c r="BK321" i="7"/>
  <c r="DG269" i="7"/>
  <c r="DV224" i="7"/>
  <c r="BG325" i="7" s="1"/>
  <c r="BO321" i="7"/>
  <c r="BH324" i="7"/>
  <c r="R121" i="1"/>
  <c r="AA63" i="2"/>
  <c r="DO234" i="7"/>
  <c r="K18" i="2"/>
  <c r="AG62" i="2"/>
  <c r="K17" i="2"/>
  <c r="DU252" i="7"/>
  <c r="BX271" i="7"/>
  <c r="BY271" i="7"/>
  <c r="CL271" i="7"/>
  <c r="CK271" i="7"/>
  <c r="CJ271" i="7"/>
  <c r="CI271" i="7"/>
  <c r="CG271" i="7"/>
  <c r="CZ269" i="7"/>
  <c r="BV269" i="7"/>
  <c r="CG269" i="7"/>
  <c r="CG270" i="7" s="1"/>
  <c r="CF269" i="7"/>
  <c r="DC269" i="7"/>
  <c r="CT270" i="7"/>
  <c r="CU270" i="7"/>
  <c r="CV270" i="7"/>
  <c r="CW270" i="7"/>
  <c r="DE270" i="7"/>
  <c r="DF270" i="7"/>
  <c r="DG270" i="7"/>
  <c r="DH270" i="7"/>
  <c r="DI270" i="7"/>
  <c r="DJ270" i="7"/>
  <c r="CC269" i="7"/>
  <c r="CC270" i="7" s="1"/>
  <c r="BW269" i="7"/>
  <c r="BX269" i="7"/>
  <c r="BY269" i="7"/>
  <c r="BY270" i="7" s="1"/>
  <c r="BZ269" i="7"/>
  <c r="CH269" i="7"/>
  <c r="CI269" i="7"/>
  <c r="CJ269" i="7"/>
  <c r="CJ270" i="7" s="1"/>
  <c r="CK269" i="7"/>
  <c r="CK270" i="7" s="1"/>
  <c r="CL269" i="7"/>
  <c r="CL270" i="7" s="1"/>
  <c r="CM269" i="7"/>
  <c r="CR234" i="7"/>
  <c r="CR269" i="7" s="1"/>
  <c r="BU234" i="7"/>
  <c r="BU269" i="7" s="1"/>
  <c r="CX224" i="7"/>
  <c r="CA224" i="7"/>
  <c r="CY224" i="7"/>
  <c r="CY269" i="7" s="1"/>
  <c r="CY270" i="7" s="1"/>
  <c r="CB224" i="7"/>
  <c r="CX252" i="7"/>
  <c r="CA252" i="7"/>
  <c r="AS272" i="7"/>
  <c r="AR272" i="7"/>
  <c r="AQ272" i="7"/>
  <c r="AP272" i="7"/>
  <c r="AO272" i="7"/>
  <c r="AN272" i="7"/>
  <c r="J48" i="2"/>
  <c r="AF48" i="2"/>
  <c r="J18" i="2" s="1"/>
  <c r="BD252" i="7"/>
  <c r="BD269" i="7" s="1"/>
  <c r="J16" i="2" s="1"/>
  <c r="AG252" i="7"/>
  <c r="J139" i="1"/>
  <c r="BA269" i="7"/>
  <c r="G16" i="2" s="1"/>
  <c r="BB269" i="7"/>
  <c r="H16" i="2" s="1"/>
  <c r="BC269" i="7"/>
  <c r="I16" i="2" s="1"/>
  <c r="BF269" i="7"/>
  <c r="L16" i="2" s="1"/>
  <c r="AI272" i="7"/>
  <c r="L8" i="1" s="1"/>
  <c r="AD272" i="7"/>
  <c r="G8" i="1" s="1"/>
  <c r="AE272" i="7"/>
  <c r="H8" i="1" s="1"/>
  <c r="AF272" i="7"/>
  <c r="I8" i="1" s="1"/>
  <c r="J113" i="1"/>
  <c r="J22" i="2"/>
  <c r="AG224" i="7"/>
  <c r="K113" i="1"/>
  <c r="K22" i="2"/>
  <c r="BE224" i="7"/>
  <c r="AH224" i="7"/>
  <c r="AF62" i="2"/>
  <c r="J17" i="2"/>
  <c r="Q122" i="1"/>
  <c r="Q121" i="1"/>
  <c r="V122" i="1"/>
  <c r="V121" i="1"/>
  <c r="J54" i="1"/>
  <c r="K26" i="1"/>
  <c r="Z31" i="2"/>
  <c r="Z62" i="2" s="1"/>
  <c r="AX234" i="7"/>
  <c r="AX269" i="7" s="1"/>
  <c r="D16" i="2" s="1"/>
  <c r="D31" i="2"/>
  <c r="D62" i="2" s="1"/>
  <c r="BU271" i="7" s="1"/>
  <c r="U145" i="1"/>
  <c r="V145" i="1"/>
  <c r="K16" i="15"/>
  <c r="K15" i="15"/>
  <c r="J4" i="24" s="1"/>
  <c r="K9" i="15"/>
  <c r="K8" i="15"/>
  <c r="K6" i="15"/>
  <c r="K7" i="15"/>
  <c r="K11" i="15"/>
  <c r="K10" i="15"/>
  <c r="BP269" i="7"/>
  <c r="V16" i="2" s="1"/>
  <c r="BO269" i="7"/>
  <c r="U16" i="2" s="1"/>
  <c r="BN269" i="7"/>
  <c r="T16" i="2" s="1"/>
  <c r="BM269" i="7"/>
  <c r="S16" i="2" s="1"/>
  <c r="BL269" i="7"/>
  <c r="R16" i="2" s="1"/>
  <c r="BK269" i="7"/>
  <c r="Q16" i="2" s="1"/>
  <c r="R18" i="2"/>
  <c r="AY269" i="7"/>
  <c r="E16" i="2" s="1"/>
  <c r="BI269" i="7"/>
  <c r="O16" i="2" s="1"/>
  <c r="BJ269" i="7"/>
  <c r="P16" i="2" s="1"/>
  <c r="AZ269" i="7"/>
  <c r="F16" i="2" s="1"/>
  <c r="AC272" i="7"/>
  <c r="F8" i="1" s="1"/>
  <c r="C20" i="7"/>
  <c r="C186" i="7" s="1"/>
  <c r="B20" i="7"/>
  <c r="B186" i="7" s="1"/>
  <c r="C60" i="7"/>
  <c r="C246" i="7" s="1"/>
  <c r="B60" i="7"/>
  <c r="B246" i="7" s="1"/>
  <c r="C21" i="7"/>
  <c r="C188" i="7" s="1"/>
  <c r="B21" i="7"/>
  <c r="B188" i="7" s="1"/>
  <c r="C14" i="7"/>
  <c r="C169" i="7" s="1"/>
  <c r="B14" i="7"/>
  <c r="BJ325" i="7" l="1"/>
  <c r="BH326" i="7"/>
  <c r="BO326" i="7"/>
  <c r="BK326" i="7"/>
  <c r="BH338" i="7"/>
  <c r="BO338" i="7"/>
  <c r="BI326" i="7"/>
  <c r="BK337" i="7"/>
  <c r="BI338" i="7"/>
  <c r="BG326" i="7"/>
  <c r="BP326" i="7"/>
  <c r="BM326" i="7"/>
  <c r="BK338" i="7"/>
  <c r="BO337" i="7"/>
  <c r="BM338" i="7"/>
  <c r="BL326" i="7"/>
  <c r="BN326" i="7"/>
  <c r="BH334" i="7"/>
  <c r="BJ326" i="7"/>
  <c r="KO246" i="7"/>
  <c r="IU246" i="7"/>
  <c r="EJ246" i="7"/>
  <c r="GD246" i="7"/>
  <c r="JR246" i="7"/>
  <c r="HX246" i="7"/>
  <c r="FG246" i="7"/>
  <c r="EK246" i="7"/>
  <c r="GE246" i="7"/>
  <c r="KP246" i="7"/>
  <c r="HY246" i="7"/>
  <c r="IV246" i="7"/>
  <c r="JS246" i="7"/>
  <c r="FH246" i="7"/>
  <c r="CM270" i="7"/>
  <c r="IV186" i="7"/>
  <c r="GE186" i="7"/>
  <c r="EK186" i="7"/>
  <c r="HB186" i="7"/>
  <c r="JS186" i="7"/>
  <c r="HY186" i="7"/>
  <c r="KP186" i="7"/>
  <c r="FH186" i="7"/>
  <c r="DD270" i="7"/>
  <c r="CH270" i="7"/>
  <c r="JR186" i="7"/>
  <c r="HA186" i="7"/>
  <c r="EJ186" i="7"/>
  <c r="KO186" i="7"/>
  <c r="HX186" i="7"/>
  <c r="FG186" i="7"/>
  <c r="IU186" i="7"/>
  <c r="GD186" i="7"/>
  <c r="CI270" i="7"/>
  <c r="CB269" i="7"/>
  <c r="CB270" i="7" s="1"/>
  <c r="BQ325" i="7"/>
  <c r="BZ270" i="7"/>
  <c r="EK169" i="7"/>
  <c r="IV169" i="7"/>
  <c r="FH169" i="7"/>
  <c r="HB169" i="7"/>
  <c r="JS169" i="7"/>
  <c r="HY169" i="7"/>
  <c r="KP169" i="7"/>
  <c r="GE169" i="7"/>
  <c r="BX270" i="7"/>
  <c r="BW270" i="7"/>
  <c r="KO188" i="7"/>
  <c r="HA188" i="7"/>
  <c r="JR188" i="7"/>
  <c r="IU188" i="7"/>
  <c r="GD188" i="7"/>
  <c r="FG188" i="7"/>
  <c r="HX188" i="7"/>
  <c r="EJ188" i="7"/>
  <c r="CZ270" i="7"/>
  <c r="EK188" i="7"/>
  <c r="KP188" i="7"/>
  <c r="JS188" i="7"/>
  <c r="FH188" i="7"/>
  <c r="HB188" i="7"/>
  <c r="IV188" i="7"/>
  <c r="GE188" i="7"/>
  <c r="HY188" i="7"/>
  <c r="BU270" i="7"/>
  <c r="DN169" i="7"/>
  <c r="DM188" i="7"/>
  <c r="DN188" i="7"/>
  <c r="DM246" i="7"/>
  <c r="DN246" i="7"/>
  <c r="DM186" i="7"/>
  <c r="DN186" i="7"/>
  <c r="K62" i="2"/>
  <c r="J62" i="2"/>
  <c r="CA269" i="7"/>
  <c r="CA270" i="7" s="1"/>
  <c r="CX269" i="7"/>
  <c r="CX270" i="7" s="1"/>
  <c r="CR270" i="7"/>
  <c r="BV271" i="7"/>
  <c r="BV270" i="7"/>
  <c r="AW169" i="7"/>
  <c r="CQ169" i="7"/>
  <c r="BT169" i="7"/>
  <c r="AV188" i="7"/>
  <c r="CP188" i="7"/>
  <c r="BS188" i="7"/>
  <c r="AW188" i="7"/>
  <c r="CQ188" i="7"/>
  <c r="BT188" i="7"/>
  <c r="B133" i="1"/>
  <c r="CP246" i="7"/>
  <c r="BS246" i="7"/>
  <c r="C133" i="1"/>
  <c r="CQ246" i="7"/>
  <c r="BT246" i="7"/>
  <c r="AV186" i="7"/>
  <c r="CP186" i="7"/>
  <c r="BS186" i="7"/>
  <c r="AW186" i="7"/>
  <c r="CQ186" i="7"/>
  <c r="BT186" i="7"/>
  <c r="J52" i="1"/>
  <c r="AH272" i="7"/>
  <c r="K8" i="1" s="1"/>
  <c r="AG272" i="7"/>
  <c r="J8" i="1" s="1"/>
  <c r="L26" i="1"/>
  <c r="K54" i="1"/>
  <c r="M26" i="1"/>
  <c r="D64" i="2"/>
  <c r="Z63" i="2"/>
  <c r="D18" i="2"/>
  <c r="X42" i="2"/>
  <c r="AV246" i="7"/>
  <c r="B42" i="2"/>
  <c r="Y42" i="2"/>
  <c r="AW246" i="7"/>
  <c r="C42" i="2"/>
  <c r="J6" i="24"/>
  <c r="B91" i="7" s="1"/>
  <c r="J14" i="24"/>
  <c r="B140" i="7" s="1"/>
  <c r="B253" i="7" s="1"/>
  <c r="J5" i="24"/>
  <c r="B81" i="7" s="1"/>
  <c r="B191" i="7" s="1"/>
  <c r="J15" i="24"/>
  <c r="B82" i="7"/>
  <c r="B143" i="7"/>
  <c r="B239" i="7" s="1"/>
  <c r="J10" i="24"/>
  <c r="B78" i="7" s="1"/>
  <c r="J8" i="24"/>
  <c r="B84" i="7" s="1"/>
  <c r="J7" i="24"/>
  <c r="B86" i="7" s="1"/>
  <c r="J9" i="24"/>
  <c r="B77" i="7" s="1"/>
  <c r="C64" i="7"/>
  <c r="B64" i="7"/>
  <c r="C67" i="7"/>
  <c r="B67" i="7"/>
  <c r="C44" i="7"/>
  <c r="B44" i="7"/>
  <c r="C130" i="7"/>
  <c r="C244" i="7" s="1"/>
  <c r="B130" i="7"/>
  <c r="B244" i="7" s="1"/>
  <c r="C43" i="7"/>
  <c r="B43" i="7"/>
  <c r="C56" i="7"/>
  <c r="C187" i="7" s="1"/>
  <c r="B56" i="7"/>
  <c r="B187" i="7" s="1"/>
  <c r="K4" i="27"/>
  <c r="K9" i="27" s="1"/>
  <c r="C131" i="7"/>
  <c r="B131" i="7"/>
  <c r="B71" i="7"/>
  <c r="C71" i="7"/>
  <c r="BH328" i="7" l="1"/>
  <c r="BI328" i="7"/>
  <c r="BJ328" i="7"/>
  <c r="BK328" i="7"/>
  <c r="BL328" i="7"/>
  <c r="BM328" i="7"/>
  <c r="BN328" i="7"/>
  <c r="BO328" i="7"/>
  <c r="BP328" i="7"/>
  <c r="BQ328" i="7"/>
  <c r="BG328" i="7"/>
  <c r="BQ326" i="7"/>
  <c r="BJ329" i="7"/>
  <c r="BJ332" i="7"/>
  <c r="BJ333" i="7"/>
  <c r="BJ336" i="7"/>
  <c r="BJ335" i="7"/>
  <c r="BJ337" i="7"/>
  <c r="BJ334" i="7"/>
  <c r="BN329" i="7"/>
  <c r="BN335" i="7"/>
  <c r="BN333" i="7"/>
  <c r="BN332" i="7"/>
  <c r="BN336" i="7"/>
  <c r="BN338" i="7"/>
  <c r="BN337" i="7"/>
  <c r="BN334" i="7"/>
  <c r="BL329" i="7"/>
  <c r="BL338" i="7"/>
  <c r="BL333" i="7"/>
  <c r="BL335" i="7"/>
  <c r="BL337" i="7"/>
  <c r="BL332" i="7"/>
  <c r="BL336" i="7"/>
  <c r="BL334" i="7"/>
  <c r="BM329" i="7"/>
  <c r="BM335" i="7"/>
  <c r="BM333" i="7"/>
  <c r="BM332" i="7"/>
  <c r="BM336" i="7"/>
  <c r="BM337" i="7"/>
  <c r="BM334" i="7"/>
  <c r="BP329" i="7"/>
  <c r="BP338" i="7"/>
  <c r="BP337" i="7"/>
  <c r="BP332" i="7"/>
  <c r="BP336" i="7"/>
  <c r="BP335" i="7"/>
  <c r="BP333" i="7"/>
  <c r="BP334" i="7"/>
  <c r="BG329" i="7"/>
  <c r="BG332" i="7"/>
  <c r="BG335" i="7"/>
  <c r="BG336" i="7"/>
  <c r="BG333" i="7"/>
  <c r="BG338" i="7"/>
  <c r="BG337" i="7"/>
  <c r="BG334" i="7"/>
  <c r="BI329" i="7"/>
  <c r="BI334" i="7"/>
  <c r="BI335" i="7"/>
  <c r="BI333" i="7"/>
  <c r="BI336" i="7"/>
  <c r="BI332" i="7"/>
  <c r="BI337" i="7"/>
  <c r="BK329" i="7"/>
  <c r="BK335" i="7"/>
  <c r="BK333" i="7"/>
  <c r="BK332" i="7"/>
  <c r="BK336" i="7"/>
  <c r="BK334" i="7"/>
  <c r="BO329" i="7"/>
  <c r="BO332" i="7"/>
  <c r="BO336" i="7"/>
  <c r="BO335" i="7"/>
  <c r="BO333" i="7"/>
  <c r="BO334" i="7"/>
  <c r="BH329" i="7"/>
  <c r="BH336" i="7"/>
  <c r="BH333" i="7"/>
  <c r="BH335" i="7"/>
  <c r="BH332" i="7"/>
  <c r="BH337" i="7"/>
  <c r="BJ338" i="7"/>
  <c r="HX187" i="7"/>
  <c r="GD187" i="7"/>
  <c r="EJ187" i="7"/>
  <c r="HA187" i="7"/>
  <c r="JR187" i="7"/>
  <c r="FG187" i="7"/>
  <c r="KO187" i="7"/>
  <c r="IU187" i="7"/>
  <c r="IV187" i="7"/>
  <c r="KP187" i="7"/>
  <c r="GE187" i="7"/>
  <c r="EK187" i="7"/>
  <c r="FH187" i="7"/>
  <c r="HB187" i="7"/>
  <c r="JS187" i="7"/>
  <c r="HY187" i="7"/>
  <c r="HA191" i="7"/>
  <c r="HX191" i="7"/>
  <c r="GD191" i="7"/>
  <c r="EJ191" i="7"/>
  <c r="JR191" i="7"/>
  <c r="KO191" i="7"/>
  <c r="FG191" i="7"/>
  <c r="IU191" i="7"/>
  <c r="KO244" i="7"/>
  <c r="IU244" i="7"/>
  <c r="FG244" i="7"/>
  <c r="HX244" i="7"/>
  <c r="JR244" i="7"/>
  <c r="EJ244" i="7"/>
  <c r="GD244" i="7"/>
  <c r="KP244" i="7"/>
  <c r="FH244" i="7"/>
  <c r="GE244" i="7"/>
  <c r="IV244" i="7"/>
  <c r="JS244" i="7"/>
  <c r="HY244" i="7"/>
  <c r="EK244" i="7"/>
  <c r="KO253" i="7"/>
  <c r="GD253" i="7"/>
  <c r="EJ253" i="7"/>
  <c r="FG253" i="7"/>
  <c r="IU253" i="7"/>
  <c r="JR253" i="7"/>
  <c r="HX253" i="7"/>
  <c r="JR239" i="7"/>
  <c r="KO239" i="7"/>
  <c r="FG239" i="7"/>
  <c r="EJ239" i="7"/>
  <c r="IU239" i="7"/>
  <c r="HX239" i="7"/>
  <c r="GD239" i="7"/>
  <c r="DM187" i="7"/>
  <c r="DN187" i="7"/>
  <c r="DM244" i="7"/>
  <c r="DN244" i="7"/>
  <c r="DM191" i="7"/>
  <c r="DM253" i="7"/>
  <c r="DM239" i="7"/>
  <c r="CA271" i="7"/>
  <c r="AF63" i="2"/>
  <c r="J64" i="2"/>
  <c r="CB271" i="7"/>
  <c r="AG63" i="2"/>
  <c r="K64" i="2"/>
  <c r="J102" i="1"/>
  <c r="J99" i="1"/>
  <c r="J106" i="1" s="1"/>
  <c r="J107" i="1" s="1"/>
  <c r="AV187" i="7"/>
  <c r="CP187" i="7"/>
  <c r="BS187" i="7"/>
  <c r="AW187" i="7"/>
  <c r="CQ187" i="7"/>
  <c r="BT187" i="7"/>
  <c r="B131" i="1"/>
  <c r="CP244" i="7"/>
  <c r="BS244" i="7"/>
  <c r="C131" i="1"/>
  <c r="CQ244" i="7"/>
  <c r="BT244" i="7"/>
  <c r="AV191" i="7"/>
  <c r="CP191" i="7"/>
  <c r="BS191" i="7"/>
  <c r="B140" i="1"/>
  <c r="CP253" i="7"/>
  <c r="BS253" i="7"/>
  <c r="B126" i="1"/>
  <c r="CP239" i="7"/>
  <c r="BS239"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K52" i="1"/>
  <c r="M54" i="1"/>
  <c r="O26" i="1"/>
  <c r="O54" i="1" s="1"/>
  <c r="L54" i="1"/>
  <c r="N26" i="1"/>
  <c r="N54" i="1" s="1"/>
  <c r="K6" i="27"/>
  <c r="C82" i="7"/>
  <c r="K20" i="27"/>
  <c r="C142" i="7" s="1"/>
  <c r="C257" i="7" s="1"/>
  <c r="K19" i="27"/>
  <c r="C141" i="7" s="1"/>
  <c r="C254" i="7" s="1"/>
  <c r="K18" i="27"/>
  <c r="C145" i="7" s="1"/>
  <c r="C263" i="7" s="1"/>
  <c r="K17" i="27"/>
  <c r="C147" i="7" s="1"/>
  <c r="K16" i="27"/>
  <c r="C138" i="7" s="1"/>
  <c r="K15" i="27"/>
  <c r="C148" i="7" s="1"/>
  <c r="C249" i="7" s="1"/>
  <c r="K14" i="27"/>
  <c r="K10" i="27"/>
  <c r="C78" i="7" s="1"/>
  <c r="C77" i="7"/>
  <c r="K8" i="27"/>
  <c r="C84" i="7" s="1"/>
  <c r="C204" i="7" s="1"/>
  <c r="K7" i="27"/>
  <c r="C86" i="7" s="1"/>
  <c r="C91" i="7"/>
  <c r="K5" i="27"/>
  <c r="C90" i="7" s="1"/>
  <c r="X40" i="2"/>
  <c r="AV244" i="7"/>
  <c r="B40" i="2"/>
  <c r="Y40" i="2"/>
  <c r="AW244" i="7"/>
  <c r="C40" i="2"/>
  <c r="X49" i="2"/>
  <c r="B17" i="2" s="1"/>
  <c r="AV253" i="7"/>
  <c r="B49" i="2"/>
  <c r="AV239" i="7"/>
  <c r="B35" i="2"/>
  <c r="B204" i="7"/>
  <c r="B245" i="7"/>
  <c r="C224" i="7"/>
  <c r="C265" i="7"/>
  <c r="C162" i="7"/>
  <c r="C161" i="7"/>
  <c r="A39" i="7"/>
  <c r="A38" i="7"/>
  <c r="B20" i="23"/>
  <c r="O16" i="23" s="1"/>
  <c r="DT9" i="32" l="1"/>
  <c r="DT10" i="32" s="1"/>
  <c r="BH339" i="7"/>
  <c r="BO339" i="7"/>
  <c r="BK339" i="7"/>
  <c r="BI339" i="7"/>
  <c r="BG339" i="7"/>
  <c r="BP339" i="7"/>
  <c r="BM339" i="7"/>
  <c r="BL339" i="7"/>
  <c r="BN339" i="7"/>
  <c r="BQ329" i="7"/>
  <c r="BQ332" i="7"/>
  <c r="BQ333" i="7"/>
  <c r="BQ336" i="7"/>
  <c r="BQ335" i="7"/>
  <c r="BQ337" i="7"/>
  <c r="BQ334" i="7"/>
  <c r="BQ338" i="7"/>
  <c r="BJ339" i="7"/>
  <c r="IV254" i="7"/>
  <c r="KP254" i="7"/>
  <c r="EK254" i="7"/>
  <c r="JS254" i="7"/>
  <c r="GE254" i="7"/>
  <c r="HY254" i="7"/>
  <c r="FH254" i="7"/>
  <c r="EK204" i="7"/>
  <c r="GE204" i="7"/>
  <c r="HB204" i="7"/>
  <c r="JS204" i="7"/>
  <c r="FH204" i="7"/>
  <c r="HY204" i="7"/>
  <c r="KP204" i="7"/>
  <c r="IV204" i="7"/>
  <c r="HY257" i="7"/>
  <c r="GE257" i="7"/>
  <c r="IV257" i="7"/>
  <c r="FH257" i="7"/>
  <c r="EK257" i="7"/>
  <c r="JS257" i="7"/>
  <c r="KP257" i="7"/>
  <c r="JS263" i="7"/>
  <c r="KP263" i="7"/>
  <c r="IV263" i="7"/>
  <c r="HY263" i="7"/>
  <c r="EK263" i="7"/>
  <c r="GE263" i="7"/>
  <c r="FH263" i="7"/>
  <c r="JR245" i="7"/>
  <c r="FG245" i="7"/>
  <c r="EJ245" i="7"/>
  <c r="IU245" i="7"/>
  <c r="KO245" i="7"/>
  <c r="GD245" i="7"/>
  <c r="HX245" i="7"/>
  <c r="HB161" i="7"/>
  <c r="GE161" i="7"/>
  <c r="JS161" i="7"/>
  <c r="EK161" i="7"/>
  <c r="HY161" i="7"/>
  <c r="KP161" i="7"/>
  <c r="FH161" i="7"/>
  <c r="IV161" i="7"/>
  <c r="KP162" i="7"/>
  <c r="JS162" i="7"/>
  <c r="HY162" i="7"/>
  <c r="GE162" i="7"/>
  <c r="HB162" i="7"/>
  <c r="FH162" i="7"/>
  <c r="IV162" i="7"/>
  <c r="EK162" i="7"/>
  <c r="IV249" i="7"/>
  <c r="FH249" i="7"/>
  <c r="GE249" i="7"/>
  <c r="EK249" i="7"/>
  <c r="JS249" i="7"/>
  <c r="HY249" i="7"/>
  <c r="KP249" i="7"/>
  <c r="JR204" i="7"/>
  <c r="GD204" i="7"/>
  <c r="KO204" i="7"/>
  <c r="IU204" i="7"/>
  <c r="HX204" i="7"/>
  <c r="HA204" i="7"/>
  <c r="FG204" i="7"/>
  <c r="EJ204" i="7"/>
  <c r="IV265" i="7"/>
  <c r="HY265" i="7"/>
  <c r="JS265" i="7"/>
  <c r="KP265" i="7"/>
  <c r="FH265" i="7"/>
  <c r="GE265" i="7"/>
  <c r="EK265" i="7"/>
  <c r="IV224" i="7"/>
  <c r="EK224" i="7"/>
  <c r="GE224" i="7"/>
  <c r="FH224" i="7"/>
  <c r="KP224" i="7"/>
  <c r="HY224" i="7"/>
  <c r="JS224" i="7"/>
  <c r="DN161" i="7"/>
  <c r="DN204" i="7"/>
  <c r="DN162" i="7"/>
  <c r="DN265" i="7"/>
  <c r="DN263" i="7"/>
  <c r="DN254" i="7"/>
  <c r="DN257" i="7"/>
  <c r="DN224" i="7"/>
  <c r="DN249" i="7"/>
  <c r="DM245" i="7"/>
  <c r="DM204" i="7"/>
  <c r="K102" i="1"/>
  <c r="K99" i="1"/>
  <c r="K106" i="1" s="1"/>
  <c r="K107" i="1" s="1"/>
  <c r="AW161" i="7"/>
  <c r="CQ161" i="7"/>
  <c r="BT161" i="7"/>
  <c r="AW204" i="7"/>
  <c r="CQ204" i="7"/>
  <c r="BT204" i="7"/>
  <c r="AW162" i="7"/>
  <c r="CQ162" i="7"/>
  <c r="BT162" i="7"/>
  <c r="C152" i="1"/>
  <c r="CQ265" i="7"/>
  <c r="BT265" i="7"/>
  <c r="C150" i="1"/>
  <c r="CQ263" i="7"/>
  <c r="BT263" i="7"/>
  <c r="C141" i="1"/>
  <c r="AW254" i="7"/>
  <c r="CQ254" i="7"/>
  <c r="BT254" i="7"/>
  <c r="C144" i="1"/>
  <c r="CQ257" i="7"/>
  <c r="BT257" i="7"/>
  <c r="C113" i="1"/>
  <c r="CQ224" i="7"/>
  <c r="BT224" i="7"/>
  <c r="C136" i="1"/>
  <c r="CQ249" i="7"/>
  <c r="BT249" i="7"/>
  <c r="B132" i="1"/>
  <c r="CP245" i="7"/>
  <c r="BS245" i="7"/>
  <c r="AV204" i="7"/>
  <c r="CP204" i="7"/>
  <c r="BS204" i="7"/>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60" i="7" s="1"/>
  <c r="Y56" i="2" s="1"/>
  <c r="Y61" i="2"/>
  <c r="AW265" i="7"/>
  <c r="C61" i="2"/>
  <c r="Y59" i="2"/>
  <c r="AW263" i="7"/>
  <c r="C59" i="2"/>
  <c r="Y50" i="2"/>
  <c r="C50" i="2"/>
  <c r="Y53" i="2"/>
  <c r="AW257" i="7"/>
  <c r="C53" i="2"/>
  <c r="AW224" i="7"/>
  <c r="C22" i="2"/>
  <c r="AW249" i="7"/>
  <c r="C45" i="2"/>
  <c r="X41" i="2"/>
  <c r="X62" i="2" s="1"/>
  <c r="AV245" i="7"/>
  <c r="AV269" i="7" s="1"/>
  <c r="B41" i="2"/>
  <c r="C30" i="7"/>
  <c r="C206" i="7" s="1"/>
  <c r="B30" i="7"/>
  <c r="B206" i="7" s="1"/>
  <c r="AW217" i="7"/>
  <c r="C218" i="7"/>
  <c r="Z265" i="7"/>
  <c r="Z263" i="7"/>
  <c r="Z257" i="7"/>
  <c r="C245" i="7"/>
  <c r="B10" i="23"/>
  <c r="O8" i="23" s="1"/>
  <c r="BQ339" i="7" l="1"/>
  <c r="GD206" i="7"/>
  <c r="EJ206" i="7"/>
  <c r="JR206" i="7"/>
  <c r="KO206" i="7"/>
  <c r="FG206" i="7"/>
  <c r="HA206" i="7"/>
  <c r="IU206" i="7"/>
  <c r="HX206" i="7"/>
  <c r="C56" i="2"/>
  <c r="FH206" i="7"/>
  <c r="HB206" i="7"/>
  <c r="HY206" i="7"/>
  <c r="JS206" i="7"/>
  <c r="EK206" i="7"/>
  <c r="KP206" i="7"/>
  <c r="GE206" i="7"/>
  <c r="IV206" i="7"/>
  <c r="HY260" i="7"/>
  <c r="KP260" i="7"/>
  <c r="GE260" i="7"/>
  <c r="EK260" i="7"/>
  <c r="JS260" i="7"/>
  <c r="FH260" i="7"/>
  <c r="IV260" i="7"/>
  <c r="AW260" i="7"/>
  <c r="GE245" i="7"/>
  <c r="FH245" i="7"/>
  <c r="IV245" i="7"/>
  <c r="EK245" i="7"/>
  <c r="KP245" i="7"/>
  <c r="HY245" i="7"/>
  <c r="JS245" i="7"/>
  <c r="FH218" i="7"/>
  <c r="EK218" i="7"/>
  <c r="HY218" i="7"/>
  <c r="GE218" i="7"/>
  <c r="HB218" i="7"/>
  <c r="KP218" i="7"/>
  <c r="IV218" i="7"/>
  <c r="JS218" i="7"/>
  <c r="B18" i="2"/>
  <c r="DN245" i="7"/>
  <c r="DN218" i="7"/>
  <c r="DM206" i="7"/>
  <c r="DN206" i="7"/>
  <c r="DN260" i="7"/>
  <c r="N102" i="1"/>
  <c r="N99" i="1"/>
  <c r="M102" i="1"/>
  <c r="M99" i="1"/>
  <c r="M106" i="1" s="1"/>
  <c r="M107" i="1" s="1"/>
  <c r="L102" i="1"/>
  <c r="L106" i="1" s="1"/>
  <c r="L99" i="1"/>
  <c r="C132" i="1"/>
  <c r="CQ245" i="7"/>
  <c r="BT245" i="7"/>
  <c r="CQ218" i="7"/>
  <c r="BT218" i="7"/>
  <c r="AV206" i="7"/>
  <c r="CP206" i="7"/>
  <c r="BS206" i="7"/>
  <c r="AW206" i="7"/>
  <c r="CQ206" i="7"/>
  <c r="BT206" i="7"/>
  <c r="C147" i="1"/>
  <c r="CQ260" i="7"/>
  <c r="BT260" i="7"/>
  <c r="L107" i="1"/>
  <c r="O52" i="1"/>
  <c r="P54" i="1"/>
  <c r="P52" i="1" s="1"/>
  <c r="Q26" i="1"/>
  <c r="C17" i="2"/>
  <c r="Y41" i="2"/>
  <c r="Y62" i="2" s="1"/>
  <c r="AW245" i="7"/>
  <c r="AW269" i="7" s="1"/>
  <c r="C16" i="2" s="1"/>
  <c r="C41" i="2"/>
  <c r="U144" i="1"/>
  <c r="U150" i="1"/>
  <c r="U152" i="1"/>
  <c r="Z218" i="7"/>
  <c r="AW218" i="7"/>
  <c r="C24" i="7"/>
  <c r="C195" i="7" s="1"/>
  <c r="B24" i="7"/>
  <c r="B195" i="7" s="1"/>
  <c r="C26" i="7"/>
  <c r="C197" i="7" s="1"/>
  <c r="B26" i="7"/>
  <c r="B197" i="7" s="1"/>
  <c r="B4" i="7"/>
  <c r="GE197" i="7" l="1"/>
  <c r="EK197" i="7"/>
  <c r="JS197" i="7"/>
  <c r="HY197" i="7"/>
  <c r="HB197" i="7"/>
  <c r="IV197" i="7"/>
  <c r="FH197" i="7"/>
  <c r="KP197" i="7"/>
  <c r="FH195" i="7"/>
  <c r="IV195" i="7"/>
  <c r="GE195" i="7"/>
  <c r="KP195" i="7"/>
  <c r="EK195" i="7"/>
  <c r="JS195" i="7"/>
  <c r="HY195" i="7"/>
  <c r="HB195" i="7"/>
  <c r="IU197" i="7"/>
  <c r="JR197" i="7"/>
  <c r="FG197" i="7"/>
  <c r="KO197" i="7"/>
  <c r="HA197" i="7"/>
  <c r="EJ197" i="7"/>
  <c r="HX197" i="7"/>
  <c r="GD197" i="7"/>
  <c r="KO195" i="7"/>
  <c r="HX195" i="7"/>
  <c r="GD195" i="7"/>
  <c r="JR195" i="7"/>
  <c r="EJ195" i="7"/>
  <c r="HA195" i="7"/>
  <c r="FG195" i="7"/>
  <c r="IU195" i="7"/>
  <c r="DM197" i="7"/>
  <c r="DN197" i="7"/>
  <c r="DM195" i="7"/>
  <c r="DN195" i="7"/>
  <c r="O102" i="1"/>
  <c r="O99" i="1"/>
  <c r="O106" i="1" s="1"/>
  <c r="O107" i="1" s="1"/>
  <c r="AV197" i="7"/>
  <c r="CP197" i="7"/>
  <c r="BS197" i="7"/>
  <c r="AW197" i="7"/>
  <c r="CQ197" i="7"/>
  <c r="BT197" i="7"/>
  <c r="AV195" i="7"/>
  <c r="CP195" i="7"/>
  <c r="BS195" i="7"/>
  <c r="AW195" i="7"/>
  <c r="CQ195" i="7"/>
  <c r="BT195" i="7"/>
  <c r="N106" i="1"/>
  <c r="N107" i="1" s="1"/>
  <c r="R26" i="1"/>
  <c r="Q54" i="1"/>
  <c r="Q52" i="1" s="1"/>
  <c r="C18" i="2"/>
  <c r="S26" i="1" l="1"/>
  <c r="R54" i="1"/>
  <c r="R52" i="1" s="1"/>
  <c r="C106" i="7"/>
  <c r="C227" i="7" s="1"/>
  <c r="B106" i="7"/>
  <c r="B227" i="7" s="1"/>
  <c r="KP227" i="7" l="1"/>
  <c r="IV227" i="7"/>
  <c r="JS227" i="7"/>
  <c r="GE227" i="7"/>
  <c r="EK227" i="7"/>
  <c r="FH227" i="7"/>
  <c r="HY227" i="7"/>
  <c r="JR227" i="7"/>
  <c r="FG227" i="7"/>
  <c r="IU227" i="7"/>
  <c r="HX227" i="7"/>
  <c r="EJ227" i="7"/>
  <c r="GD227" i="7"/>
  <c r="KO227" i="7"/>
  <c r="DM227" i="7"/>
  <c r="DN227" i="7"/>
  <c r="B116" i="1"/>
  <c r="CP227" i="7"/>
  <c r="CP269" i="7" s="1"/>
  <c r="BS227" i="7"/>
  <c r="BS269" i="7" s="1"/>
  <c r="C116" i="1"/>
  <c r="CQ227" i="7"/>
  <c r="CQ269" i="7" s="1"/>
  <c r="BT227" i="7"/>
  <c r="BT269" i="7" s="1"/>
  <c r="T26" i="1"/>
  <c r="S54" i="1"/>
  <c r="S52" i="1" s="1"/>
  <c r="AV227" i="7"/>
  <c r="B25" i="2"/>
  <c r="B62" i="2" s="1"/>
  <c r="AW227" i="7"/>
  <c r="C25" i="2"/>
  <c r="C62"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FG169" i="7" l="1"/>
  <c r="GD169" i="7"/>
  <c r="HA169" i="7"/>
  <c r="HX169" i="7"/>
  <c r="JR169" i="7"/>
  <c r="IU169" i="7"/>
  <c r="KO169" i="7"/>
  <c r="EJ169" i="7"/>
  <c r="HX216" i="7"/>
  <c r="KO216" i="7"/>
  <c r="GD216" i="7"/>
  <c r="IU216" i="7"/>
  <c r="FG216" i="7"/>
  <c r="HA216" i="7"/>
  <c r="JR216" i="7"/>
  <c r="EJ216" i="7"/>
  <c r="JR211" i="7"/>
  <c r="HX211" i="7"/>
  <c r="FG211" i="7"/>
  <c r="EJ211" i="7"/>
  <c r="HA211" i="7"/>
  <c r="IU211" i="7"/>
  <c r="KO211" i="7"/>
  <c r="GD211" i="7"/>
  <c r="FH219" i="7"/>
  <c r="HY219" i="7"/>
  <c r="JS219" i="7"/>
  <c r="GE219" i="7"/>
  <c r="EK219" i="7"/>
  <c r="KP219" i="7"/>
  <c r="IV219" i="7"/>
  <c r="HB219" i="7"/>
  <c r="KP211" i="7"/>
  <c r="GE211" i="7"/>
  <c r="IV211" i="7"/>
  <c r="JS211" i="7"/>
  <c r="EK211" i="7"/>
  <c r="HB211" i="7"/>
  <c r="FH211" i="7"/>
  <c r="HY211" i="7"/>
  <c r="EJ212" i="7"/>
  <c r="KO212" i="7"/>
  <c r="HX212" i="7"/>
  <c r="IU212" i="7"/>
  <c r="HA212" i="7"/>
  <c r="JR212" i="7"/>
  <c r="GD212" i="7"/>
  <c r="FG212" i="7"/>
  <c r="EK216" i="7"/>
  <c r="JS216" i="7"/>
  <c r="KP216" i="7"/>
  <c r="HB216" i="7"/>
  <c r="GE216" i="7"/>
  <c r="IV216" i="7"/>
  <c r="FH216" i="7"/>
  <c r="HY216" i="7"/>
  <c r="JR214" i="7"/>
  <c r="EJ214" i="7"/>
  <c r="HA214" i="7"/>
  <c r="IU214" i="7"/>
  <c r="FG214" i="7"/>
  <c r="HX214" i="7"/>
  <c r="KO214" i="7"/>
  <c r="GD214" i="7"/>
  <c r="HB212" i="7"/>
  <c r="JS212" i="7"/>
  <c r="KP212" i="7"/>
  <c r="HY212" i="7"/>
  <c r="IV212" i="7"/>
  <c r="GE212" i="7"/>
  <c r="EK212" i="7"/>
  <c r="FH212" i="7"/>
  <c r="KP214" i="7"/>
  <c r="GE214" i="7"/>
  <c r="JS214" i="7"/>
  <c r="EK214" i="7"/>
  <c r="IV214" i="7"/>
  <c r="FH214" i="7"/>
  <c r="HY214" i="7"/>
  <c r="HB214" i="7"/>
  <c r="B64" i="2"/>
  <c r="DM169" i="7"/>
  <c r="DM216" i="7"/>
  <c r="DN216" i="7"/>
  <c r="DN219" i="7"/>
  <c r="DM211" i="7"/>
  <c r="DN211" i="7"/>
  <c r="DM214" i="7"/>
  <c r="DN214" i="7"/>
  <c r="DM212" i="7"/>
  <c r="DN212" i="7"/>
  <c r="AV169" i="7"/>
  <c r="CP169" i="7"/>
  <c r="BS169" i="7"/>
  <c r="AV216" i="7"/>
  <c r="CP216" i="7"/>
  <c r="BS216" i="7"/>
  <c r="AW216" i="7"/>
  <c r="CQ216" i="7"/>
  <c r="BT216" i="7"/>
  <c r="CQ219" i="7"/>
  <c r="BT219" i="7"/>
  <c r="AV211" i="7"/>
  <c r="CP211" i="7"/>
  <c r="BS211" i="7"/>
  <c r="AW211" i="7"/>
  <c r="CQ211" i="7"/>
  <c r="BT211" i="7"/>
  <c r="AV214" i="7"/>
  <c r="CP214" i="7"/>
  <c r="BS214" i="7"/>
  <c r="AW214" i="7"/>
  <c r="CQ214" i="7"/>
  <c r="BT214" i="7"/>
  <c r="AV212" i="7"/>
  <c r="CP212" i="7"/>
  <c r="BS212" i="7"/>
  <c r="AW212" i="7"/>
  <c r="CQ212" i="7"/>
  <c r="BT212" i="7"/>
  <c r="U26" i="1"/>
  <c r="T54" i="1"/>
  <c r="T52" i="1" s="1"/>
  <c r="C64" i="2"/>
  <c r="X63" i="2"/>
  <c r="Z219" i="7"/>
  <c r="AW219" i="7"/>
  <c r="Y63" i="2"/>
  <c r="B219" i="7"/>
  <c r="AV219" i="7" s="1"/>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2" i="7" s="1"/>
  <c r="G101" i="9"/>
  <c r="X261" i="7" s="1"/>
  <c r="G100" i="9"/>
  <c r="X260" i="7" s="1"/>
  <c r="G99" i="9"/>
  <c r="X259"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BT268" i="7" l="1"/>
  <c r="CQ268" i="7"/>
  <c r="CQ270" i="7" s="1"/>
  <c r="HX160" i="7"/>
  <c r="IU160" i="7"/>
  <c r="JR160" i="7"/>
  <c r="KO160" i="7"/>
  <c r="EJ160" i="7"/>
  <c r="GD160" i="7"/>
  <c r="HA160" i="7"/>
  <c r="FG160" i="7"/>
  <c r="HX219" i="7"/>
  <c r="GD219" i="7"/>
  <c r="JR219" i="7"/>
  <c r="EJ219" i="7"/>
  <c r="IU219" i="7"/>
  <c r="KO219" i="7"/>
  <c r="HA219" i="7"/>
  <c r="FG219" i="7"/>
  <c r="DM160" i="7"/>
  <c r="DM219" i="7"/>
  <c r="CP160" i="7"/>
  <c r="BS160" i="7"/>
  <c r="CP219" i="7"/>
  <c r="BS219" i="7"/>
  <c r="AD259" i="7"/>
  <c r="AE259" i="7"/>
  <c r="AF259" i="7"/>
  <c r="AG259" i="7"/>
  <c r="AH259" i="7"/>
  <c r="AI259" i="7"/>
  <c r="AJ259" i="7"/>
  <c r="AF260" i="7"/>
  <c r="AE260" i="7"/>
  <c r="AD260" i="7"/>
  <c r="AI260" i="7"/>
  <c r="AG260" i="7"/>
  <c r="AH260" i="7"/>
  <c r="AD261" i="7"/>
  <c r="AE261" i="7"/>
  <c r="AF261" i="7"/>
  <c r="AG261" i="7"/>
  <c r="AH261" i="7"/>
  <c r="AI261" i="7"/>
  <c r="AJ261" i="7"/>
  <c r="AK261" i="7"/>
  <c r="AL261" i="7"/>
  <c r="AD262" i="7"/>
  <c r="AE262" i="7"/>
  <c r="AF262" i="7"/>
  <c r="AG262" i="7"/>
  <c r="AH262" i="7"/>
  <c r="AI262" i="7"/>
  <c r="AJ262"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9" i="7"/>
  <c r="AO259" i="7"/>
  <c r="AP259" i="7"/>
  <c r="AQ259" i="7"/>
  <c r="AR259" i="7"/>
  <c r="AS259" i="7"/>
  <c r="AN260" i="7"/>
  <c r="AO260" i="7"/>
  <c r="AP260" i="7"/>
  <c r="AQ260" i="7"/>
  <c r="AR260" i="7"/>
  <c r="AS260" i="7"/>
  <c r="AN261" i="7"/>
  <c r="AO261" i="7"/>
  <c r="AP261" i="7"/>
  <c r="AQ261" i="7"/>
  <c r="AR261" i="7"/>
  <c r="AS261" i="7"/>
  <c r="AN262" i="7"/>
  <c r="AO262" i="7"/>
  <c r="AP262" i="7"/>
  <c r="AQ262" i="7"/>
  <c r="AR262" i="7"/>
  <c r="AS262" i="7"/>
  <c r="AC259" i="7"/>
  <c r="AC260" i="7"/>
  <c r="AC261" i="7"/>
  <c r="AC262" i="7"/>
  <c r="Y219" i="7"/>
  <c r="C7" i="10"/>
  <c r="E15" i="10"/>
  <c r="C14" i="10"/>
  <c r="C13" i="10"/>
  <c r="C10" i="10"/>
  <c r="C12" i="10"/>
  <c r="C11" i="10"/>
  <c r="C9" i="10"/>
  <c r="C6" i="10"/>
  <c r="C8" i="10"/>
  <c r="Q146" i="1"/>
  <c r="R146" i="1"/>
  <c r="S146" i="1"/>
  <c r="Y259" i="7"/>
  <c r="Z259" i="7"/>
  <c r="AA259" i="7"/>
  <c r="AB259" i="7"/>
  <c r="AK259" i="7"/>
  <c r="AL259" i="7"/>
  <c r="AM259" i="7"/>
  <c r="AM261" i="7"/>
  <c r="Y261" i="7"/>
  <c r="Z261" i="7"/>
  <c r="AA261" i="7"/>
  <c r="Q148" i="1"/>
  <c r="AB261" i="7"/>
  <c r="R148" i="1"/>
  <c r="S148" i="1"/>
  <c r="Y262" i="7"/>
  <c r="Z262" i="7"/>
  <c r="AA262" i="7"/>
  <c r="AB262" i="7"/>
  <c r="Q149" i="1"/>
  <c r="AK262" i="7"/>
  <c r="R149" i="1"/>
  <c r="AL262" i="7"/>
  <c r="S149" i="1"/>
  <c r="AM262" i="7"/>
  <c r="R147" i="1"/>
  <c r="S147" i="1"/>
  <c r="AL260" i="7"/>
  <c r="AM260" i="7"/>
  <c r="Q147" i="1"/>
  <c r="AA260" i="7"/>
  <c r="AB260" i="7"/>
  <c r="Z260" i="7"/>
  <c r="Y260" i="7"/>
  <c r="M38" i="1"/>
  <c r="J36" i="1"/>
  <c r="K35" i="1"/>
  <c r="L35" i="1" s="1"/>
  <c r="N35" i="1" s="1"/>
  <c r="J33" i="1"/>
  <c r="J32" i="1"/>
  <c r="J31" i="1"/>
  <c r="J37" i="1"/>
  <c r="BT271" i="7" l="1"/>
  <c r="BT270" i="7"/>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7" i="2"/>
  <c r="F8" i="10"/>
  <c r="D8" i="10"/>
  <c r="D13" i="10"/>
  <c r="D12" i="10"/>
  <c r="D10" i="10"/>
  <c r="D6" i="10"/>
  <c r="D14" i="10"/>
  <c r="D9" i="10"/>
  <c r="K25" i="1"/>
  <c r="L25" i="1" s="1"/>
  <c r="G15" i="10"/>
  <c r="D11" i="10"/>
  <c r="D7" i="10"/>
  <c r="V149" i="1"/>
  <c r="V147" i="1"/>
  <c r="K31" i="1"/>
  <c r="L31" i="1" s="1"/>
  <c r="N31" i="1" s="1"/>
  <c r="P34" i="1"/>
  <c r="M35" i="1"/>
  <c r="K36" i="1"/>
  <c r="L36" i="1" s="1"/>
  <c r="N36" i="1" s="1"/>
  <c r="K37" i="1"/>
  <c r="L37" i="1" s="1"/>
  <c r="N37" i="1" s="1"/>
  <c r="K32" i="1"/>
  <c r="L32" i="1" s="1"/>
  <c r="N32" i="1" s="1"/>
  <c r="K33" i="1"/>
  <c r="L33" i="1" s="1"/>
  <c r="N33" i="1" s="1"/>
  <c r="O38" i="1"/>
  <c r="N25" i="1" l="1"/>
  <c r="O25" i="1"/>
  <c r="M30" i="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N22" i="1" s="1"/>
  <c r="O22" i="1" s="1"/>
  <c r="J12" i="10" s="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FG164" i="7" l="1"/>
  <c r="HA164" i="7"/>
  <c r="JR164" i="7"/>
  <c r="EJ164" i="7"/>
  <c r="HX164" i="7"/>
  <c r="IU164" i="7"/>
  <c r="GD164" i="7"/>
  <c r="KO164" i="7"/>
  <c r="FG163" i="7"/>
  <c r="EJ163" i="7"/>
  <c r="HA163" i="7"/>
  <c r="JR163" i="7"/>
  <c r="GD163" i="7"/>
  <c r="IU163" i="7"/>
  <c r="KO163" i="7"/>
  <c r="HX163" i="7"/>
  <c r="GD162" i="7"/>
  <c r="HX162" i="7"/>
  <c r="FG162" i="7"/>
  <c r="JR162" i="7"/>
  <c r="EJ162" i="7"/>
  <c r="HA162" i="7"/>
  <c r="IU162" i="7"/>
  <c r="KO162" i="7"/>
  <c r="GD161" i="7"/>
  <c r="EJ161" i="7"/>
  <c r="FG161" i="7"/>
  <c r="JR161" i="7"/>
  <c r="HX161" i="7"/>
  <c r="KO161" i="7"/>
  <c r="IU161" i="7"/>
  <c r="HA161" i="7"/>
  <c r="DM164" i="7"/>
  <c r="DM163" i="7"/>
  <c r="DM162" i="7"/>
  <c r="DM161" i="7"/>
  <c r="AV164" i="7"/>
  <c r="CP164" i="7"/>
  <c r="BS164" i="7"/>
  <c r="AV163" i="7"/>
  <c r="CP163" i="7"/>
  <c r="BS163" i="7"/>
  <c r="AV162" i="7"/>
  <c r="CP162" i="7"/>
  <c r="BS162" i="7"/>
  <c r="AV161" i="7"/>
  <c r="CP161" i="7"/>
  <c r="BS161" i="7"/>
  <c r="B44" i="18"/>
  <c r="M12" i="18"/>
  <c r="B53" i="18"/>
  <c r="B50" i="18"/>
  <c r="M63"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CP268" i="7" l="1"/>
  <c r="CP270" i="7" s="1"/>
  <c r="BS268" i="7"/>
  <c r="BS270" i="7" s="1"/>
  <c r="HL164" i="7"/>
  <c r="FR164" i="7"/>
  <c r="KC164" i="7"/>
  <c r="JF164" i="7"/>
  <c r="GO164" i="7"/>
  <c r="II164" i="7"/>
  <c r="EU164" i="7"/>
  <c r="KZ164" i="7"/>
  <c r="DX164" i="7"/>
  <c r="DA164" i="7"/>
  <c r="CD164" i="7"/>
  <c r="M25" i="7"/>
  <c r="M196" i="7" s="1"/>
  <c r="N25" i="7"/>
  <c r="N196" i="7" s="1"/>
  <c r="BG164" i="7"/>
  <c r="I4" i="28"/>
  <c r="J4" i="19"/>
  <c r="M7" i="18"/>
  <c r="N107" i="7"/>
  <c r="M193" i="7"/>
  <c r="M9" i="18"/>
  <c r="N24" i="7"/>
  <c r="N195" i="7" s="1"/>
  <c r="M24" i="7"/>
  <c r="M195" i="7" s="1"/>
  <c r="M46" i="7"/>
  <c r="M229" i="7" s="1"/>
  <c r="M71" i="7"/>
  <c r="M56" i="7"/>
  <c r="M187" i="7" s="1"/>
  <c r="M120" i="7"/>
  <c r="M230" i="7" s="1"/>
  <c r="M64" i="7"/>
  <c r="M67" i="7"/>
  <c r="M44" i="7"/>
  <c r="M43" i="7"/>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6" i="2"/>
  <c r="A15" i="2"/>
  <c r="BS271" i="7" l="1"/>
  <c r="LA195" i="7"/>
  <c r="IJ195" i="7"/>
  <c r="GP195" i="7"/>
  <c r="EV195" i="7"/>
  <c r="KD195" i="7"/>
  <c r="HM195" i="7"/>
  <c r="FS195" i="7"/>
  <c r="JG195" i="7"/>
  <c r="GO193" i="7"/>
  <c r="II193" i="7"/>
  <c r="KZ193" i="7"/>
  <c r="EU193" i="7"/>
  <c r="HL193" i="7"/>
  <c r="KC193" i="7"/>
  <c r="FR193" i="7"/>
  <c r="JF193" i="7"/>
  <c r="JF230" i="7"/>
  <c r="GO230" i="7"/>
  <c r="II230" i="7"/>
  <c r="KZ230" i="7"/>
  <c r="FR230" i="7"/>
  <c r="EU230" i="7"/>
  <c r="KC230" i="7"/>
  <c r="JF229" i="7"/>
  <c r="FR229" i="7"/>
  <c r="KZ229" i="7"/>
  <c r="EU229" i="7"/>
  <c r="GO229" i="7"/>
  <c r="II229" i="7"/>
  <c r="KC229" i="7"/>
  <c r="EU187" i="7"/>
  <c r="GO187" i="7"/>
  <c r="JF187" i="7"/>
  <c r="KC187" i="7"/>
  <c r="HL187" i="7"/>
  <c r="KZ187" i="7"/>
  <c r="II187" i="7"/>
  <c r="FR187" i="7"/>
  <c r="II195" i="7"/>
  <c r="GO195" i="7"/>
  <c r="KC195" i="7"/>
  <c r="EU195" i="7"/>
  <c r="HL195" i="7"/>
  <c r="FR195" i="7"/>
  <c r="JF195" i="7"/>
  <c r="KZ195" i="7"/>
  <c r="FS196" i="7"/>
  <c r="LA196" i="7"/>
  <c r="KD196" i="7"/>
  <c r="IJ196" i="7"/>
  <c r="JG196" i="7"/>
  <c r="EV196" i="7"/>
  <c r="HM196" i="7"/>
  <c r="GP196" i="7"/>
  <c r="FR196" i="7"/>
  <c r="KZ196" i="7"/>
  <c r="II196" i="7"/>
  <c r="HL196" i="7"/>
  <c r="JF196" i="7"/>
  <c r="EU196" i="7"/>
  <c r="GO196" i="7"/>
  <c r="KC196" i="7"/>
  <c r="DX230" i="7"/>
  <c r="DX187" i="7"/>
  <c r="DX229" i="7"/>
  <c r="DX195" i="7"/>
  <c r="DY195" i="7"/>
  <c r="DX193" i="7"/>
  <c r="DY196" i="7"/>
  <c r="DX196" i="7"/>
  <c r="DA230" i="7"/>
  <c r="CD230" i="7"/>
  <c r="DA187" i="7"/>
  <c r="CD187" i="7"/>
  <c r="DA229" i="7"/>
  <c r="CD229" i="7"/>
  <c r="BG195" i="7"/>
  <c r="DA195" i="7"/>
  <c r="CD195" i="7"/>
  <c r="BH195" i="7"/>
  <c r="DB195" i="7"/>
  <c r="CE195" i="7"/>
  <c r="DA193" i="7"/>
  <c r="CD193" i="7"/>
  <c r="CE193" i="7"/>
  <c r="BH196" i="7"/>
  <c r="DB196" i="7"/>
  <c r="CE196" i="7"/>
  <c r="BG196" i="7"/>
  <c r="DA196" i="7"/>
  <c r="CD196" i="7"/>
  <c r="M28" i="2"/>
  <c r="AI28" i="2"/>
  <c r="AJ230" i="7"/>
  <c r="BG187" i="7"/>
  <c r="M27" i="2"/>
  <c r="AI27" i="2"/>
  <c r="BG229" i="7"/>
  <c r="AJ229" i="7"/>
  <c r="M118" i="1"/>
  <c r="BG193" i="7"/>
  <c r="BE278" i="7" s="1"/>
  <c r="BH193" i="7"/>
  <c r="N63" i="2"/>
  <c r="J19" i="19"/>
  <c r="J18" i="19"/>
  <c r="J17" i="19"/>
  <c r="J6" i="19"/>
  <c r="J7" i="19"/>
  <c r="J8" i="19"/>
  <c r="J9" i="19"/>
  <c r="J10" i="19"/>
  <c r="J11" i="19"/>
  <c r="J12" i="19"/>
  <c r="J13" i="19"/>
  <c r="J5" i="19"/>
  <c r="I12" i="28"/>
  <c r="I6" i="28"/>
  <c r="N71" i="7" s="1"/>
  <c r="I8" i="28"/>
  <c r="N44" i="7" s="1"/>
  <c r="I7" i="28"/>
  <c r="N43" i="7" s="1"/>
  <c r="I5" i="28"/>
  <c r="N67" i="7" s="1"/>
  <c r="N46" i="7"/>
  <c r="N229" i="7" s="1"/>
  <c r="I13" i="28"/>
  <c r="N122" i="7" s="1"/>
  <c r="N232" i="7" s="1"/>
  <c r="N169" i="7"/>
  <c r="BG230" i="7"/>
  <c r="P4" i="27"/>
  <c r="M121" i="7"/>
  <c r="M169" i="7"/>
  <c r="B47" i="18"/>
  <c r="O10" i="10"/>
  <c r="U20" i="1"/>
  <c r="O9" i="10"/>
  <c r="T43" i="1"/>
  <c r="T41" i="1"/>
  <c r="T42" i="1" s="1"/>
  <c r="U19" i="1"/>
  <c r="U17" i="1"/>
  <c r="O8" i="10"/>
  <c r="U23" i="1"/>
  <c r="O13" i="10"/>
  <c r="S44" i="1"/>
  <c r="S45" i="1"/>
  <c r="U21" i="1"/>
  <c r="O11" i="10"/>
  <c r="O14" i="10"/>
  <c r="T40" i="1"/>
  <c r="U24" i="1"/>
  <c r="Q12" i="10"/>
  <c r="U16" i="1"/>
  <c r="O7" i="10"/>
  <c r="A56" i="1"/>
  <c r="GO169" i="7" l="1"/>
  <c r="HL169" i="7"/>
  <c r="KC169" i="7"/>
  <c r="EU169" i="7"/>
  <c r="II169" i="7"/>
  <c r="KZ169" i="7"/>
  <c r="FR169" i="7"/>
  <c r="JF169" i="7"/>
  <c r="FS169" i="7"/>
  <c r="GP169" i="7"/>
  <c r="HM169" i="7"/>
  <c r="IJ169" i="7"/>
  <c r="JG169" i="7"/>
  <c r="KD169" i="7"/>
  <c r="EV169" i="7"/>
  <c r="LA169" i="7"/>
  <c r="LA232" i="7"/>
  <c r="FS232" i="7"/>
  <c r="KD232" i="7"/>
  <c r="GP232" i="7"/>
  <c r="IJ232" i="7"/>
  <c r="JG232" i="7"/>
  <c r="EV232" i="7"/>
  <c r="JG229" i="7"/>
  <c r="EV229" i="7"/>
  <c r="FS229" i="7"/>
  <c r="GP229" i="7"/>
  <c r="IJ229" i="7"/>
  <c r="KD229" i="7"/>
  <c r="LA229" i="7"/>
  <c r="DX169" i="7"/>
  <c r="DY169" i="7"/>
  <c r="DY232" i="7"/>
  <c r="DY229" i="7"/>
  <c r="DA169" i="7"/>
  <c r="CD169" i="7"/>
  <c r="DB169" i="7"/>
  <c r="CE169" i="7"/>
  <c r="DB232" i="7"/>
  <c r="CE232" i="7"/>
  <c r="DB229" i="7"/>
  <c r="CE229" i="7"/>
  <c r="BG169" i="7"/>
  <c r="BE274" i="7" s="1"/>
  <c r="BH169" i="7"/>
  <c r="N121" i="1"/>
  <c r="N30" i="2"/>
  <c r="BH232" i="7"/>
  <c r="AK232" i="7"/>
  <c r="N118" i="1"/>
  <c r="N27" i="2"/>
  <c r="AJ27" i="2"/>
  <c r="BH229" i="7"/>
  <c r="N121" i="7"/>
  <c r="U4" i="27"/>
  <c r="M79" i="7"/>
  <c r="M231" i="7" s="1"/>
  <c r="P20" i="27"/>
  <c r="M142" i="7" s="1"/>
  <c r="M257" i="7" s="1"/>
  <c r="P19" i="27"/>
  <c r="M141" i="7" s="1"/>
  <c r="M254" i="7" s="1"/>
  <c r="P18" i="27"/>
  <c r="M145" i="7" s="1"/>
  <c r="M263" i="7" s="1"/>
  <c r="P17" i="27"/>
  <c r="M147" i="7" s="1"/>
  <c r="P16" i="27"/>
  <c r="M138" i="7" s="1"/>
  <c r="M224" i="7" s="1"/>
  <c r="P15" i="27"/>
  <c r="M148" i="7" s="1"/>
  <c r="M249" i="7" s="1"/>
  <c r="P14" i="27"/>
  <c r="M144" i="7" s="1"/>
  <c r="M260" i="7" s="1"/>
  <c r="P10" i="27"/>
  <c r="M78" i="7" s="1"/>
  <c r="M162" i="7" s="1"/>
  <c r="P9" i="27"/>
  <c r="M77" i="7" s="1"/>
  <c r="M161" i="7" s="1"/>
  <c r="P8" i="27"/>
  <c r="M84" i="7" s="1"/>
  <c r="M204" i="7" s="1"/>
  <c r="P7" i="27"/>
  <c r="M86" i="7" s="1"/>
  <c r="M212" i="7" s="1"/>
  <c r="P6" i="27"/>
  <c r="M91" i="7" s="1"/>
  <c r="M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1" i="7"/>
  <c r="AU223" i="7"/>
  <c r="S132" i="1"/>
  <c r="AA229" i="7"/>
  <c r="AM238" i="7"/>
  <c r="S140" i="1"/>
  <c r="X204" i="7"/>
  <c r="AB256" i="7"/>
  <c r="AM256" i="7"/>
  <c r="Y256" i="7"/>
  <c r="AL256" i="7"/>
  <c r="Z256" i="7"/>
  <c r="AK256" i="7"/>
  <c r="AA256" i="7"/>
  <c r="AM228" i="7"/>
  <c r="AB228" i="7"/>
  <c r="Y228" i="7"/>
  <c r="Z228" i="7"/>
  <c r="AA228" i="7"/>
  <c r="AL228" i="7"/>
  <c r="AK228" i="7"/>
  <c r="AL247" i="7"/>
  <c r="AM247" i="7"/>
  <c r="Y247" i="7"/>
  <c r="Z247" i="7"/>
  <c r="AA247" i="7"/>
  <c r="AB247" i="7"/>
  <c r="AK247" i="7"/>
  <c r="AL239" i="7"/>
  <c r="AM239" i="7"/>
  <c r="Y239" i="7"/>
  <c r="Z239" i="7"/>
  <c r="AA239" i="7"/>
  <c r="AB239" i="7"/>
  <c r="AK239" i="7"/>
  <c r="Y234" i="7"/>
  <c r="Z234" i="7"/>
  <c r="AA234" i="7"/>
  <c r="AB234" i="7"/>
  <c r="AJ234" i="7"/>
  <c r="AK234" i="7"/>
  <c r="AL234" i="7"/>
  <c r="AM234" i="7"/>
  <c r="Y248" i="7"/>
  <c r="Z248" i="7"/>
  <c r="AA248" i="7"/>
  <c r="AB248" i="7"/>
  <c r="AK248" i="7"/>
  <c r="AL248" i="7"/>
  <c r="AM248" i="7"/>
  <c r="AB229" i="7"/>
  <c r="Y240" i="7"/>
  <c r="Z240" i="7"/>
  <c r="AA240" i="7"/>
  <c r="AB240" i="7"/>
  <c r="AK240" i="7"/>
  <c r="AL240" i="7"/>
  <c r="AM240" i="7"/>
  <c r="X207" i="7"/>
  <c r="X186" i="7"/>
  <c r="X163" i="7"/>
  <c r="X206" i="7"/>
  <c r="X185" i="7"/>
  <c r="X162" i="7"/>
  <c r="X183" i="7"/>
  <c r="X161" i="7"/>
  <c r="X203" i="7"/>
  <c r="X182" i="7"/>
  <c r="X223"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8" i="7"/>
  <c r="A4" i="1" s="1"/>
  <c r="A20" i="2"/>
  <c r="AJ256" i="7"/>
  <c r="BI2" i="7"/>
  <c r="AW2" i="7"/>
  <c r="AX2" i="7"/>
  <c r="AY2" i="7"/>
  <c r="BD2" i="7"/>
  <c r="BG2" i="7"/>
  <c r="BH2" i="7"/>
  <c r="AV2" i="7"/>
  <c r="AJ2" i="7"/>
  <c r="AK2" i="7"/>
  <c r="Y2" i="7"/>
  <c r="A21" i="2"/>
  <c r="O2" i="7"/>
  <c r="C2" i="7"/>
  <c r="D2" i="7"/>
  <c r="E2" i="7"/>
  <c r="J2" i="7"/>
  <c r="M2" i="7"/>
  <c r="N2" i="7"/>
  <c r="B2" i="7"/>
  <c r="II263" i="7" l="1"/>
  <c r="EU263" i="7"/>
  <c r="GO263" i="7"/>
  <c r="FR263" i="7"/>
  <c r="JF263" i="7"/>
  <c r="KC263" i="7"/>
  <c r="KZ263" i="7"/>
  <c r="KC254" i="7"/>
  <c r="KZ254" i="7"/>
  <c r="II254" i="7"/>
  <c r="FR254" i="7"/>
  <c r="GO254" i="7"/>
  <c r="JF254" i="7"/>
  <c r="EU254" i="7"/>
  <c r="II218" i="7"/>
  <c r="KZ218" i="7"/>
  <c r="JF218" i="7"/>
  <c r="KC218" i="7"/>
  <c r="GO218" i="7"/>
  <c r="FR218" i="7"/>
  <c r="HL218" i="7"/>
  <c r="EU218" i="7"/>
  <c r="EU257" i="7"/>
  <c r="FR257" i="7"/>
  <c r="KZ257" i="7"/>
  <c r="KC257" i="7"/>
  <c r="GO257" i="7"/>
  <c r="II257" i="7"/>
  <c r="JF257" i="7"/>
  <c r="FR265" i="7"/>
  <c r="KC265" i="7"/>
  <c r="II265" i="7"/>
  <c r="GO265" i="7"/>
  <c r="EU265" i="7"/>
  <c r="JF265" i="7"/>
  <c r="KZ265" i="7"/>
  <c r="II219" i="7"/>
  <c r="FR219" i="7"/>
  <c r="EU219" i="7"/>
  <c r="JF219" i="7"/>
  <c r="KZ219" i="7"/>
  <c r="HL219" i="7"/>
  <c r="KC219" i="7"/>
  <c r="GO219" i="7"/>
  <c r="GO231" i="7"/>
  <c r="KC231" i="7"/>
  <c r="JF231" i="7"/>
  <c r="FR231" i="7"/>
  <c r="EU231" i="7"/>
  <c r="II231" i="7"/>
  <c r="KZ231" i="7"/>
  <c r="II212" i="7"/>
  <c r="JF212" i="7"/>
  <c r="EU212" i="7"/>
  <c r="HL212" i="7"/>
  <c r="KC212" i="7"/>
  <c r="GO212" i="7"/>
  <c r="FR212" i="7"/>
  <c r="KZ212" i="7"/>
  <c r="KZ204" i="7"/>
  <c r="JF204" i="7"/>
  <c r="KC204" i="7"/>
  <c r="II204" i="7"/>
  <c r="HL204" i="7"/>
  <c r="FR204" i="7"/>
  <c r="GO204" i="7"/>
  <c r="EU204" i="7"/>
  <c r="GO161" i="7"/>
  <c r="FR161" i="7"/>
  <c r="KC161" i="7"/>
  <c r="HL161" i="7"/>
  <c r="EU161" i="7"/>
  <c r="JF161" i="7"/>
  <c r="KZ161" i="7"/>
  <c r="II161" i="7"/>
  <c r="FR162" i="7"/>
  <c r="GO162" i="7"/>
  <c r="II162" i="7"/>
  <c r="EU162" i="7"/>
  <c r="KZ162" i="7"/>
  <c r="HL162" i="7"/>
  <c r="KC162" i="7"/>
  <c r="JF162" i="7"/>
  <c r="II249" i="7"/>
  <c r="FR249" i="7"/>
  <c r="EU249" i="7"/>
  <c r="JF249" i="7"/>
  <c r="KZ249" i="7"/>
  <c r="KC249" i="7"/>
  <c r="GO249" i="7"/>
  <c r="KZ260" i="7"/>
  <c r="KC260" i="7"/>
  <c r="FR260" i="7"/>
  <c r="JF260" i="7"/>
  <c r="EU260" i="7"/>
  <c r="II260" i="7"/>
  <c r="GO260" i="7"/>
  <c r="KC224" i="7"/>
  <c r="II224" i="7"/>
  <c r="KZ224" i="7"/>
  <c r="FR224" i="7"/>
  <c r="GO224" i="7"/>
  <c r="EU224" i="7"/>
  <c r="JF224" i="7"/>
  <c r="DX218" i="7"/>
  <c r="BG219" i="7"/>
  <c r="DX219" i="7"/>
  <c r="DX212" i="7"/>
  <c r="DX204" i="7"/>
  <c r="DX161" i="7"/>
  <c r="DX162" i="7"/>
  <c r="DX260" i="7"/>
  <c r="DX249" i="7"/>
  <c r="DX224" i="7"/>
  <c r="DX265" i="7"/>
  <c r="DX263" i="7"/>
  <c r="DX254" i="7"/>
  <c r="DX257" i="7"/>
  <c r="DX231" i="7"/>
  <c r="DA218" i="7"/>
  <c r="CD218" i="7"/>
  <c r="DA219" i="7"/>
  <c r="CD219" i="7"/>
  <c r="DA212" i="7"/>
  <c r="CD212" i="7"/>
  <c r="DA204" i="7"/>
  <c r="CD204" i="7"/>
  <c r="DA161" i="7"/>
  <c r="CD161" i="7"/>
  <c r="DA162" i="7"/>
  <c r="CD162" i="7"/>
  <c r="DA260" i="7"/>
  <c r="CD260" i="7"/>
  <c r="DA249" i="7"/>
  <c r="CD249" i="7"/>
  <c r="DA224" i="7"/>
  <c r="CD224" i="7"/>
  <c r="DA265" i="7"/>
  <c r="CD265" i="7"/>
  <c r="DA263" i="7"/>
  <c r="CD263" i="7"/>
  <c r="DA254" i="7"/>
  <c r="CD254" i="7"/>
  <c r="DA257" i="7"/>
  <c r="CD257" i="7"/>
  <c r="DA231" i="7"/>
  <c r="CD231"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8" i="7" s="1"/>
  <c r="AO160" i="7"/>
  <c r="AO268" i="7" s="1"/>
  <c r="AP160" i="7"/>
  <c r="AP268" i="7" s="1"/>
  <c r="AQ160" i="7"/>
  <c r="AQ268" i="7" s="1"/>
  <c r="AR160" i="7"/>
  <c r="AR268" i="7" s="1"/>
  <c r="AS160" i="7"/>
  <c r="AS268" i="7" s="1"/>
  <c r="AI160" i="7"/>
  <c r="AI268" i="7" s="1"/>
  <c r="L4" i="1" s="1"/>
  <c r="AF160" i="7"/>
  <c r="AF268" i="7" s="1"/>
  <c r="I4" i="1" s="1"/>
  <c r="AE160" i="7"/>
  <c r="AE268" i="7" s="1"/>
  <c r="H4" i="1" s="1"/>
  <c r="AD160" i="7"/>
  <c r="AD268" i="7" s="1"/>
  <c r="G4" i="1" s="1"/>
  <c r="AM160" i="7"/>
  <c r="AM268" i="7" s="1"/>
  <c r="P4" i="1" s="1"/>
  <c r="P28" i="1" s="1"/>
  <c r="AL160" i="7"/>
  <c r="AL268" i="7" s="1"/>
  <c r="O4" i="1" s="1"/>
  <c r="O28" i="1" s="1"/>
  <c r="AH160" i="7"/>
  <c r="AH268" i="7" s="1"/>
  <c r="K4" i="1" s="1"/>
  <c r="AG160" i="7"/>
  <c r="AG268" i="7" s="1"/>
  <c r="J4" i="1" s="1"/>
  <c r="AK160" i="7"/>
  <c r="AK268" i="7" s="1"/>
  <c r="N4" i="1" s="1"/>
  <c r="N28" i="1" s="1"/>
  <c r="AJ160" i="7"/>
  <c r="AJ268"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3" i="7"/>
  <c r="AI273" i="7" s="1"/>
  <c r="L11" i="1" s="1"/>
  <c r="AF223" i="7"/>
  <c r="AF273" i="7" s="1"/>
  <c r="I11" i="1" s="1"/>
  <c r="AE223" i="7"/>
  <c r="AE273" i="7" s="1"/>
  <c r="H11" i="1" s="1"/>
  <c r="AD223" i="7"/>
  <c r="AD273" i="7" s="1"/>
  <c r="G11" i="1" s="1"/>
  <c r="AK223" i="7"/>
  <c r="AJ223" i="7"/>
  <c r="AH223" i="7"/>
  <c r="AH273" i="7" s="1"/>
  <c r="K11" i="1" s="1"/>
  <c r="AG223" i="7"/>
  <c r="AG273" i="7" s="1"/>
  <c r="J11" i="1" s="1"/>
  <c r="AG182" i="7"/>
  <c r="AH182" i="7"/>
  <c r="AJ182" i="7"/>
  <c r="AI182" i="7"/>
  <c r="AF182" i="7"/>
  <c r="AE182" i="7"/>
  <c r="AD182" i="7"/>
  <c r="AG203" i="7"/>
  <c r="AH203" i="7"/>
  <c r="AI203" i="7"/>
  <c r="AJ203" i="7"/>
  <c r="AK203" i="7"/>
  <c r="AF203" i="7"/>
  <c r="AE203" i="7"/>
  <c r="AD203" i="7"/>
  <c r="AF161" i="7"/>
  <c r="AF269" i="7" s="1"/>
  <c r="I5" i="1" s="1"/>
  <c r="I40" i="1" s="1"/>
  <c r="AE161" i="7"/>
  <c r="AE269" i="7" s="1"/>
  <c r="H5" i="1" s="1"/>
  <c r="H40" i="1" s="1"/>
  <c r="AD161" i="7"/>
  <c r="AD269" i="7" s="1"/>
  <c r="G5" i="1" s="1"/>
  <c r="G40" i="1" s="1"/>
  <c r="AI161" i="7"/>
  <c r="AI269" i="7" s="1"/>
  <c r="L5" i="1" s="1"/>
  <c r="L40" i="1" s="1"/>
  <c r="AH161" i="7"/>
  <c r="AH269" i="7" s="1"/>
  <c r="K5" i="1" s="1"/>
  <c r="K40" i="1" s="1"/>
  <c r="AG161" i="7"/>
  <c r="AG269" i="7" s="1"/>
  <c r="J5" i="1" s="1"/>
  <c r="J40" i="1" s="1"/>
  <c r="AI183" i="7"/>
  <c r="AF183" i="7"/>
  <c r="AE183" i="7"/>
  <c r="AD183" i="7"/>
  <c r="AJ183" i="7"/>
  <c r="AH183" i="7"/>
  <c r="AG183" i="7"/>
  <c r="AF162" i="7"/>
  <c r="AF270" i="7" s="1"/>
  <c r="I6" i="1" s="1"/>
  <c r="AE162" i="7"/>
  <c r="AE270" i="7" s="1"/>
  <c r="H6" i="1" s="1"/>
  <c r="AD162" i="7"/>
  <c r="AD270" i="7" s="1"/>
  <c r="G6" i="1" s="1"/>
  <c r="AI162" i="7"/>
  <c r="AI270" i="7" s="1"/>
  <c r="L6" i="1" s="1"/>
  <c r="AH162" i="7"/>
  <c r="AH270" i="7" s="1"/>
  <c r="K6" i="1" s="1"/>
  <c r="AG162" i="7"/>
  <c r="AG270"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3" i="7"/>
  <c r="L15" i="2" s="1"/>
  <c r="BC223" i="7"/>
  <c r="I15" i="2" s="1"/>
  <c r="BB223" i="7"/>
  <c r="H15" i="2" s="1"/>
  <c r="BA223" i="7"/>
  <c r="G15" i="2" s="1"/>
  <c r="BE223" i="7"/>
  <c r="BD223" i="7"/>
  <c r="AJ161" i="7"/>
  <c r="N79" i="7"/>
  <c r="U9" i="27"/>
  <c r="N77" i="7" s="1"/>
  <c r="N161" i="7" s="1"/>
  <c r="U7" i="27"/>
  <c r="N86" i="7" s="1"/>
  <c r="N212" i="7" s="1"/>
  <c r="U6" i="27"/>
  <c r="N91" i="7" s="1"/>
  <c r="N219" i="7" s="1"/>
  <c r="U5" i="27"/>
  <c r="N90" i="7" s="1"/>
  <c r="N218" i="7" s="1"/>
  <c r="U20" i="27"/>
  <c r="N142" i="7" s="1"/>
  <c r="N257" i="7" s="1"/>
  <c r="U19" i="27"/>
  <c r="N141" i="7" s="1"/>
  <c r="N254" i="7" s="1"/>
  <c r="U18" i="27"/>
  <c r="N145" i="7" s="1"/>
  <c r="N263" i="7" s="1"/>
  <c r="U17" i="27"/>
  <c r="N147" i="7" s="1"/>
  <c r="U16" i="27"/>
  <c r="N138" i="7" s="1"/>
  <c r="N224" i="7" s="1"/>
  <c r="U15" i="27"/>
  <c r="N148" i="7" s="1"/>
  <c r="N249" i="7" s="1"/>
  <c r="U14" i="27"/>
  <c r="N144" i="7" s="1"/>
  <c r="N260" i="7" s="1"/>
  <c r="U8" i="27"/>
  <c r="N84" i="7" s="1"/>
  <c r="N204" i="7" s="1"/>
  <c r="U10" i="27"/>
  <c r="N78" i="7" s="1"/>
  <c r="N162" i="7" s="1"/>
  <c r="N231" i="7"/>
  <c r="BG218" i="7"/>
  <c r="AJ218" i="7"/>
  <c r="AJ219" i="7"/>
  <c r="AJ212" i="7"/>
  <c r="BG212" i="7"/>
  <c r="BG204" i="7"/>
  <c r="AJ204" i="7"/>
  <c r="BG161" i="7"/>
  <c r="AJ269" i="7"/>
  <c r="M5" i="1" s="1"/>
  <c r="M40" i="1" s="1"/>
  <c r="BG162" i="7"/>
  <c r="AJ162" i="7"/>
  <c r="AJ270" i="7" s="1"/>
  <c r="M6" i="1" s="1"/>
  <c r="M147" i="1"/>
  <c r="AI56" i="2"/>
  <c r="BG260" i="7"/>
  <c r="AJ260" i="7"/>
  <c r="M136" i="1"/>
  <c r="M45" i="2"/>
  <c r="BG249" i="7"/>
  <c r="AJ249" i="7"/>
  <c r="M113" i="1"/>
  <c r="M22" i="2"/>
  <c r="BG224" i="7"/>
  <c r="BE276" i="7" s="1"/>
  <c r="AJ224" i="7"/>
  <c r="M152" i="1"/>
  <c r="AJ265" i="7"/>
  <c r="M150" i="1"/>
  <c r="M59" i="2"/>
  <c r="AI59" i="2"/>
  <c r="BG263" i="7"/>
  <c r="AJ263" i="7"/>
  <c r="M141" i="1"/>
  <c r="M50" i="2"/>
  <c r="AI50" i="2"/>
  <c r="M144" i="1"/>
  <c r="M53" i="2"/>
  <c r="AI53" i="2"/>
  <c r="BG257" i="7"/>
  <c r="M120" i="1"/>
  <c r="M29" i="2"/>
  <c r="AI29" i="2"/>
  <c r="M18" i="2" s="1"/>
  <c r="AJ231" i="7"/>
  <c r="M56" i="2"/>
  <c r="AI61" i="2"/>
  <c r="BG265" i="7"/>
  <c r="M61" i="2"/>
  <c r="BG254" i="7"/>
  <c r="AJ257" i="7"/>
  <c r="BG231" i="7"/>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8"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3" i="7"/>
  <c r="AN273" i="7" s="1"/>
  <c r="AO223" i="7"/>
  <c r="AO273" i="7" s="1"/>
  <c r="AP223" i="7"/>
  <c r="AP273" i="7" s="1"/>
  <c r="AQ223" i="7"/>
  <c r="AQ273" i="7" s="1"/>
  <c r="AR223" i="7"/>
  <c r="AR273" i="7" s="1"/>
  <c r="AS223" i="7"/>
  <c r="AS273" i="7" s="1"/>
  <c r="AC182" i="7"/>
  <c r="AN182" i="7"/>
  <c r="AO182" i="7"/>
  <c r="AP182" i="7"/>
  <c r="AQ182" i="7"/>
  <c r="AR182" i="7"/>
  <c r="AS182" i="7"/>
  <c r="AC203" i="7"/>
  <c r="AN203" i="7"/>
  <c r="AO203" i="7"/>
  <c r="AP203" i="7"/>
  <c r="AQ203" i="7"/>
  <c r="AR203" i="7"/>
  <c r="AS203" i="7"/>
  <c r="AC161" i="7"/>
  <c r="AC269" i="7" s="1"/>
  <c r="F5" i="1" s="1"/>
  <c r="F40" i="1" s="1"/>
  <c r="AN161" i="7"/>
  <c r="AN269" i="7" s="1"/>
  <c r="AO161" i="7"/>
  <c r="AO269" i="7" s="1"/>
  <c r="AP161" i="7"/>
  <c r="AP269" i="7" s="1"/>
  <c r="AQ161" i="7"/>
  <c r="AQ269" i="7" s="1"/>
  <c r="AR161" i="7"/>
  <c r="AR269" i="7" s="1"/>
  <c r="AS161" i="7"/>
  <c r="AS269" i="7" s="1"/>
  <c r="AC183" i="7"/>
  <c r="AN183" i="7"/>
  <c r="AO183" i="7"/>
  <c r="AP183" i="7"/>
  <c r="AQ183" i="7"/>
  <c r="AR183" i="7"/>
  <c r="AS183" i="7"/>
  <c r="AC162" i="7"/>
  <c r="AC270" i="7" s="1"/>
  <c r="F6" i="1" s="1"/>
  <c r="AN162" i="7"/>
  <c r="AN270" i="7" s="1"/>
  <c r="AO162" i="7"/>
  <c r="AO270" i="7" s="1"/>
  <c r="AP162" i="7"/>
  <c r="AP270" i="7" s="1"/>
  <c r="AQ162" i="7"/>
  <c r="AQ270" i="7" s="1"/>
  <c r="AR162" i="7"/>
  <c r="AR270" i="7" s="1"/>
  <c r="AS162" i="7"/>
  <c r="AS270"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3" i="7"/>
  <c r="BL223" i="7"/>
  <c r="BM223" i="7"/>
  <c r="BN223" i="7"/>
  <c r="BO223" i="7"/>
  <c r="BP223" i="7"/>
  <c r="BJ223" i="7"/>
  <c r="AC213" i="7"/>
  <c r="AN213" i="7"/>
  <c r="AO213" i="7"/>
  <c r="AP213" i="7"/>
  <c r="AQ213" i="7"/>
  <c r="AR213" i="7"/>
  <c r="AS213" i="7"/>
  <c r="AC196" i="7"/>
  <c r="AN196" i="7"/>
  <c r="AO196" i="7"/>
  <c r="AP196" i="7"/>
  <c r="AQ196" i="7"/>
  <c r="AR196" i="7"/>
  <c r="AS196" i="7"/>
  <c r="AZ160" i="7"/>
  <c r="AZ268" i="7" s="1"/>
  <c r="AY160" i="7"/>
  <c r="AY268" i="7" s="1"/>
  <c r="AX160" i="7"/>
  <c r="AX268" i="7" s="1"/>
  <c r="AW160" i="7"/>
  <c r="AW268" i="7" s="1"/>
  <c r="AV160" i="7"/>
  <c r="AV268" i="7" s="1"/>
  <c r="AC223" i="7"/>
  <c r="AC273" i="7" s="1"/>
  <c r="F11" i="1" s="1"/>
  <c r="V127" i="1"/>
  <c r="U127" i="1"/>
  <c r="T127" i="1"/>
  <c r="V134" i="1"/>
  <c r="U134" i="1"/>
  <c r="V117" i="1"/>
  <c r="U117" i="1"/>
  <c r="V143" i="1"/>
  <c r="U143" i="1"/>
  <c r="T143" i="1"/>
  <c r="AZ223" i="7"/>
  <c r="AV223" i="7"/>
  <c r="BI223" i="7"/>
  <c r="BH223" i="7"/>
  <c r="BG223" i="7"/>
  <c r="AY223" i="7"/>
  <c r="AX223" i="7"/>
  <c r="AW223" i="7"/>
  <c r="AC188" i="7"/>
  <c r="AA204" i="7"/>
  <c r="V40" i="1"/>
  <c r="Q14" i="10"/>
  <c r="U44" i="1"/>
  <c r="U45" i="1"/>
  <c r="U46" i="1" s="1"/>
  <c r="Q10" i="10"/>
  <c r="Q9" i="10"/>
  <c r="V43" i="1"/>
  <c r="V41" i="1"/>
  <c r="V42" i="1" s="1"/>
  <c r="Q56" i="1"/>
  <c r="Q112" i="1" s="1"/>
  <c r="R56" i="1"/>
  <c r="R112" i="1" s="1"/>
  <c r="S56" i="1"/>
  <c r="S112" i="1" s="1"/>
  <c r="T56" i="1"/>
  <c r="U56" i="1"/>
  <c r="V56" i="1"/>
  <c r="AJ245" i="7"/>
  <c r="T126" i="1"/>
  <c r="AL253" i="7"/>
  <c r="AM251" i="7"/>
  <c r="AK251" i="7"/>
  <c r="AB244" i="7"/>
  <c r="AA244" i="7"/>
  <c r="Z244" i="7"/>
  <c r="Y245" i="7"/>
  <c r="T117" i="1"/>
  <c r="AL251" i="7"/>
  <c r="AL238" i="7"/>
  <c r="S138" i="1"/>
  <c r="V135" i="1"/>
  <c r="T135" i="1"/>
  <c r="AA251" i="7"/>
  <c r="AM254" i="7"/>
  <c r="AM245" i="7"/>
  <c r="AA245" i="7"/>
  <c r="Z245" i="7"/>
  <c r="AK253" i="7"/>
  <c r="AL245" i="7"/>
  <c r="AB245" i="7"/>
  <c r="AK245" i="7"/>
  <c r="AB253" i="7"/>
  <c r="AA253" i="7"/>
  <c r="Z254" i="7"/>
  <c r="Z253" i="7"/>
  <c r="T134" i="1"/>
  <c r="R128" i="1"/>
  <c r="S128" i="1"/>
  <c r="Q130" i="1"/>
  <c r="R130" i="1"/>
  <c r="S130" i="1"/>
  <c r="Q113" i="1"/>
  <c r="R113" i="1"/>
  <c r="S113" i="1"/>
  <c r="S142" i="1"/>
  <c r="B56" i="1"/>
  <c r="B112" i="1" s="1"/>
  <c r="Z238" i="7"/>
  <c r="Y238" i="7"/>
  <c r="S115" i="1"/>
  <c r="Q115" i="1"/>
  <c r="R115" i="1"/>
  <c r="R114" i="1"/>
  <c r="S114" i="1"/>
  <c r="Q114" i="1"/>
  <c r="Y254" i="7"/>
  <c r="S141" i="1"/>
  <c r="Q125" i="1"/>
  <c r="R125" i="1"/>
  <c r="S125" i="1"/>
  <c r="AK238" i="7"/>
  <c r="AL254" i="7"/>
  <c r="U135" i="1"/>
  <c r="Y253" i="7"/>
  <c r="AJ238" i="7"/>
  <c r="Q119" i="1"/>
  <c r="R119" i="1"/>
  <c r="S119" i="1"/>
  <c r="S118" i="1"/>
  <c r="V118" i="1"/>
  <c r="Q118" i="1"/>
  <c r="R118" i="1"/>
  <c r="AB249" i="7"/>
  <c r="S136" i="1"/>
  <c r="Q116" i="1"/>
  <c r="R116" i="1"/>
  <c r="S116" i="1"/>
  <c r="AL249" i="7"/>
  <c r="AB204" i="7"/>
  <c r="AB254" i="7"/>
  <c r="S129" i="1"/>
  <c r="Q129" i="1"/>
  <c r="R129" i="1"/>
  <c r="AB251" i="7"/>
  <c r="AB238" i="7"/>
  <c r="Y204" i="7"/>
  <c r="AA254" i="7"/>
  <c r="AB231" i="7"/>
  <c r="S120" i="1"/>
  <c r="Q120" i="1"/>
  <c r="R120" i="1"/>
  <c r="AA238" i="7"/>
  <c r="Z251" i="7"/>
  <c r="V126" i="1"/>
  <c r="AM255" i="7"/>
  <c r="S131" i="1"/>
  <c r="Y251" i="7"/>
  <c r="U126" i="1"/>
  <c r="AL255" i="7"/>
  <c r="AM253" i="7"/>
  <c r="AB255" i="7"/>
  <c r="Z229" i="7"/>
  <c r="Y229" i="7"/>
  <c r="Z249" i="7"/>
  <c r="Y249" i="7"/>
  <c r="AA231" i="7"/>
  <c r="Z231" i="7"/>
  <c r="Y244" i="7"/>
  <c r="Y231" i="7"/>
  <c r="AM229" i="7"/>
  <c r="AM244" i="7"/>
  <c r="AJ189" i="7"/>
  <c r="AL229" i="7"/>
  <c r="AL244" i="7"/>
  <c r="AL204" i="7"/>
  <c r="AK229" i="7"/>
  <c r="AK244" i="7"/>
  <c r="AK255" i="7"/>
  <c r="AM204" i="7"/>
  <c r="AK254" i="7"/>
  <c r="AA255" i="7"/>
  <c r="Z204" i="7"/>
  <c r="AJ254" i="7"/>
  <c r="AB230" i="7"/>
  <c r="AA249" i="7"/>
  <c r="AA230" i="7"/>
  <c r="AM249" i="7"/>
  <c r="Z230" i="7"/>
  <c r="Y230" i="7"/>
  <c r="AM231" i="7"/>
  <c r="AM230" i="7"/>
  <c r="AL231" i="7"/>
  <c r="Y255" i="7"/>
  <c r="AL230" i="7"/>
  <c r="AK231" i="7"/>
  <c r="Z255" i="7"/>
  <c r="AK204" i="7"/>
  <c r="AJ255" i="7"/>
  <c r="AK214" i="7"/>
  <c r="AB214" i="7"/>
  <c r="AM214" i="7"/>
  <c r="Z214" i="7"/>
  <c r="AA214" i="7"/>
  <c r="Y214" i="7"/>
  <c r="AL214" i="7"/>
  <c r="Z160" i="7"/>
  <c r="AB160" i="7"/>
  <c r="Y160" i="7"/>
  <c r="AA160" i="7"/>
  <c r="AK176" i="7"/>
  <c r="AL176" i="7"/>
  <c r="AM176" i="7"/>
  <c r="Y176" i="7"/>
  <c r="Z176" i="7"/>
  <c r="AA176" i="7"/>
  <c r="AB176" i="7"/>
  <c r="AA241" i="7"/>
  <c r="AK241" i="7"/>
  <c r="AL241" i="7"/>
  <c r="AM241" i="7"/>
  <c r="Y241" i="7"/>
  <c r="Z241" i="7"/>
  <c r="AB241" i="7"/>
  <c r="AL250" i="7"/>
  <c r="Q137" i="1" s="1"/>
  <c r="Y250" i="7"/>
  <c r="Z250" i="7"/>
  <c r="AA250" i="7"/>
  <c r="AB250" i="7"/>
  <c r="AK250" i="7"/>
  <c r="AM250" i="7"/>
  <c r="R137" i="1" s="1"/>
  <c r="Y194" i="7"/>
  <c r="Z194" i="7"/>
  <c r="AJ194" i="7"/>
  <c r="AA194" i="7"/>
  <c r="AB194" i="7"/>
  <c r="AK194" i="7"/>
  <c r="AL194" i="7"/>
  <c r="AM194" i="7"/>
  <c r="AM223" i="7"/>
  <c r="AL223" i="7"/>
  <c r="Y223" i="7"/>
  <c r="Z223" i="7"/>
  <c r="AA223" i="7"/>
  <c r="AB223"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3" i="7"/>
  <c r="Z243" i="7"/>
  <c r="AA243" i="7"/>
  <c r="AB243" i="7"/>
  <c r="AK243" i="7"/>
  <c r="AL243" i="7"/>
  <c r="AM243" i="7"/>
  <c r="AB224" i="7"/>
  <c r="Z224" i="7"/>
  <c r="AM224" i="7"/>
  <c r="Y224" i="7"/>
  <c r="AL224" i="7"/>
  <c r="AA224"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9" i="7" s="1"/>
  <c r="P5" i="1" s="1"/>
  <c r="AL161" i="7"/>
  <c r="AA161" i="7"/>
  <c r="Z161" i="7"/>
  <c r="Y161" i="7"/>
  <c r="Y162" i="7"/>
  <c r="AM162" i="7"/>
  <c r="AM270" i="7" s="1"/>
  <c r="P6" i="1" s="1"/>
  <c r="AB162" i="7"/>
  <c r="AL162" i="7"/>
  <c r="AL270" i="7" s="1"/>
  <c r="O6" i="1" s="1"/>
  <c r="AA162" i="7"/>
  <c r="Z162" i="7"/>
  <c r="AL196" i="7"/>
  <c r="AA196" i="7"/>
  <c r="AK196" i="7"/>
  <c r="AB196" i="7"/>
  <c r="Y196" i="7"/>
  <c r="Z196" i="7"/>
  <c r="AM196" i="7"/>
  <c r="AB188" i="7"/>
  <c r="AK188" i="7"/>
  <c r="AL188" i="7"/>
  <c r="Z188" i="7"/>
  <c r="AA188" i="7"/>
  <c r="Y188" i="7"/>
  <c r="AM188" i="7"/>
  <c r="AB169" i="7"/>
  <c r="AB271" i="7" s="1"/>
  <c r="AM169" i="7"/>
  <c r="AA169" i="7"/>
  <c r="Y169" i="7"/>
  <c r="Z169" i="7"/>
  <c r="AB213" i="7"/>
  <c r="Y213" i="7"/>
  <c r="Z213" i="7"/>
  <c r="AA213" i="7"/>
  <c r="AJ213" i="7"/>
  <c r="AK213" i="7"/>
  <c r="AL213" i="7"/>
  <c r="AM213" i="7"/>
  <c r="Y242" i="7"/>
  <c r="AL242" i="7"/>
  <c r="AA242" i="7"/>
  <c r="AK242" i="7"/>
  <c r="Z242" i="7"/>
  <c r="AM242" i="7"/>
  <c r="AB242"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7" i="7"/>
  <c r="Z237" i="7"/>
  <c r="AA237" i="7"/>
  <c r="AB237" i="7"/>
  <c r="AK237" i="7"/>
  <c r="AL237" i="7"/>
  <c r="AM237"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2" i="7"/>
  <c r="AA246" i="7"/>
  <c r="AB246" i="7"/>
  <c r="AK246" i="7"/>
  <c r="AL246" i="7"/>
  <c r="Q133" i="1" s="1"/>
  <c r="AM246" i="7"/>
  <c r="R133" i="1" s="1"/>
  <c r="Y246" i="7"/>
  <c r="Z246" i="7"/>
  <c r="AJ225" i="7"/>
  <c r="AK225" i="7"/>
  <c r="AL225" i="7"/>
  <c r="AM225" i="7"/>
  <c r="Y225" i="7"/>
  <c r="Z225" i="7"/>
  <c r="AA225" i="7"/>
  <c r="AB225" i="7"/>
  <c r="AK252" i="7"/>
  <c r="AB252" i="7"/>
  <c r="AL252" i="7"/>
  <c r="Z252" i="7"/>
  <c r="Y252" i="7"/>
  <c r="AA252" i="7"/>
  <c r="AM252" i="7"/>
  <c r="Y226" i="7"/>
  <c r="Z226" i="7"/>
  <c r="AA226" i="7"/>
  <c r="AB226" i="7"/>
  <c r="AK226" i="7"/>
  <c r="AL226" i="7"/>
  <c r="AM226"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7" i="7"/>
  <c r="AB227" i="7"/>
  <c r="AK227" i="7"/>
  <c r="AL227" i="7"/>
  <c r="AM227" i="7"/>
  <c r="Y227" i="7"/>
  <c r="Z227" i="7"/>
  <c r="AB211" i="7"/>
  <c r="Z211" i="7"/>
  <c r="AL211" i="7"/>
  <c r="AA211" i="7"/>
  <c r="Y211" i="7"/>
  <c r="AM211" i="7"/>
  <c r="AK211" i="7"/>
  <c r="AK236" i="7"/>
  <c r="AL236" i="7"/>
  <c r="AM236" i="7"/>
  <c r="Y236" i="7"/>
  <c r="T123" i="1" s="1"/>
  <c r="Z236" i="7"/>
  <c r="U123" i="1" s="1"/>
  <c r="AA236" i="7"/>
  <c r="V123" i="1" s="1"/>
  <c r="AB236" i="7"/>
  <c r="Z192" i="7"/>
  <c r="AL192" i="7"/>
  <c r="Y192" i="7"/>
  <c r="AK192" i="7"/>
  <c r="AM192" i="7"/>
  <c r="AA192" i="7"/>
  <c r="AB192" i="7"/>
  <c r="AK174" i="7"/>
  <c r="Z174" i="7"/>
  <c r="Y174" i="7"/>
  <c r="AM174" i="7"/>
  <c r="AB174" i="7"/>
  <c r="AA174" i="7"/>
  <c r="AL174" i="7"/>
  <c r="Z177" i="7"/>
  <c r="AM177" i="7"/>
  <c r="AB177" i="7"/>
  <c r="AA177" i="7"/>
  <c r="AL177" i="7"/>
  <c r="Y177" i="7"/>
  <c r="AK177" i="7"/>
  <c r="AJ242" i="7"/>
  <c r="AA271" i="7" l="1"/>
  <c r="AC271" i="7"/>
  <c r="BE279" i="7"/>
  <c r="IJ265" i="7"/>
  <c r="FS265" i="7"/>
  <c r="JG265" i="7"/>
  <c r="GP265" i="7"/>
  <c r="LA265" i="7"/>
  <c r="EV265" i="7"/>
  <c r="KD265" i="7"/>
  <c r="LA263" i="7"/>
  <c r="IJ263" i="7"/>
  <c r="JG263" i="7"/>
  <c r="KD263" i="7"/>
  <c r="EV263" i="7"/>
  <c r="GP263" i="7"/>
  <c r="FS263" i="7"/>
  <c r="LA254" i="7"/>
  <c r="FS254" i="7"/>
  <c r="IJ254" i="7"/>
  <c r="KD254" i="7"/>
  <c r="GP254" i="7"/>
  <c r="JG254" i="7"/>
  <c r="EV254" i="7"/>
  <c r="GP257" i="7"/>
  <c r="EV257" i="7"/>
  <c r="KD257" i="7"/>
  <c r="LA257" i="7"/>
  <c r="FS257" i="7"/>
  <c r="JG257" i="7"/>
  <c r="IJ257" i="7"/>
  <c r="EV218" i="7"/>
  <c r="HM218" i="7"/>
  <c r="IJ218" i="7"/>
  <c r="GP218" i="7"/>
  <c r="FS218" i="7"/>
  <c r="LA218" i="7"/>
  <c r="JG218" i="7"/>
  <c r="KD218" i="7"/>
  <c r="EV224" i="7"/>
  <c r="JG224" i="7"/>
  <c r="IJ224" i="7"/>
  <c r="LA224" i="7"/>
  <c r="KD224" i="7"/>
  <c r="FS224" i="7"/>
  <c r="GP224" i="7"/>
  <c r="GP219" i="7"/>
  <c r="IJ219" i="7"/>
  <c r="KD219" i="7"/>
  <c r="EV219" i="7"/>
  <c r="FS219" i="7"/>
  <c r="JG219" i="7"/>
  <c r="LA219" i="7"/>
  <c r="HM219" i="7"/>
  <c r="BG269" i="7"/>
  <c r="M16" i="2" s="1"/>
  <c r="IJ231" i="7"/>
  <c r="LA231" i="7"/>
  <c r="KD231" i="7"/>
  <c r="FS231" i="7"/>
  <c r="GP231" i="7"/>
  <c r="JG231" i="7"/>
  <c r="EV231" i="7"/>
  <c r="EV212" i="7"/>
  <c r="FS212" i="7"/>
  <c r="JG212" i="7"/>
  <c r="LA212" i="7"/>
  <c r="IJ212" i="7"/>
  <c r="HM212" i="7"/>
  <c r="KD212" i="7"/>
  <c r="GP212" i="7"/>
  <c r="LA162" i="7"/>
  <c r="JG162" i="7"/>
  <c r="GP162" i="7"/>
  <c r="IJ162" i="7"/>
  <c r="EV162" i="7"/>
  <c r="FS162" i="7"/>
  <c r="HM162" i="7"/>
  <c r="KD162" i="7"/>
  <c r="HM161" i="7"/>
  <c r="EV161" i="7"/>
  <c r="GP161" i="7"/>
  <c r="KD161" i="7"/>
  <c r="IJ161" i="7"/>
  <c r="JG161" i="7"/>
  <c r="LA161" i="7"/>
  <c r="FS161" i="7"/>
  <c r="KD249" i="7"/>
  <c r="GP249" i="7"/>
  <c r="JG249" i="7"/>
  <c r="EV249" i="7"/>
  <c r="FS249" i="7"/>
  <c r="LA249" i="7"/>
  <c r="IJ249" i="7"/>
  <c r="GP204" i="7"/>
  <c r="KD204" i="7"/>
  <c r="EV204" i="7"/>
  <c r="LA204" i="7"/>
  <c r="JG204" i="7"/>
  <c r="IJ204" i="7"/>
  <c r="FS204" i="7"/>
  <c r="HM204" i="7"/>
  <c r="AK224" i="7"/>
  <c r="EV260" i="7"/>
  <c r="IJ260" i="7"/>
  <c r="GP260" i="7"/>
  <c r="LA260" i="7"/>
  <c r="KD260" i="7"/>
  <c r="JG260" i="7"/>
  <c r="FS260" i="7"/>
  <c r="M15" i="2"/>
  <c r="DY231" i="7"/>
  <c r="DY162" i="7"/>
  <c r="DY204" i="7"/>
  <c r="DY260" i="7"/>
  <c r="DY249" i="7"/>
  <c r="DY224" i="7"/>
  <c r="DY265" i="7"/>
  <c r="DY263" i="7"/>
  <c r="DY254" i="7"/>
  <c r="DY257" i="7"/>
  <c r="DY218" i="7"/>
  <c r="DY219" i="7"/>
  <c r="DY212" i="7"/>
  <c r="DY161" i="7"/>
  <c r="J15" i="2"/>
  <c r="J4" i="2" s="1"/>
  <c r="X72" i="2" s="1"/>
  <c r="K15" i="2"/>
  <c r="DA269" i="7"/>
  <c r="DA270" i="7" s="1"/>
  <c r="CD269" i="7"/>
  <c r="CD270" i="7" s="1"/>
  <c r="B15" i="2"/>
  <c r="DB231" i="7"/>
  <c r="CE231" i="7"/>
  <c r="DB162" i="7"/>
  <c r="CE162" i="7"/>
  <c r="BH204" i="7"/>
  <c r="DB204" i="7"/>
  <c r="CE204" i="7"/>
  <c r="DB260" i="7"/>
  <c r="CE260" i="7"/>
  <c r="DB249" i="7"/>
  <c r="CE249" i="7"/>
  <c r="DB224" i="7"/>
  <c r="CE224" i="7"/>
  <c r="DB265" i="7"/>
  <c r="CE265" i="7"/>
  <c r="DB263" i="7"/>
  <c r="CE263" i="7"/>
  <c r="DB254" i="7"/>
  <c r="CE254" i="7"/>
  <c r="DB257" i="7"/>
  <c r="CE257" i="7"/>
  <c r="DB218" i="7"/>
  <c r="CE218" i="7"/>
  <c r="DB219" i="7"/>
  <c r="CE219" i="7"/>
  <c r="DB212" i="7"/>
  <c r="CE212" i="7"/>
  <c r="BH161" i="7"/>
  <c r="DB161" i="7"/>
  <c r="CE161" i="7"/>
  <c r="AL269" i="7"/>
  <c r="O5" i="1" s="1"/>
  <c r="AM272" i="7"/>
  <c r="P8" i="1" s="1"/>
  <c r="AL273" i="7"/>
  <c r="AM273"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G10" i="2"/>
  <c r="G9" i="2"/>
  <c r="G8" i="2"/>
  <c r="G7" i="2"/>
  <c r="G6" i="2"/>
  <c r="G5" i="2"/>
  <c r="G4" i="2"/>
  <c r="G3" i="2"/>
  <c r="H10" i="2"/>
  <c r="H9" i="2"/>
  <c r="H8" i="2"/>
  <c r="H7" i="2"/>
  <c r="H6" i="2"/>
  <c r="H5" i="2"/>
  <c r="H4" i="2"/>
  <c r="H3" i="2"/>
  <c r="I10" i="2"/>
  <c r="I9" i="2"/>
  <c r="I8" i="2"/>
  <c r="I7" i="2"/>
  <c r="I6" i="2"/>
  <c r="I5" i="2"/>
  <c r="I4" i="2"/>
  <c r="I3" i="2"/>
  <c r="L5" i="2"/>
  <c r="L10" i="2"/>
  <c r="L9" i="2"/>
  <c r="L6" i="2"/>
  <c r="L4" i="2"/>
  <c r="Z72" i="2" s="1"/>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9" i="2"/>
  <c r="N29" i="2"/>
  <c r="BH231" i="7"/>
  <c r="BH162" i="7"/>
  <c r="AK162" i="7"/>
  <c r="AK270" i="7" s="1"/>
  <c r="N6" i="1" s="1"/>
  <c r="N147" i="1"/>
  <c r="AJ56" i="2"/>
  <c r="N56" i="2"/>
  <c r="BH260" i="7"/>
  <c r="AK260" i="7"/>
  <c r="N136" i="1"/>
  <c r="AK249" i="7"/>
  <c r="BH249" i="7"/>
  <c r="N45" i="2"/>
  <c r="N113" i="1"/>
  <c r="N22" i="2"/>
  <c r="BH224" i="7"/>
  <c r="N152" i="1"/>
  <c r="AJ61" i="2"/>
  <c r="BH265" i="7"/>
  <c r="N61" i="2"/>
  <c r="AK265" i="7"/>
  <c r="N59" i="2"/>
  <c r="BH263" i="7"/>
  <c r="N150" i="1"/>
  <c r="AJ59" i="2"/>
  <c r="AK263" i="7"/>
  <c r="N141" i="1"/>
  <c r="AJ50" i="2"/>
  <c r="N50" i="2"/>
  <c r="BH254" i="7"/>
  <c r="N144" i="1"/>
  <c r="AJ53" i="2"/>
  <c r="BH257" i="7"/>
  <c r="N53" i="2"/>
  <c r="AK257" i="7"/>
  <c r="BH218" i="7"/>
  <c r="AK218" i="7"/>
  <c r="BH219" i="7"/>
  <c r="AK219" i="7"/>
  <c r="AK212" i="7"/>
  <c r="BH212" i="7"/>
  <c r="AK272" i="7"/>
  <c r="N8" i="1" s="1"/>
  <c r="AK269" i="7"/>
  <c r="N5" i="1" s="1"/>
  <c r="N40" i="1" s="1"/>
  <c r="O40" i="1"/>
  <c r="O43" i="1"/>
  <c r="O11" i="1"/>
  <c r="AL272" i="7"/>
  <c r="O8" i="1" s="1"/>
  <c r="AJ273" i="7"/>
  <c r="M11" i="1" s="1"/>
  <c r="AJ272" i="7"/>
  <c r="M8" i="1" s="1"/>
  <c r="M62" i="2"/>
  <c r="M50" i="1"/>
  <c r="K50" i="1"/>
  <c r="P50" i="1"/>
  <c r="O50" i="1"/>
  <c r="AA273" i="7"/>
  <c r="D11" i="1" s="1"/>
  <c r="AI62" i="2"/>
  <c r="M17" i="2"/>
  <c r="BE277" i="7" s="1"/>
  <c r="BE280" i="7" s="1"/>
  <c r="V15" i="2"/>
  <c r="V7" i="2" s="1"/>
  <c r="U15" i="2"/>
  <c r="U9" i="2" s="1"/>
  <c r="T15" i="2"/>
  <c r="T5" i="2" s="1"/>
  <c r="S15" i="2"/>
  <c r="S5" i="2" s="1"/>
  <c r="R15" i="2"/>
  <c r="R10" i="2" s="1"/>
  <c r="Q15" i="2"/>
  <c r="Q10" i="2" s="1"/>
  <c r="T116" i="1"/>
  <c r="T115" i="1"/>
  <c r="V139" i="1"/>
  <c r="T139" i="1"/>
  <c r="U139" i="1"/>
  <c r="V124" i="1"/>
  <c r="U124" i="1"/>
  <c r="T124" i="1"/>
  <c r="V113" i="1"/>
  <c r="V130" i="1"/>
  <c r="Y273" i="7"/>
  <c r="U142" i="1"/>
  <c r="T142" i="1"/>
  <c r="V136" i="1"/>
  <c r="V142" i="1"/>
  <c r="T131" i="1"/>
  <c r="T136" i="1"/>
  <c r="U136" i="1"/>
  <c r="T118" i="1"/>
  <c r="T138" i="1"/>
  <c r="U138" i="1"/>
  <c r="V141" i="1"/>
  <c r="T140" i="1"/>
  <c r="T141" i="1"/>
  <c r="U140" i="1"/>
  <c r="U141" i="1"/>
  <c r="V140" i="1"/>
  <c r="U17" i="2"/>
  <c r="V17" i="2"/>
  <c r="U132" i="1"/>
  <c r="V132" i="1"/>
  <c r="V138" i="1"/>
  <c r="T132" i="1"/>
  <c r="U131" i="1"/>
  <c r="V131" i="1"/>
  <c r="U18" i="2"/>
  <c r="V18" i="2"/>
  <c r="P15" i="2"/>
  <c r="P10" i="2" s="1"/>
  <c r="Z270" i="7"/>
  <c r="C6" i="1" s="1"/>
  <c r="AA270" i="7"/>
  <c r="D6" i="1" s="1"/>
  <c r="AB270" i="7"/>
  <c r="E6" i="1" s="1"/>
  <c r="Z269" i="7"/>
  <c r="C5" i="1" s="1"/>
  <c r="AA269" i="7"/>
  <c r="D5" i="1" s="1"/>
  <c r="AB269" i="7"/>
  <c r="E5" i="1" s="1"/>
  <c r="V44" i="1"/>
  <c r="V45" i="1"/>
  <c r="V46" i="1" s="1"/>
  <c r="B50" i="1"/>
  <c r="R50" i="1"/>
  <c r="Q50" i="1"/>
  <c r="S50" i="1"/>
  <c r="Z273" i="7"/>
  <c r="C11" i="1" s="1"/>
  <c r="AB273"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2" i="7"/>
  <c r="E8" i="1" s="1"/>
  <c r="AA272" i="7"/>
  <c r="D8" i="1" s="1"/>
  <c r="Z272" i="7"/>
  <c r="C8" i="1" s="1"/>
  <c r="Y272" i="7"/>
  <c r="B8" i="1" s="1"/>
  <c r="AK273" i="7" l="1"/>
  <c r="N11" i="1" s="1"/>
  <c r="N15" i="2"/>
  <c r="N5" i="2" s="1"/>
  <c r="K4" i="2"/>
  <c r="Y72" i="2" s="1"/>
  <c r="AI63" i="2"/>
  <c r="M64" i="2"/>
  <c r="BE281" i="7"/>
  <c r="K9" i="2"/>
  <c r="N41" i="1"/>
  <c r="BG4" i="21" s="1"/>
  <c r="N43" i="1"/>
  <c r="ES3" i="5" s="1"/>
  <c r="FH3" i="5" s="1"/>
  <c r="K5" i="2"/>
  <c r="K6" i="2"/>
  <c r="K10" i="2"/>
  <c r="K3" i="2"/>
  <c r="L67" i="2"/>
  <c r="L13" i="2"/>
  <c r="I13" i="2"/>
  <c r="I67" i="2"/>
  <c r="H13" i="2"/>
  <c r="H67" i="2"/>
  <c r="G13" i="2"/>
  <c r="G67" i="2"/>
  <c r="K67" i="2"/>
  <c r="K13" i="2"/>
  <c r="J13" i="2"/>
  <c r="J67" i="2"/>
  <c r="M5" i="2"/>
  <c r="M4" i="2"/>
  <c r="CD271" i="7"/>
  <c r="DB269" i="7"/>
  <c r="DB270" i="7" s="1"/>
  <c r="CE269" i="7"/>
  <c r="CE270"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5" i="2"/>
  <c r="F8" i="2" s="1"/>
  <c r="E15" i="2"/>
  <c r="E5" i="2" s="1"/>
  <c r="D15" i="2"/>
  <c r="D5" i="2" s="1"/>
  <c r="N17" i="2"/>
  <c r="N62" i="2"/>
  <c r="N3" i="2" s="1"/>
  <c r="N50" i="1"/>
  <c r="BH269" i="7"/>
  <c r="N16" i="2" s="1"/>
  <c r="N9" i="2" s="1"/>
  <c r="AJ62" i="2"/>
  <c r="AJ63" i="2" s="1"/>
  <c r="N18" i="2"/>
  <c r="O45" i="1"/>
  <c r="O44" i="1"/>
  <c r="C15" i="2"/>
  <c r="C3" i="2" s="1"/>
  <c r="AC5" i="5"/>
  <c r="AC6" i="5"/>
  <c r="AC7" i="5"/>
  <c r="AC8" i="5"/>
  <c r="AC9" i="5"/>
  <c r="AC10" i="5"/>
  <c r="AC11" i="5"/>
  <c r="AC5" i="21"/>
  <c r="AC6" i="21"/>
  <c r="AC7" i="21"/>
  <c r="AC8" i="21"/>
  <c r="AC9" i="21"/>
  <c r="AC10" i="21"/>
  <c r="AC11" i="21"/>
  <c r="AC4" i="21"/>
  <c r="N44" i="1"/>
  <c r="BG4" i="5"/>
  <c r="C50" i="1"/>
  <c r="E50" i="1"/>
  <c r="J50" i="1"/>
  <c r="M10" i="2"/>
  <c r="M3" i="2"/>
  <c r="U5" i="2"/>
  <c r="R4" i="2"/>
  <c r="R3" i="2"/>
  <c r="V5" i="2"/>
  <c r="V9" i="2"/>
  <c r="V10" i="2"/>
  <c r="U10" i="2"/>
  <c r="P6" i="2"/>
  <c r="M6" i="2"/>
  <c r="V8" i="2"/>
  <c r="V6" i="2"/>
  <c r="Q8" i="2"/>
  <c r="Q6" i="2"/>
  <c r="R8" i="2"/>
  <c r="R6" i="2"/>
  <c r="S7" i="2"/>
  <c r="T7" i="2"/>
  <c r="U7" i="2"/>
  <c r="U8" i="2"/>
  <c r="U6" i="2"/>
  <c r="Q5" i="2"/>
  <c r="Q7" i="2"/>
  <c r="Q9" i="2"/>
  <c r="Q3" i="2"/>
  <c r="Q4" i="2"/>
  <c r="R7" i="2"/>
  <c r="R9" i="2"/>
  <c r="R5" i="2"/>
  <c r="P4" i="2"/>
  <c r="P5" i="2"/>
  <c r="P9" i="2"/>
  <c r="P3" i="2"/>
  <c r="M9" i="2"/>
  <c r="T9" i="2"/>
  <c r="T17" i="2"/>
  <c r="S9" i="2"/>
  <c r="S17" i="2"/>
  <c r="T18" i="2"/>
  <c r="S18" i="2"/>
  <c r="S3" i="2"/>
  <c r="T3" i="2"/>
  <c r="V50" i="1"/>
  <c r="T50" i="1"/>
  <c r="U50" i="1"/>
  <c r="Z268" i="7"/>
  <c r="C4" i="1" s="1"/>
  <c r="AB268" i="7"/>
  <c r="E4" i="1" s="1"/>
  <c r="AA268" i="7"/>
  <c r="D4" i="1" s="1"/>
  <c r="Y268" i="7"/>
  <c r="B4" i="1" s="1"/>
  <c r="B28" i="1" s="1"/>
  <c r="B16" i="10" s="1"/>
  <c r="B11" i="1"/>
  <c r="C5" i="2" l="1"/>
  <c r="ES3" i="21"/>
  <c r="FH3" i="21" s="1"/>
  <c r="N42" i="1"/>
  <c r="AR9" i="5" s="1"/>
  <c r="C6" i="2"/>
  <c r="C9" i="2"/>
  <c r="E6" i="2"/>
  <c r="F9" i="2"/>
  <c r="D6" i="2"/>
  <c r="E9" i="2"/>
  <c r="N4" i="2"/>
  <c r="N6" i="2"/>
  <c r="D9" i="2"/>
  <c r="BG274" i="7"/>
  <c r="BG279" i="7"/>
  <c r="BG275" i="7"/>
  <c r="BG276" i="7"/>
  <c r="BG278" i="7"/>
  <c r="N10" i="2"/>
  <c r="BG277" i="7"/>
  <c r="BE283" i="7"/>
  <c r="BG280" i="7"/>
  <c r="N13" i="2"/>
  <c r="N67" i="2"/>
  <c r="M13" i="2"/>
  <c r="M67" i="2"/>
  <c r="N64" i="2"/>
  <c r="CE271" i="7"/>
  <c r="AJ5" i="5"/>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W72" i="2" s="1"/>
  <c r="C10" i="2"/>
  <c r="AR5" i="5"/>
  <c r="AR6" i="5"/>
  <c r="AR7" i="5"/>
  <c r="AR8"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C13" i="2" l="1"/>
  <c r="C67" i="2"/>
  <c r="D13" i="2"/>
  <c r="D67" i="2"/>
  <c r="F13" i="2"/>
  <c r="F67" i="2"/>
  <c r="E13" i="2"/>
  <c r="E67" i="2"/>
  <c r="BE5" i="21"/>
  <c r="BT5" i="21" s="1"/>
  <c r="BE5" i="5"/>
  <c r="BT5" i="5" s="1"/>
  <c r="BB5" i="21"/>
  <c r="BQ5" i="21"/>
  <c r="BB5" i="5"/>
  <c r="BQ5" i="5" s="1"/>
  <c r="BA5" i="21"/>
  <c r="BP5" i="21"/>
  <c r="BA5" i="5"/>
  <c r="BP5" i="5"/>
  <c r="AZ5" i="21"/>
  <c r="BO5" i="21" s="1"/>
  <c r="AZ5" i="5"/>
  <c r="BO5" i="5" s="1"/>
  <c r="AY5" i="21"/>
  <c r="BN5" i="21" s="1"/>
  <c r="AY5" i="5"/>
  <c r="BN5" i="5" s="1"/>
  <c r="BG5" i="5"/>
  <c r="I16" i="10"/>
  <c r="G16" i="10"/>
  <c r="C16" i="10"/>
  <c r="E16" i="10"/>
  <c r="D16" i="10"/>
  <c r="J16" i="10"/>
  <c r="H16" i="10"/>
  <c r="X195" i="7"/>
  <c r="X197" i="7"/>
  <c r="X193" i="7"/>
  <c r="X269" i="7"/>
  <c r="A5" i="1" s="1"/>
  <c r="X270"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s="1"/>
  <c r="AY6" i="21"/>
  <c r="BN6" i="21" s="1"/>
  <c r="AZ6" i="5"/>
  <c r="BO6" i="5" s="1"/>
  <c r="AZ6" i="21"/>
  <c r="BO6" i="21" s="1"/>
  <c r="BA6" i="5"/>
  <c r="BP6" i="5"/>
  <c r="BA6" i="21"/>
  <c r="BP6" i="21"/>
  <c r="BB6" i="5"/>
  <c r="BQ6" i="5"/>
  <c r="BB6" i="21"/>
  <c r="BQ6" i="21" s="1"/>
  <c r="BE6" i="5"/>
  <c r="BT6" i="5" s="1"/>
  <c r="BE6" i="21"/>
  <c r="BT6" i="21" s="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A195" i="7"/>
  <c r="AM195" i="7"/>
  <c r="AL195" i="7"/>
  <c r="Z195" i="7"/>
  <c r="Y195" i="7"/>
  <c r="AB195" i="7"/>
  <c r="AJ195" i="7"/>
  <c r="M7" i="1" s="1"/>
  <c r="Y271" i="7" l="1"/>
  <c r="Z271" i="7"/>
  <c r="N7" i="1"/>
  <c r="N46" i="1" s="1"/>
  <c r="P7" i="1"/>
  <c r="BE7" i="21"/>
  <c r="BT7" i="21" s="1"/>
  <c r="BE7" i="5"/>
  <c r="BT7" i="5"/>
  <c r="BB7" i="21"/>
  <c r="BQ7" i="21" s="1"/>
  <c r="BB7" i="5"/>
  <c r="BQ7" i="5" s="1"/>
  <c r="BA7" i="21"/>
  <c r="BP7" i="21" s="1"/>
  <c r="BA7" i="5"/>
  <c r="BP7" i="5" s="1"/>
  <c r="AZ7" i="21"/>
  <c r="BO7" i="21" s="1"/>
  <c r="AZ7" i="5"/>
  <c r="BO7" i="5" s="1"/>
  <c r="AY7" i="21"/>
  <c r="BN7" i="21" s="1"/>
  <c r="AY7" i="5"/>
  <c r="BN7" i="5" s="1"/>
  <c r="J7" i="1"/>
  <c r="J46" i="1" s="1"/>
  <c r="K7" i="1"/>
  <c r="K46" i="1" s="1"/>
  <c r="G7" i="1"/>
  <c r="G46" i="1" s="1"/>
  <c r="H7" i="1"/>
  <c r="H46" i="1" s="1"/>
  <c r="I7" i="1"/>
  <c r="I46" i="1" s="1"/>
  <c r="L7" i="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F7" i="1"/>
  <c r="F46" i="1" s="1"/>
  <c r="B7" i="1"/>
  <c r="E7" i="1"/>
  <c r="C7" i="1"/>
  <c r="D7" i="1"/>
  <c r="C40" i="1"/>
  <c r="C41" i="1"/>
  <c r="C43" i="1"/>
  <c r="Q40" i="1"/>
  <c r="Q41" i="1"/>
  <c r="Q43" i="1"/>
  <c r="M41" i="1"/>
  <c r="M43" i="1"/>
  <c r="P42" i="1"/>
  <c r="D40" i="1"/>
  <c r="D43" i="1"/>
  <c r="D41" i="1"/>
  <c r="E40" i="1"/>
  <c r="E43" i="1"/>
  <c r="E41" i="1"/>
  <c r="O41" i="1"/>
  <c r="P45" i="1"/>
  <c r="P44" i="1"/>
  <c r="Y270" i="7"/>
  <c r="B6" i="1" s="1"/>
  <c r="Y269"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CC8" i="5" s="1"/>
  <c r="AY8" i="21"/>
  <c r="BN8" i="21" s="1"/>
  <c r="AZ8" i="5"/>
  <c r="CD8" i="5" s="1"/>
  <c r="AZ8" i="21"/>
  <c r="CD8" i="21" s="1"/>
  <c r="BA8" i="5"/>
  <c r="CE8" i="5" s="1"/>
  <c r="BA8" i="21"/>
  <c r="CE8" i="21" s="1"/>
  <c r="BP8" i="21"/>
  <c r="BB8" i="5"/>
  <c r="CF8" i="5" s="1"/>
  <c r="BB8" i="21"/>
  <c r="CF8" i="21" s="1"/>
  <c r="BE8" i="5"/>
  <c r="CI8" i="5" s="1"/>
  <c r="CI7" i="5"/>
  <c r="BE8" i="21"/>
  <c r="CI8" i="21" s="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3" i="5" s="1"/>
  <c r="EJ3" i="21"/>
  <c r="EY3" i="21" s="1"/>
  <c r="E3" i="21" s="1"/>
  <c r="AW4" i="5"/>
  <c r="AW4" i="21"/>
  <c r="EI3" i="5"/>
  <c r="EX3" i="5" s="1"/>
  <c r="D3" i="5" s="1"/>
  <c r="EI3" i="21"/>
  <c r="EX3" i="21" s="1"/>
  <c r="AT5" i="5"/>
  <c r="AT6" i="5"/>
  <c r="AT7" i="5"/>
  <c r="AT8" i="5"/>
  <c r="AT9" i="5"/>
  <c r="AT10" i="5"/>
  <c r="AT11" i="5"/>
  <c r="AT12" i="5"/>
  <c r="AT13" i="5"/>
  <c r="AT4" i="5"/>
  <c r="AT4" i="21"/>
  <c r="BX4" i="21" s="1"/>
  <c r="ER3" i="5"/>
  <c r="FG3" i="5" s="1"/>
  <c r="M3" i="5" s="1"/>
  <c r="ER3" i="21"/>
  <c r="FG3" i="21" s="1"/>
  <c r="BF4" i="5"/>
  <c r="BF4" i="21"/>
  <c r="EH3" i="5"/>
  <c r="EW3" i="5" s="1"/>
  <c r="C3" i="5" s="1"/>
  <c r="EH3" i="21"/>
  <c r="EW3" i="21" s="1"/>
  <c r="C3" i="21" s="1"/>
  <c r="AV4" i="5"/>
  <c r="AV4" i="21"/>
  <c r="EP3" i="5"/>
  <c r="FE3" i="5" s="1"/>
  <c r="K3" i="5" s="1"/>
  <c r="EP3" i="21"/>
  <c r="FE3" i="21" s="1"/>
  <c r="K3" i="21" s="1"/>
  <c r="BD4" i="5"/>
  <c r="BD4" i="21"/>
  <c r="B5" i="2"/>
  <c r="B4" i="2"/>
  <c r="B3" i="2"/>
  <c r="B8" i="2"/>
  <c r="B6" i="2"/>
  <c r="B7" i="2"/>
  <c r="M3" i="21"/>
  <c r="M42" i="1"/>
  <c r="J3" i="21"/>
  <c r="J3" i="5"/>
  <c r="Q42" i="1"/>
  <c r="D42" i="1"/>
  <c r="D3" i="21"/>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P8" i="5" l="1"/>
  <c r="BQ8" i="21"/>
  <c r="CC8" i="21"/>
  <c r="BO8" i="21"/>
  <c r="BQ8" i="5"/>
  <c r="BB9" i="5" s="1"/>
  <c r="CF9" i="5" s="1"/>
  <c r="BN8" i="5"/>
  <c r="BT8" i="21"/>
  <c r="BT8" i="5"/>
  <c r="BO8" i="5"/>
  <c r="AZ9" i="5" s="1"/>
  <c r="BE9" i="21"/>
  <c r="CI9" i="21" s="1"/>
  <c r="BE9" i="5"/>
  <c r="CI9" i="5" s="1"/>
  <c r="BB9" i="21"/>
  <c r="CF9" i="21" s="1"/>
  <c r="BA9" i="21"/>
  <c r="CE9" i="21" s="1"/>
  <c r="BP9" i="21"/>
  <c r="BA9" i="5"/>
  <c r="CE9" i="5" s="1"/>
  <c r="BP9" i="5"/>
  <c r="AZ9" i="21"/>
  <c r="CD9" i="21" s="1"/>
  <c r="AY9" i="21"/>
  <c r="CC9" i="21" s="1"/>
  <c r="AY9" i="5"/>
  <c r="CC9" i="5" s="1"/>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BC5" i="21" s="1"/>
  <c r="AI4" i="5"/>
  <c r="AI4" i="21"/>
  <c r="BM4" i="21" s="1"/>
  <c r="AX5" i="21" s="1"/>
  <c r="AO5" i="5"/>
  <c r="AO6" i="5"/>
  <c r="AO7" i="5"/>
  <c r="AO8" i="5"/>
  <c r="AO9" i="5"/>
  <c r="AO10" i="5"/>
  <c r="AO11" i="5"/>
  <c r="AO12" i="5"/>
  <c r="AO13" i="5"/>
  <c r="AO4" i="5"/>
  <c r="AO4" i="21"/>
  <c r="BS4" i="21" s="1"/>
  <c r="BD5" i="21" s="1"/>
  <c r="AS5" i="5"/>
  <c r="AS6" i="5"/>
  <c r="AS7" i="5"/>
  <c r="AS8" i="5"/>
  <c r="AS9" i="5"/>
  <c r="AS10" i="5"/>
  <c r="AS11" i="5"/>
  <c r="AS12" i="5"/>
  <c r="AS13" i="5"/>
  <c r="AS4" i="5"/>
  <c r="AS5" i="21"/>
  <c r="AS6" i="21"/>
  <c r="AS7" i="21"/>
  <c r="AS8" i="21"/>
  <c r="AS9" i="21"/>
  <c r="AS10" i="21"/>
  <c r="AS11" i="21"/>
  <c r="AS12" i="21"/>
  <c r="AS13" i="21"/>
  <c r="AS4" i="21"/>
  <c r="BW4" i="21" s="1"/>
  <c r="AG4" i="5"/>
  <c r="AG4" i="21"/>
  <c r="BK4" i="21" s="1"/>
  <c r="AV5" i="21" s="1"/>
  <c r="AH4" i="5"/>
  <c r="AH4" i="21"/>
  <c r="BL4" i="21" s="1"/>
  <c r="AW5" i="21" s="1"/>
  <c r="AQ5" i="5"/>
  <c r="AQ6" i="5"/>
  <c r="AQ7" i="5"/>
  <c r="AQ8" i="5"/>
  <c r="AQ9" i="5"/>
  <c r="AQ10" i="5"/>
  <c r="AQ11" i="5"/>
  <c r="AQ12" i="5"/>
  <c r="AQ13" i="5"/>
  <c r="AQ4" i="5"/>
  <c r="AQ4" i="21"/>
  <c r="BU4" i="21" s="1"/>
  <c r="BF5" i="21" s="1"/>
  <c r="BI5" i="21"/>
  <c r="BX4" i="5"/>
  <c r="M46" i="1"/>
  <c r="D46" i="1"/>
  <c r="CA18" i="5" s="1"/>
  <c r="AI13" i="21"/>
  <c r="AI8" i="21"/>
  <c r="AI11" i="5"/>
  <c r="AI13" i="5"/>
  <c r="AI11" i="21"/>
  <c r="AI7" i="21"/>
  <c r="AI6" i="5"/>
  <c r="AI8" i="5"/>
  <c r="AI10" i="21"/>
  <c r="AI6" i="21"/>
  <c r="AI10" i="5"/>
  <c r="AI12" i="21"/>
  <c r="AI12" i="5"/>
  <c r="AI5" i="5"/>
  <c r="AI9" i="21"/>
  <c r="AI5" i="21"/>
  <c r="AI7" i="5"/>
  <c r="AI9" i="5"/>
  <c r="AG13" i="5"/>
  <c r="AG13" i="21"/>
  <c r="AG8" i="21"/>
  <c r="AG6" i="5"/>
  <c r="AG8" i="5"/>
  <c r="AG11" i="21"/>
  <c r="AG7" i="21"/>
  <c r="AG10" i="5"/>
  <c r="AG12" i="5"/>
  <c r="AG5" i="5"/>
  <c r="AG10" i="21"/>
  <c r="AG6" i="21"/>
  <c r="AG7" i="5"/>
  <c r="AG12" i="21"/>
  <c r="AG9" i="5"/>
  <c r="AG9" i="21"/>
  <c r="AG5" i="21"/>
  <c r="AG11" i="5"/>
  <c r="AT10" i="21"/>
  <c r="AT6" i="21"/>
  <c r="AT12" i="21"/>
  <c r="AT9" i="21"/>
  <c r="AT5" i="21"/>
  <c r="AT13" i="21"/>
  <c r="AT8" i="21"/>
  <c r="AT11" i="21"/>
  <c r="AT7" i="21"/>
  <c r="CH18" i="21"/>
  <c r="AN11" i="21"/>
  <c r="AN7"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H10" i="21"/>
  <c r="AH6" i="21"/>
  <c r="AH12" i="5"/>
  <c r="AH5" i="5"/>
  <c r="AH12" i="21"/>
  <c r="AH7" i="5"/>
  <c r="AH9" i="21"/>
  <c r="AH5" i="21"/>
  <c r="AH9" i="5"/>
  <c r="AQ11" i="21"/>
  <c r="AQ7" i="21"/>
  <c r="AQ10" i="21"/>
  <c r="AQ6" i="21"/>
  <c r="AQ12" i="21"/>
  <c r="AQ9" i="21"/>
  <c r="AQ5" i="21"/>
  <c r="AQ13" i="21"/>
  <c r="AQ8" i="21"/>
  <c r="AO11" i="21"/>
  <c r="AO7" i="21"/>
  <c r="AO10" i="21"/>
  <c r="AO6" i="21"/>
  <c r="AO12" i="21"/>
  <c r="AO9" i="21"/>
  <c r="AO5" i="21"/>
  <c r="AO13" i="21"/>
  <c r="AO8" i="21"/>
  <c r="E46" i="1"/>
  <c r="C46" i="1"/>
  <c r="B42" i="1"/>
  <c r="B44" i="1"/>
  <c r="B45" i="1"/>
  <c r="CA26" i="5" l="1"/>
  <c r="CA24" i="5"/>
  <c r="CA32" i="21"/>
  <c r="BN9" i="21"/>
  <c r="CJ5" i="21"/>
  <c r="CA25" i="5"/>
  <c r="CD9" i="5"/>
  <c r="BO9" i="5"/>
  <c r="BT9" i="5"/>
  <c r="BQ9" i="21"/>
  <c r="BO9" i="21"/>
  <c r="AZ10" i="21" s="1"/>
  <c r="CD10" i="21" s="1"/>
  <c r="BT9" i="21"/>
  <c r="BE10" i="21" s="1"/>
  <c r="CI10" i="21" s="1"/>
  <c r="BN9" i="5"/>
  <c r="AY10" i="5" s="1"/>
  <c r="CC10" i="5" s="1"/>
  <c r="BQ9" i="5"/>
  <c r="BB10" i="5" s="1"/>
  <c r="CF10" i="5" s="1"/>
  <c r="EB5" i="2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21"/>
  <c r="CC10" i="21" s="1"/>
  <c r="AZ10" i="5"/>
  <c r="CD10" i="5" s="1"/>
  <c r="BA10" i="5"/>
  <c r="CE10" i="5" s="1"/>
  <c r="BA10" i="21"/>
  <c r="CE10" i="21" s="1"/>
  <c r="BB10" i="21"/>
  <c r="CF10" i="21" s="1"/>
  <c r="BE10" i="5"/>
  <c r="CI10" i="5" s="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EH4" i="5" s="1"/>
  <c r="EW4" i="5" s="1"/>
  <c r="CB17" i="5"/>
  <c r="CB18" i="5"/>
  <c r="CB19" i="5"/>
  <c r="CB20" i="5"/>
  <c r="CB21" i="5"/>
  <c r="CB22" i="5"/>
  <c r="CB23" i="5"/>
  <c r="CB24" i="5"/>
  <c r="CB25" i="5"/>
  <c r="CB26" i="5"/>
  <c r="CB27" i="5"/>
  <c r="CB28" i="5"/>
  <c r="CB29" i="5"/>
  <c r="CB30" i="5"/>
  <c r="CB31" i="5"/>
  <c r="CB32" i="5"/>
  <c r="CB17" i="21"/>
  <c r="CB18" i="21"/>
  <c r="CB33" i="5"/>
  <c r="CB33" i="21"/>
  <c r="CB4" i="21"/>
  <c r="DF4" i="21" s="1"/>
  <c r="DU4" i="21" s="1"/>
  <c r="EJ4" i="21" s="1"/>
  <c r="CB4" i="5"/>
  <c r="DF4" i="5" s="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EI4" i="21" s="1"/>
  <c r="CA4" i="5"/>
  <c r="DE4" i="5" s="1"/>
  <c r="DT4" i="5" s="1"/>
  <c r="EI4" i="5" s="1"/>
  <c r="EX4" i="5" s="1"/>
  <c r="D4" i="5" s="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BL4" i="5"/>
  <c r="AW5" i="5" s="1"/>
  <c r="CA5" i="5" s="1"/>
  <c r="BK5" i="21"/>
  <c r="BK4" i="5"/>
  <c r="AV5" i="5" s="1"/>
  <c r="BZ5" i="5" s="1"/>
  <c r="BH5" i="21"/>
  <c r="BW4" i="5"/>
  <c r="BS5" i="21"/>
  <c r="BS4" i="5"/>
  <c r="BM5" i="21"/>
  <c r="AX6" i="21" s="1"/>
  <c r="CB6" i="21" s="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CA20" i="5"/>
  <c r="CA17" i="21"/>
  <c r="CA22" i="5"/>
  <c r="CA28" i="5"/>
  <c r="CA23" i="5"/>
  <c r="CA21" i="5"/>
  <c r="CA27" i="5"/>
  <c r="CA32" i="5"/>
  <c r="CA18" i="21"/>
  <c r="BG6" i="5"/>
  <c r="BZ29" i="5"/>
  <c r="BZ31" i="5"/>
  <c r="BZ32" i="5"/>
  <c r="BZ28" i="5"/>
  <c r="BZ23" i="5"/>
  <c r="BZ19" i="5"/>
  <c r="BZ27" i="5"/>
  <c r="BZ25" i="5"/>
  <c r="BZ26" i="5"/>
  <c r="BZ17" i="5"/>
  <c r="BZ24" i="5"/>
  <c r="BZ30" i="5"/>
  <c r="BZ21" i="5"/>
  <c r="BZ18" i="5"/>
  <c r="BZ22" i="5"/>
  <c r="BZ20" i="5"/>
  <c r="BZ28" i="21"/>
  <c r="BZ29" i="21"/>
  <c r="BZ30" i="21"/>
  <c r="BZ31" i="21"/>
  <c r="BZ32" i="21"/>
  <c r="CB25" i="21"/>
  <c r="CB27" i="21"/>
  <c r="CB26" i="21"/>
  <c r="CB29" i="21"/>
  <c r="CB19" i="21"/>
  <c r="CB20" i="21"/>
  <c r="CB21" i="21"/>
  <c r="CB31" i="21"/>
  <c r="CB22" i="21"/>
  <c r="CB23" i="21"/>
  <c r="CB28" i="21"/>
  <c r="CB30" i="21"/>
  <c r="CB24" i="21"/>
  <c r="CB32" i="21"/>
  <c r="EV3" i="5"/>
  <c r="B3" i="5" s="1"/>
  <c r="AF13" i="21"/>
  <c r="AF8" i="21"/>
  <c r="AF11" i="21"/>
  <c r="AF7" i="21"/>
  <c r="AF4" i="21"/>
  <c r="BJ4" i="21" s="1"/>
  <c r="AF10" i="21"/>
  <c r="AF6" i="21"/>
  <c r="AF12" i="21"/>
  <c r="AF9" i="21"/>
  <c r="AF5" i="21"/>
  <c r="AF4" i="5"/>
  <c r="BJ4" i="5" s="1"/>
  <c r="AU5" i="5" s="1"/>
  <c r="BK5" i="5"/>
  <c r="CA5" i="21"/>
  <c r="CH5" i="21"/>
  <c r="B46" i="1"/>
  <c r="BM5" i="5" l="1"/>
  <c r="BP10" i="21"/>
  <c r="BA11" i="21" s="1"/>
  <c r="BO10" i="5"/>
  <c r="AZ11" i="5" s="1"/>
  <c r="CD11" i="5" s="1"/>
  <c r="BQ10" i="5"/>
  <c r="BB11" i="5" s="1"/>
  <c r="BN10" i="5"/>
  <c r="AY11" i="5" s="1"/>
  <c r="CC11" i="5" s="1"/>
  <c r="BP10" i="5"/>
  <c r="BA11" i="5" s="1"/>
  <c r="CE11" i="5" s="1"/>
  <c r="BT10" i="21"/>
  <c r="BE11" i="21" s="1"/>
  <c r="CI11" i="21" s="1"/>
  <c r="BO10" i="21"/>
  <c r="AZ11" i="21" s="1"/>
  <c r="CD11" i="21" s="1"/>
  <c r="BL5" i="5"/>
  <c r="AW6" i="5" s="1"/>
  <c r="CA6" i="5" s="1"/>
  <c r="BT10" i="5"/>
  <c r="BQ10" i="21"/>
  <c r="BB11" i="21" s="1"/>
  <c r="CF11" i="21" s="1"/>
  <c r="BN10" i="21"/>
  <c r="AY11" i="21" s="1"/>
  <c r="CC11" i="21" s="1"/>
  <c r="DW6" i="5"/>
  <c r="EL6" i="5" s="1"/>
  <c r="FA6" i="5" s="1"/>
  <c r="G6" i="5" s="1"/>
  <c r="CS7" i="5"/>
  <c r="DH7" i="5" s="1"/>
  <c r="DW6" i="21"/>
  <c r="EL6" i="21" s="1"/>
  <c r="FA6" i="21" s="1"/>
  <c r="G6" i="21" s="1"/>
  <c r="CS7" i="21"/>
  <c r="DH7" i="21" s="1"/>
  <c r="DX6" i="5"/>
  <c r="EM6" i="5" s="1"/>
  <c r="FB6" i="5" s="1"/>
  <c r="H6" i="5" s="1"/>
  <c r="CT7" i="5"/>
  <c r="DI7" i="5" s="1"/>
  <c r="DX6" i="21"/>
  <c r="EM6" i="21" s="1"/>
  <c r="FB6" i="21" s="1"/>
  <c r="H6" i="21" s="1"/>
  <c r="CT7" i="21"/>
  <c r="DI7" i="21" s="1"/>
  <c r="DY6" i="5"/>
  <c r="EN6" i="5" s="1"/>
  <c r="FC6" i="5" s="1"/>
  <c r="I6" i="5" s="1"/>
  <c r="CU7" i="5"/>
  <c r="DJ7" i="5" s="1"/>
  <c r="DY6" i="21"/>
  <c r="EN6" i="21" s="1"/>
  <c r="FC6" i="21" s="1"/>
  <c r="I6" i="21" s="1"/>
  <c r="CU7" i="21"/>
  <c r="DJ7" i="21" s="1"/>
  <c r="EB6" i="5"/>
  <c r="EQ6" i="5" s="1"/>
  <c r="FF6" i="5" s="1"/>
  <c r="L6" i="5" s="1"/>
  <c r="CX7" i="5"/>
  <c r="DM7" i="5" s="1"/>
  <c r="EB6" i="21"/>
  <c r="EQ6" i="21" s="1"/>
  <c r="FF6" i="21" s="1"/>
  <c r="L6" i="21" s="1"/>
  <c r="CX7" i="21"/>
  <c r="DM7" i="21" s="1"/>
  <c r="DV6" i="5"/>
  <c r="EK6" i="5" s="1"/>
  <c r="EZ6" i="5" s="1"/>
  <c r="F6" i="5" s="1"/>
  <c r="CR7" i="5"/>
  <c r="DG7" i="5" s="1"/>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K4" i="21" s="1"/>
  <c r="CW5" i="21"/>
  <c r="DL5" i="21" s="1"/>
  <c r="EA5" i="21" s="1"/>
  <c r="DU4" i="5"/>
  <c r="EJ4" i="5" s="1"/>
  <c r="EY4" i="5" s="1"/>
  <c r="E4" i="5" s="1"/>
  <c r="CQ5" i="5"/>
  <c r="DF5" i="5" s="1"/>
  <c r="DU5" i="5" s="1"/>
  <c r="EJ5" i="5" s="1"/>
  <c r="EY5" i="5" s="1"/>
  <c r="DS4" i="21"/>
  <c r="EH4" i="21" s="1"/>
  <c r="EW4" i="21" s="1"/>
  <c r="C4" i="21" s="1"/>
  <c r="CO5" i="21"/>
  <c r="DD5" i="21" s="1"/>
  <c r="DS5" i="21" s="1"/>
  <c r="EH5" i="21" s="1"/>
  <c r="EW5" i="21" s="1"/>
  <c r="DZ4" i="5"/>
  <c r="EO4" i="5" s="1"/>
  <c r="FD4" i="5" s="1"/>
  <c r="J4" i="5" s="1"/>
  <c r="CV5" i="5"/>
  <c r="DZ4" i="21"/>
  <c r="EO4" i="21" s="1"/>
  <c r="FD4" i="21" s="1"/>
  <c r="J4" i="21" s="1"/>
  <c r="CV5" i="21"/>
  <c r="DK5" i="21" s="1"/>
  <c r="DZ5" i="21" s="1"/>
  <c r="BC5" i="5"/>
  <c r="BD5" i="5"/>
  <c r="BH5" i="5"/>
  <c r="BW5" i="21"/>
  <c r="BH6" i="21" s="1"/>
  <c r="BF5" i="5"/>
  <c r="BX5" i="5"/>
  <c r="AX6" i="5"/>
  <c r="AV6" i="5"/>
  <c r="BK6" i="5" s="1"/>
  <c r="AV7" i="5" s="1"/>
  <c r="BK7" i="5" s="1"/>
  <c r="CP5" i="5"/>
  <c r="DE5" i="5" s="1"/>
  <c r="DT5" i="5" s="1"/>
  <c r="N4" i="5"/>
  <c r="M4" i="21"/>
  <c r="EX4" i="21"/>
  <c r="D4" i="21" s="1"/>
  <c r="CP5" i="21"/>
  <c r="DE5" i="21" s="1"/>
  <c r="DT5" i="21" s="1"/>
  <c r="EI5" i="21" s="1"/>
  <c r="N4" i="21"/>
  <c r="CW6" i="21"/>
  <c r="BW6" i="21"/>
  <c r="BH7" i="21" s="1"/>
  <c r="CZ6" i="5"/>
  <c r="EY4" i="21"/>
  <c r="E4" i="21" s="1"/>
  <c r="CQ5" i="21"/>
  <c r="DF5" i="21" s="1"/>
  <c r="DU5" i="21" s="1"/>
  <c r="BG6" i="21"/>
  <c r="CK6" i="21" s="1"/>
  <c r="AU5" i="21"/>
  <c r="BY5" i="21" s="1"/>
  <c r="CO5" i="5"/>
  <c r="DD5" i="5" s="1"/>
  <c r="DS5" i="5" s="1"/>
  <c r="EH5" i="5" s="1"/>
  <c r="EW5" i="5" s="1"/>
  <c r="C4" i="5"/>
  <c r="BY4" i="21"/>
  <c r="DC4" i="21" s="1"/>
  <c r="BJ5" i="5"/>
  <c r="BY4" i="5"/>
  <c r="DC4" i="5" s="1"/>
  <c r="DR4" i="5" s="1"/>
  <c r="CE11" i="21" l="1"/>
  <c r="BP11" i="21"/>
  <c r="BO11" i="21"/>
  <c r="BN11" i="5"/>
  <c r="DO6" i="5"/>
  <c r="ED6" i="5" s="1"/>
  <c r="ES6" i="5" s="1"/>
  <c r="FH6" i="5" s="1"/>
  <c r="BP11" i="5"/>
  <c r="BA12" i="5" s="1"/>
  <c r="CE12" i="5" s="1"/>
  <c r="CF11" i="5"/>
  <c r="BQ11" i="5"/>
  <c r="BB12" i="5" s="1"/>
  <c r="CF12" i="5" s="1"/>
  <c r="BZ6" i="5"/>
  <c r="BZ7" i="5"/>
  <c r="CY6" i="21"/>
  <c r="CQ6" i="5"/>
  <c r="BT11" i="21"/>
  <c r="BE12" i="21" s="1"/>
  <c r="BE11" i="5"/>
  <c r="CI11" i="5" s="1"/>
  <c r="BL6" i="5"/>
  <c r="AW7" i="5" s="1"/>
  <c r="CA7" i="5" s="1"/>
  <c r="BN11" i="21"/>
  <c r="AY12" i="21" s="1"/>
  <c r="CC12" i="21" s="1"/>
  <c r="BQ11" i="21"/>
  <c r="BB12" i="21" s="1"/>
  <c r="CF12" i="21" s="1"/>
  <c r="BO11" i="5"/>
  <c r="EB7" i="21"/>
  <c r="EQ7" i="21" s="1"/>
  <c r="FF7" i="21" s="1"/>
  <c r="L7" i="21" s="1"/>
  <c r="CX8" i="21"/>
  <c r="DM8" i="21" s="1"/>
  <c r="EB7" i="5"/>
  <c r="EQ7" i="5" s="1"/>
  <c r="FF7" i="5" s="1"/>
  <c r="L7" i="5" s="1"/>
  <c r="CX8" i="5"/>
  <c r="DM8" i="5" s="1"/>
  <c r="DY7" i="21"/>
  <c r="EN7" i="21" s="1"/>
  <c r="FC7" i="21" s="1"/>
  <c r="I7" i="21" s="1"/>
  <c r="CU8" i="21"/>
  <c r="DJ8" i="21" s="1"/>
  <c r="DY7" i="5"/>
  <c r="EN7" i="5" s="1"/>
  <c r="FC7" i="5" s="1"/>
  <c r="I7" i="5" s="1"/>
  <c r="CU8" i="5"/>
  <c r="DJ8" i="5" s="1"/>
  <c r="DX7" i="21"/>
  <c r="EM7" i="21" s="1"/>
  <c r="FB7" i="21" s="1"/>
  <c r="H7" i="21" s="1"/>
  <c r="CT8" i="21"/>
  <c r="DI8" i="21" s="1"/>
  <c r="DX7" i="5"/>
  <c r="EM7" i="5" s="1"/>
  <c r="FB7" i="5" s="1"/>
  <c r="H7" i="5" s="1"/>
  <c r="CT8" i="5"/>
  <c r="DI8" i="5" s="1"/>
  <c r="DW7" i="21"/>
  <c r="EL7" i="21" s="1"/>
  <c r="FA7" i="21" s="1"/>
  <c r="G7" i="21" s="1"/>
  <c r="CS8" i="21"/>
  <c r="DH8" i="21" s="1"/>
  <c r="DW7" i="5"/>
  <c r="EL7" i="5" s="1"/>
  <c r="FA7" i="5" s="1"/>
  <c r="G7" i="5" s="1"/>
  <c r="CS8" i="5"/>
  <c r="DH8" i="5" s="1"/>
  <c r="AY12" i="5"/>
  <c r="CC12" i="5" s="1"/>
  <c r="AZ12" i="21"/>
  <c r="CD12" i="21" s="1"/>
  <c r="BA12" i="21"/>
  <c r="CE12" i="21" s="1"/>
  <c r="DV7" i="21"/>
  <c r="EK7" i="21" s="1"/>
  <c r="EZ7" i="21" s="1"/>
  <c r="F7" i="21" s="1"/>
  <c r="CR8" i="21"/>
  <c r="DG8" i="21" s="1"/>
  <c r="DV7" i="5"/>
  <c r="EK7" i="5" s="1"/>
  <c r="EZ7" i="5" s="1"/>
  <c r="F7" i="5" s="1"/>
  <c r="CR8" i="5"/>
  <c r="DG8" i="5" s="1"/>
  <c r="AU6" i="5"/>
  <c r="DR4" i="21"/>
  <c r="EG4" i="21" s="1"/>
  <c r="CN5" i="21"/>
  <c r="DC5" i="21" s="1"/>
  <c r="DR5" i="21" s="1"/>
  <c r="EG5" i="21" s="1"/>
  <c r="EV5" i="21" s="1"/>
  <c r="BM6" i="5"/>
  <c r="AX7" i="5" s="1"/>
  <c r="CB7" i="5" s="1"/>
  <c r="CB6" i="5"/>
  <c r="BI6" i="5"/>
  <c r="CJ5" i="5"/>
  <c r="DN5" i="5" s="1"/>
  <c r="BU5" i="5"/>
  <c r="BW5" i="5"/>
  <c r="CH5" i="5"/>
  <c r="DL5" i="5" s="1"/>
  <c r="BS5" i="5"/>
  <c r="CG5" i="5"/>
  <c r="DK5" i="5" s="1"/>
  <c r="DZ5" i="5" s="1"/>
  <c r="EO5" i="5" s="1"/>
  <c r="FD5" i="5" s="1"/>
  <c r="J5" i="5" s="1"/>
  <c r="BR5" i="5"/>
  <c r="BG7" i="5"/>
  <c r="AV8" i="5"/>
  <c r="BK8" i="5" s="1"/>
  <c r="CZ6" i="21"/>
  <c r="DO6" i="21" s="1"/>
  <c r="ED6" i="21" s="1"/>
  <c r="ES6" i="21" s="1"/>
  <c r="FH6" i="21" s="1"/>
  <c r="CV6" i="21"/>
  <c r="CO6" i="21"/>
  <c r="BJ5" i="21"/>
  <c r="AU6" i="21" s="1"/>
  <c r="BY6" i="21" s="1"/>
  <c r="BI6" i="21"/>
  <c r="BF6" i="21"/>
  <c r="BC6" i="21"/>
  <c r="BD6" i="21"/>
  <c r="AW6" i="21"/>
  <c r="CA6" i="21" s="1"/>
  <c r="AV6" i="21"/>
  <c r="BZ6" i="21" s="1"/>
  <c r="EG4" i="5"/>
  <c r="EV4" i="5" s="1"/>
  <c r="B4" i="5" s="1"/>
  <c r="ER5" i="21"/>
  <c r="N5" i="5"/>
  <c r="EP5" i="21"/>
  <c r="CP6" i="21"/>
  <c r="EX5" i="21"/>
  <c r="D5" i="21" s="1"/>
  <c r="BX6" i="21"/>
  <c r="BI7" i="21" s="1"/>
  <c r="CO6" i="5"/>
  <c r="C5" i="5"/>
  <c r="EO5" i="21"/>
  <c r="EI5" i="5"/>
  <c r="CP6" i="5"/>
  <c r="BM6" i="21"/>
  <c r="AX7" i="21" s="1"/>
  <c r="CB7" i="21" s="1"/>
  <c r="C5" i="21"/>
  <c r="E5" i="5"/>
  <c r="N5" i="21"/>
  <c r="BW7" i="21"/>
  <c r="BH8" i="21" s="1"/>
  <c r="CN5" i="5"/>
  <c r="DC5" i="5" s="1"/>
  <c r="DR5" i="5" s="1"/>
  <c r="EG5" i="5" s="1"/>
  <c r="EV5" i="5" s="1"/>
  <c r="BL7" i="5" l="1"/>
  <c r="AW8" i="5" s="1"/>
  <c r="CA8" i="5" s="1"/>
  <c r="CZ7" i="5"/>
  <c r="BK6" i="21"/>
  <c r="AV7" i="21" s="1"/>
  <c r="BZ7" i="21" s="1"/>
  <c r="CI12" i="21"/>
  <c r="BT12" i="21"/>
  <c r="BO12" i="21"/>
  <c r="AZ12" i="5"/>
  <c r="CD12" i="5" s="1"/>
  <c r="DF6" i="5"/>
  <c r="DU6" i="5" s="1"/>
  <c r="EJ6" i="5" s="1"/>
  <c r="EY6" i="5" s="1"/>
  <c r="E6" i="5" s="1"/>
  <c r="CV6" i="5"/>
  <c r="BQ12" i="21"/>
  <c r="BB13" i="21" s="1"/>
  <c r="BN12" i="21"/>
  <c r="AY13" i="21" s="1"/>
  <c r="CC13" i="21" s="1"/>
  <c r="BL6" i="21"/>
  <c r="AW7" i="21" s="1"/>
  <c r="CA7" i="21" s="1"/>
  <c r="BQ12" i="5"/>
  <c r="BB13" i="5" s="1"/>
  <c r="CF13" i="5" s="1"/>
  <c r="BN12" i="5"/>
  <c r="BP12" i="21"/>
  <c r="BM7" i="5"/>
  <c r="AX8" i="5" s="1"/>
  <c r="CB8" i="5" s="1"/>
  <c r="DE6" i="21"/>
  <c r="DT6" i="21" s="1"/>
  <c r="EI6" i="21" s="1"/>
  <c r="EX6" i="21" s="1"/>
  <c r="D6" i="21" s="1"/>
  <c r="BP12" i="5"/>
  <c r="BA13" i="5" s="1"/>
  <c r="CE13" i="5" s="1"/>
  <c r="BT11" i="5"/>
  <c r="BE13" i="21"/>
  <c r="CI13" i="21" s="1"/>
  <c r="BA13" i="21"/>
  <c r="CE13" i="21" s="1"/>
  <c r="AZ13" i="21"/>
  <c r="CD13" i="21" s="1"/>
  <c r="AY13" i="5"/>
  <c r="CC13" i="5" s="1"/>
  <c r="DW8" i="5"/>
  <c r="EL8" i="5" s="1"/>
  <c r="FA8" i="5" s="1"/>
  <c r="CS9" i="5"/>
  <c r="DH9" i="5" s="1"/>
  <c r="G8" i="5"/>
  <c r="DW8" i="21"/>
  <c r="EL8" i="21" s="1"/>
  <c r="FA8" i="21" s="1"/>
  <c r="G8" i="21" s="1"/>
  <c r="CS9" i="21"/>
  <c r="DH9" i="21" s="1"/>
  <c r="DX8" i="5"/>
  <c r="EM8" i="5" s="1"/>
  <c r="FB8" i="5" s="1"/>
  <c r="H8" i="5" s="1"/>
  <c r="CT9" i="5"/>
  <c r="DI9" i="5" s="1"/>
  <c r="DX8" i="21"/>
  <c r="EM8" i="21" s="1"/>
  <c r="FB8" i="21" s="1"/>
  <c r="H8" i="21" s="1"/>
  <c r="CT9" i="21"/>
  <c r="DI9" i="21" s="1"/>
  <c r="DY8" i="5"/>
  <c r="EN8" i="5" s="1"/>
  <c r="FC8" i="5" s="1"/>
  <c r="I8" i="5" s="1"/>
  <c r="CU9" i="5"/>
  <c r="DJ9" i="5" s="1"/>
  <c r="DY8" i="21"/>
  <c r="EN8" i="21" s="1"/>
  <c r="FC8" i="21" s="1"/>
  <c r="I8" i="21" s="1"/>
  <c r="CU9" i="21"/>
  <c r="DJ9" i="21" s="1"/>
  <c r="EB8" i="5"/>
  <c r="EQ8" i="5" s="1"/>
  <c r="FF8" i="5" s="1"/>
  <c r="L8" i="5" s="1"/>
  <c r="CX9" i="5"/>
  <c r="DM9" i="5" s="1"/>
  <c r="EB8" i="21"/>
  <c r="EQ8" i="21" s="1"/>
  <c r="FF8" i="21" s="1"/>
  <c r="L8" i="21" s="1"/>
  <c r="CX9" i="21"/>
  <c r="DM9" i="21" s="1"/>
  <c r="DV8" i="5"/>
  <c r="EK8" i="5" s="1"/>
  <c r="EZ8" i="5" s="1"/>
  <c r="F8" i="5" s="1"/>
  <c r="CR9" i="5"/>
  <c r="DG9" i="5" s="1"/>
  <c r="DV8" i="21"/>
  <c r="EK8" i="21" s="1"/>
  <c r="EZ8" i="21" s="1"/>
  <c r="F8" i="21" s="1"/>
  <c r="CR9" i="21"/>
  <c r="DG9" i="21" s="1"/>
  <c r="EV4" i="21"/>
  <c r="B4" i="21" s="1"/>
  <c r="B5" i="21" s="1"/>
  <c r="BY6" i="5"/>
  <c r="BJ6" i="5"/>
  <c r="AU7" i="5" s="1"/>
  <c r="BV7" i="5"/>
  <c r="BG8" i="5" s="1"/>
  <c r="CK7" i="5"/>
  <c r="DO7" i="5" s="1"/>
  <c r="ED7" i="5" s="1"/>
  <c r="ES7" i="5" s="1"/>
  <c r="FH7" i="5" s="1"/>
  <c r="EX5" i="5"/>
  <c r="D5" i="5" s="1"/>
  <c r="CH6" i="21"/>
  <c r="DL6" i="21" s="1"/>
  <c r="BS6" i="21"/>
  <c r="BD7" i="21" s="1"/>
  <c r="BS7" i="21" s="1"/>
  <c r="CG6" i="21"/>
  <c r="DK6" i="21" s="1"/>
  <c r="DZ6" i="21" s="1"/>
  <c r="EO6" i="21" s="1"/>
  <c r="BR6" i="21"/>
  <c r="BC7" i="21" s="1"/>
  <c r="CG7" i="21" s="1"/>
  <c r="CJ6" i="21"/>
  <c r="DN6" i="21" s="1"/>
  <c r="BU6" i="21"/>
  <c r="BF7" i="21" s="1"/>
  <c r="DD6" i="21"/>
  <c r="DS6" i="21" s="1"/>
  <c r="EH6" i="21" s="1"/>
  <c r="EW6" i="21" s="1"/>
  <c r="C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EI6" i="5" s="1"/>
  <c r="DD6" i="5"/>
  <c r="DS6" i="5" s="1"/>
  <c r="EH6" i="5" s="1"/>
  <c r="EW6" i="5" s="1"/>
  <c r="C6" i="5" s="1"/>
  <c r="BM8" i="5"/>
  <c r="AX9" i="5" s="1"/>
  <c r="CB9" i="5" s="1"/>
  <c r="BZ8" i="5"/>
  <c r="CN6" i="21"/>
  <c r="DC6" i="21" s="1"/>
  <c r="DR6" i="21" s="1"/>
  <c r="EG6" i="21" s="1"/>
  <c r="EV6" i="21" s="1"/>
  <c r="B5" i="5"/>
  <c r="N6" i="5"/>
  <c r="CQ6" i="21"/>
  <c r="EJ5" i="21"/>
  <c r="EY5" i="21" s="1"/>
  <c r="E5" i="21" s="1"/>
  <c r="CZ7" i="21"/>
  <c r="BV6" i="21"/>
  <c r="BL8" i="5"/>
  <c r="AW9" i="5" s="1"/>
  <c r="CA9" i="5" s="1"/>
  <c r="BJ6" i="21"/>
  <c r="BX7" i="21"/>
  <c r="BI8" i="21" s="1"/>
  <c r="CH7" i="21"/>
  <c r="CN6" i="5"/>
  <c r="CP7" i="21" l="1"/>
  <c r="CQ7" i="5"/>
  <c r="DF7" i="5" s="1"/>
  <c r="DU7" i="5" s="1"/>
  <c r="EJ7" i="5" s="1"/>
  <c r="EY7" i="5" s="1"/>
  <c r="E7" i="5" s="1"/>
  <c r="CF13" i="21"/>
  <c r="BQ13" i="21"/>
  <c r="BP13" i="21"/>
  <c r="BL7" i="21"/>
  <c r="AW8" i="21" s="1"/>
  <c r="DE7" i="21"/>
  <c r="DT7" i="21" s="1"/>
  <c r="EI7" i="21" s="1"/>
  <c r="EX7" i="21" s="1"/>
  <c r="D7" i="21" s="1"/>
  <c r="BP13" i="5"/>
  <c r="BA14" i="5" s="1"/>
  <c r="CE14" i="5" s="1"/>
  <c r="BO12" i="5"/>
  <c r="BE12" i="5"/>
  <c r="CI12" i="5" s="1"/>
  <c r="BN13" i="5"/>
  <c r="AY14" i="5" s="1"/>
  <c r="CC14" i="5" s="1"/>
  <c r="BQ13" i="5"/>
  <c r="BB14" i="5" s="1"/>
  <c r="CF14" i="5" s="1"/>
  <c r="DC6" i="5"/>
  <c r="DR6" i="5" s="1"/>
  <c r="EG6" i="5" s="1"/>
  <c r="EV6" i="5" s="1"/>
  <c r="B6" i="5" s="1"/>
  <c r="BN13" i="21"/>
  <c r="CV7" i="21"/>
  <c r="DK7" i="21" s="1"/>
  <c r="DZ7" i="21" s="1"/>
  <c r="CO7" i="21"/>
  <c r="DD7" i="21" s="1"/>
  <c r="DS7" i="21" s="1"/>
  <c r="EH7" i="21" s="1"/>
  <c r="EW7" i="21" s="1"/>
  <c r="CP7" i="5"/>
  <c r="DE7" i="5" s="1"/>
  <c r="DT7" i="5" s="1"/>
  <c r="EI7" i="5" s="1"/>
  <c r="BO13" i="21"/>
  <c r="AZ14" i="21" s="1"/>
  <c r="CD14" i="21" s="1"/>
  <c r="BT13" i="21"/>
  <c r="BE14" i="21" s="1"/>
  <c r="CI14" i="21" s="1"/>
  <c r="CO7" i="5"/>
  <c r="DD7" i="5" s="1"/>
  <c r="DS7" i="5" s="1"/>
  <c r="EH7" i="5" s="1"/>
  <c r="EW7" i="5" s="1"/>
  <c r="C7" i="5" s="1"/>
  <c r="EB9" i="21"/>
  <c r="EQ9" i="21" s="1"/>
  <c r="FF9" i="21" s="1"/>
  <c r="L9" i="21" s="1"/>
  <c r="CX10" i="21"/>
  <c r="DM10" i="21" s="1"/>
  <c r="EB9" i="5"/>
  <c r="EQ9" i="5" s="1"/>
  <c r="FF9" i="5" s="1"/>
  <c r="L9" i="5" s="1"/>
  <c r="CX10" i="5"/>
  <c r="DM10" i="5" s="1"/>
  <c r="DY9" i="21"/>
  <c r="EN9" i="21" s="1"/>
  <c r="FC9" i="21" s="1"/>
  <c r="I9" i="21" s="1"/>
  <c r="CU10" i="21"/>
  <c r="DJ10" i="21" s="1"/>
  <c r="DY9" i="5"/>
  <c r="EN9" i="5" s="1"/>
  <c r="FC9" i="5" s="1"/>
  <c r="I9" i="5" s="1"/>
  <c r="CU10" i="5"/>
  <c r="DJ10" i="5" s="1"/>
  <c r="DX9" i="21"/>
  <c r="EM9" i="21" s="1"/>
  <c r="FB9" i="21" s="1"/>
  <c r="H9" i="21" s="1"/>
  <c r="CT10" i="21"/>
  <c r="DI10" i="21" s="1"/>
  <c r="DX9" i="5"/>
  <c r="EM9" i="5" s="1"/>
  <c r="FB9" i="5" s="1"/>
  <c r="H9" i="5" s="1"/>
  <c r="CT10" i="5"/>
  <c r="DI10" i="5" s="1"/>
  <c r="DW9" i="21"/>
  <c r="EL9" i="21" s="1"/>
  <c r="FA9" i="21" s="1"/>
  <c r="CS10" i="21"/>
  <c r="DH10" i="21" s="1"/>
  <c r="G9" i="21"/>
  <c r="DW9" i="5"/>
  <c r="EL9" i="5" s="1"/>
  <c r="FA9" i="5" s="1"/>
  <c r="G9" i="5" s="1"/>
  <c r="CS10" i="5"/>
  <c r="DH10" i="5" s="1"/>
  <c r="BA14" i="21"/>
  <c r="CE14" i="21" s="1"/>
  <c r="BB14" i="21"/>
  <c r="CF14" i="21" s="1"/>
  <c r="DV9" i="21"/>
  <c r="EK9" i="21" s="1"/>
  <c r="EZ9" i="21" s="1"/>
  <c r="F9" i="21" s="1"/>
  <c r="CR10" i="21"/>
  <c r="DG10" i="21" s="1"/>
  <c r="DV9" i="5"/>
  <c r="EK9" i="5" s="1"/>
  <c r="EZ9" i="5" s="1"/>
  <c r="F9" i="5" s="1"/>
  <c r="CR10" i="5"/>
  <c r="DG10" i="5" s="1"/>
  <c r="BJ7" i="5"/>
  <c r="AU8" i="5" s="1"/>
  <c r="BY7" i="5"/>
  <c r="BV8" i="5"/>
  <c r="CK8" i="5"/>
  <c r="EX6" i="5"/>
  <c r="D6" i="5" s="1"/>
  <c r="BX7" i="5"/>
  <c r="BI8" i="5" s="1"/>
  <c r="CJ6" i="5"/>
  <c r="DN6" i="5" s="1"/>
  <c r="BU6" i="5"/>
  <c r="BF7" i="5" s="1"/>
  <c r="BW6" i="5"/>
  <c r="BH7" i="5" s="1"/>
  <c r="CH6" i="5"/>
  <c r="DL6" i="5" s="1"/>
  <c r="BS6" i="5"/>
  <c r="BD7" i="5" s="1"/>
  <c r="CG6" i="5"/>
  <c r="DK6" i="5" s="1"/>
  <c r="BR6" i="5"/>
  <c r="BC7" i="5" s="1"/>
  <c r="BU7" i="21"/>
  <c r="BF8" i="21" s="1"/>
  <c r="CJ7" i="21"/>
  <c r="EC6" i="21"/>
  <c r="ER6" i="21" s="1"/>
  <c r="FG6" i="21" s="1"/>
  <c r="CY7" i="21"/>
  <c r="EA6" i="21"/>
  <c r="EP6" i="21" s="1"/>
  <c r="FE6" i="21" s="1"/>
  <c r="K6" i="21" s="1"/>
  <c r="CW7" i="21"/>
  <c r="DL7" i="21" s="1"/>
  <c r="EA7" i="21" s="1"/>
  <c r="FD6" i="21"/>
  <c r="J6" i="21" s="1"/>
  <c r="CZ8" i="5"/>
  <c r="BM9" i="5"/>
  <c r="AX10" i="5" s="1"/>
  <c r="CB10" i="5" s="1"/>
  <c r="AV9" i="5"/>
  <c r="N7" i="5"/>
  <c r="DF6" i="21"/>
  <c r="CQ7" i="21" s="1"/>
  <c r="DF7" i="21" s="1"/>
  <c r="DU7" i="21" s="1"/>
  <c r="CN7" i="21"/>
  <c r="BR7" i="21"/>
  <c r="BC8" i="21" s="1"/>
  <c r="CG8" i="21" s="1"/>
  <c r="BG7" i="21"/>
  <c r="CK7" i="21" s="1"/>
  <c r="DO7" i="21" s="1"/>
  <c r="ED7" i="21" s="1"/>
  <c r="ES7" i="21" s="1"/>
  <c r="FH7" i="21" s="1"/>
  <c r="CZ8" i="21"/>
  <c r="N6" i="21"/>
  <c r="BM7" i="21"/>
  <c r="BL9" i="5"/>
  <c r="AW10" i="5" s="1"/>
  <c r="CA10" i="5" s="1"/>
  <c r="BK7" i="21"/>
  <c r="CO8" i="21"/>
  <c r="CA8" i="21"/>
  <c r="BW8" i="21"/>
  <c r="BH9" i="21" s="1"/>
  <c r="AU7" i="21"/>
  <c r="BY7" i="21" s="1"/>
  <c r="BD8" i="21"/>
  <c r="BS8" i="21" s="1"/>
  <c r="B6" i="21"/>
  <c r="CP8" i="21" l="1"/>
  <c r="CQ8" i="5"/>
  <c r="DF8" i="5" s="1"/>
  <c r="DU8" i="5" s="1"/>
  <c r="EJ8" i="5" s="1"/>
  <c r="EY8" i="5" s="1"/>
  <c r="CP8" i="5"/>
  <c r="DE8" i="5" s="1"/>
  <c r="AZ13" i="5"/>
  <c r="CD13" i="5" s="1"/>
  <c r="CN7" i="5"/>
  <c r="DC7" i="5" s="1"/>
  <c r="AY14" i="21"/>
  <c r="CC14" i="21" s="1"/>
  <c r="DO8" i="5"/>
  <c r="ED8" i="5" s="1"/>
  <c r="ES8" i="5" s="1"/>
  <c r="FH8" i="5" s="1"/>
  <c r="N8" i="5" s="1"/>
  <c r="BQ14" i="5"/>
  <c r="BB15" i="5" s="1"/>
  <c r="CF15" i="5" s="1"/>
  <c r="BN14" i="5"/>
  <c r="AY15" i="5" s="1"/>
  <c r="CC15" i="5" s="1"/>
  <c r="BP14" i="21"/>
  <c r="BA15" i="21" s="1"/>
  <c r="BP14" i="5"/>
  <c r="BA15" i="5" s="1"/>
  <c r="CE15" i="5" s="1"/>
  <c r="BT14" i="21"/>
  <c r="BE15" i="21" s="1"/>
  <c r="CI15" i="21" s="1"/>
  <c r="BO14" i="21"/>
  <c r="AZ15" i="21" s="1"/>
  <c r="CD15" i="21" s="1"/>
  <c r="BV7" i="21"/>
  <c r="BG8" i="21" s="1"/>
  <c r="CK8" i="21" s="1"/>
  <c r="DO8" i="21" s="1"/>
  <c r="ED8" i="21" s="1"/>
  <c r="ES8" i="21" s="1"/>
  <c r="FH8" i="21" s="1"/>
  <c r="DN7" i="21"/>
  <c r="BQ14" i="21"/>
  <c r="BB15" i="21" s="1"/>
  <c r="CF15" i="21" s="1"/>
  <c r="BT12" i="5"/>
  <c r="CO8" i="5"/>
  <c r="DD8" i="5" s="1"/>
  <c r="DS8" i="5" s="1"/>
  <c r="EH8" i="5" s="1"/>
  <c r="EW8" i="5" s="1"/>
  <c r="C8" i="5" s="1"/>
  <c r="DW10" i="5"/>
  <c r="EL10" i="5" s="1"/>
  <c r="FA10" i="5" s="1"/>
  <c r="CS11" i="5"/>
  <c r="DH11" i="5" s="1"/>
  <c r="G10" i="5"/>
  <c r="DW10" i="21"/>
  <c r="EL10" i="21" s="1"/>
  <c r="FA10" i="21" s="1"/>
  <c r="G10" i="21" s="1"/>
  <c r="CS11" i="21"/>
  <c r="DH11" i="21" s="1"/>
  <c r="DX10" i="5"/>
  <c r="EM10" i="5" s="1"/>
  <c r="FB10" i="5" s="1"/>
  <c r="H10" i="5" s="1"/>
  <c r="CT11" i="5"/>
  <c r="DI11" i="5" s="1"/>
  <c r="DX10" i="21"/>
  <c r="EM10" i="21" s="1"/>
  <c r="FB10" i="21" s="1"/>
  <c r="H10" i="21" s="1"/>
  <c r="CT11" i="21"/>
  <c r="DI11" i="21" s="1"/>
  <c r="DY10" i="5"/>
  <c r="EN10" i="5" s="1"/>
  <c r="FC10" i="5" s="1"/>
  <c r="I10" i="5" s="1"/>
  <c r="CU11" i="5"/>
  <c r="DJ11" i="5" s="1"/>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F10" i="5" s="1"/>
  <c r="CR11" i="5"/>
  <c r="DG11" i="5" s="1"/>
  <c r="DV10" i="21"/>
  <c r="EK10" i="21" s="1"/>
  <c r="EZ10" i="21" s="1"/>
  <c r="F10" i="21" s="1"/>
  <c r="CR11" i="21"/>
  <c r="DG11" i="21" s="1"/>
  <c r="DC7" i="21"/>
  <c r="DR7" i="21" s="1"/>
  <c r="EG7" i="21" s="1"/>
  <c r="EV7" i="21" s="1"/>
  <c r="BJ8" i="5"/>
  <c r="AU9" i="5" s="1"/>
  <c r="BY8" i="5"/>
  <c r="BU8" i="21"/>
  <c r="CJ8" i="21"/>
  <c r="EX7" i="5"/>
  <c r="D7" i="5" s="1"/>
  <c r="BR7" i="5"/>
  <c r="BC8" i="5" s="1"/>
  <c r="CG7" i="5"/>
  <c r="DZ6" i="5"/>
  <c r="EO6" i="5" s="1"/>
  <c r="FD6" i="5" s="1"/>
  <c r="J6" i="5" s="1"/>
  <c r="CV7" i="5"/>
  <c r="BS7" i="5"/>
  <c r="BD8" i="5" s="1"/>
  <c r="CH7" i="5"/>
  <c r="EA6" i="5"/>
  <c r="EP6" i="5" s="1"/>
  <c r="FE6" i="5" s="1"/>
  <c r="K6" i="5" s="1"/>
  <c r="CW7" i="5"/>
  <c r="BW7" i="5"/>
  <c r="BH8" i="5" s="1"/>
  <c r="BU7" i="5"/>
  <c r="BF8" i="5" s="1"/>
  <c r="CJ7" i="5"/>
  <c r="EC6" i="5"/>
  <c r="ER6" i="5" s="1"/>
  <c r="FG6" i="5" s="1"/>
  <c r="M6" i="5" s="1"/>
  <c r="CY7" i="5"/>
  <c r="BX8" i="5"/>
  <c r="BI9" i="5" s="1"/>
  <c r="DE8" i="21"/>
  <c r="DT8" i="21" s="1"/>
  <c r="EI8" i="21" s="1"/>
  <c r="EX8" i="21" s="1"/>
  <c r="D8" i="21" s="1"/>
  <c r="DU6" i="21"/>
  <c r="EJ6" i="21" s="1"/>
  <c r="EY6" i="21" s="1"/>
  <c r="E6" i="21" s="1"/>
  <c r="BM10" i="5"/>
  <c r="BZ9" i="5"/>
  <c r="BK9" i="5"/>
  <c r="AV10" i="5" s="1"/>
  <c r="BZ10" i="5" s="1"/>
  <c r="BG9" i="5"/>
  <c r="EP7" i="21"/>
  <c r="CW8" i="21"/>
  <c r="EO7" i="21"/>
  <c r="CV8" i="21"/>
  <c r="DK8" i="21" s="1"/>
  <c r="DZ8" i="21" s="1"/>
  <c r="BR8" i="21"/>
  <c r="BC9" i="21" s="1"/>
  <c r="CG9" i="21" s="1"/>
  <c r="AV8" i="21"/>
  <c r="BZ8" i="21" s="1"/>
  <c r="DD8" i="21" s="1"/>
  <c r="DS8" i="21" s="1"/>
  <c r="EH8" i="21" s="1"/>
  <c r="EW8" i="21" s="1"/>
  <c r="AX8" i="21"/>
  <c r="CB8" i="21" s="1"/>
  <c r="BL10" i="5"/>
  <c r="AW11" i="5" s="1"/>
  <c r="CA11" i="5" s="1"/>
  <c r="EJ7" i="21"/>
  <c r="EY7" i="21" s="1"/>
  <c r="N7" i="21"/>
  <c r="CQ8" i="21"/>
  <c r="BX8" i="21"/>
  <c r="AX11" i="5"/>
  <c r="CB11" i="5" s="1"/>
  <c r="C7" i="21"/>
  <c r="BL8" i="21"/>
  <c r="BJ7" i="21"/>
  <c r="AU8" i="21" s="1"/>
  <c r="BY8" i="21" s="1"/>
  <c r="CH8" i="21"/>
  <c r="E8" i="5"/>
  <c r="CQ9" i="5" l="1"/>
  <c r="DF9" i="5" s="1"/>
  <c r="DU9" i="5" s="1"/>
  <c r="EJ9" i="5" s="1"/>
  <c r="EY9" i="5" s="1"/>
  <c r="DF8" i="21"/>
  <c r="DU8" i="21" s="1"/>
  <c r="DL7" i="5"/>
  <c r="BO13" i="5"/>
  <c r="DT8" i="5"/>
  <c r="EI8" i="5" s="1"/>
  <c r="EX8" i="5" s="1"/>
  <c r="D8" i="5" s="1"/>
  <c r="CP9" i="5"/>
  <c r="DE9" i="5" s="1"/>
  <c r="DT9" i="5" s="1"/>
  <c r="EI9" i="5" s="1"/>
  <c r="BV8" i="21"/>
  <c r="BG9" i="21" s="1"/>
  <c r="CK9" i="21" s="1"/>
  <c r="CE15" i="21"/>
  <c r="BP15" i="21"/>
  <c r="DR7" i="5"/>
  <c r="EG7" i="5" s="1"/>
  <c r="EV7" i="5" s="1"/>
  <c r="B7" i="5" s="1"/>
  <c r="CN8" i="5"/>
  <c r="DC8" i="5" s="1"/>
  <c r="AZ14" i="5"/>
  <c r="CD14" i="5" s="1"/>
  <c r="BO14" i="5"/>
  <c r="CZ9" i="5"/>
  <c r="BM8" i="21"/>
  <c r="AX9" i="21" s="1"/>
  <c r="CB9" i="21" s="1"/>
  <c r="BL11" i="5"/>
  <c r="AW12" i="5" s="1"/>
  <c r="CA12" i="5" s="1"/>
  <c r="DK7" i="5"/>
  <c r="CV8" i="5" s="1"/>
  <c r="BN14" i="21"/>
  <c r="BP15" i="5"/>
  <c r="BA16" i="5" s="1"/>
  <c r="CE16" i="5" s="1"/>
  <c r="BE13" i="5"/>
  <c r="CI13" i="5" s="1"/>
  <c r="CZ9" i="21"/>
  <c r="EC7" i="21"/>
  <c r="ER7" i="21" s="1"/>
  <c r="FG7" i="21" s="1"/>
  <c r="CY8" i="21"/>
  <c r="DN8" i="21" s="1"/>
  <c r="BN15" i="5"/>
  <c r="AY16" i="5" s="1"/>
  <c r="CC16" i="5" s="1"/>
  <c r="BQ15" i="5"/>
  <c r="BB16" i="5" s="1"/>
  <c r="CF16" i="5" s="1"/>
  <c r="BQ15" i="21"/>
  <c r="BB16" i="21" s="1"/>
  <c r="CF16" i="21" s="1"/>
  <c r="DN7" i="5"/>
  <c r="EC7" i="5" s="1"/>
  <c r="ER7" i="5" s="1"/>
  <c r="FG7" i="5" s="1"/>
  <c r="M7" i="5" s="1"/>
  <c r="E7" i="21"/>
  <c r="BK8" i="21"/>
  <c r="CP9" i="21"/>
  <c r="BO15" i="21"/>
  <c r="AZ16" i="21" s="1"/>
  <c r="CD16" i="21" s="1"/>
  <c r="BT15" i="21"/>
  <c r="BE16" i="21" s="1"/>
  <c r="CI16" i="21" s="1"/>
  <c r="CO9" i="5"/>
  <c r="DD9" i="5" s="1"/>
  <c r="DS9" i="5" s="1"/>
  <c r="EH9" i="5" s="1"/>
  <c r="EW9" i="5" s="1"/>
  <c r="C9" i="5" s="1"/>
  <c r="EB11" i="21"/>
  <c r="EQ11" i="21" s="1"/>
  <c r="FF11" i="21" s="1"/>
  <c r="L11" i="21" s="1"/>
  <c r="CX12" i="21"/>
  <c r="DM12" i="21" s="1"/>
  <c r="EB11" i="5"/>
  <c r="EQ11" i="5" s="1"/>
  <c r="FF11" i="5" s="1"/>
  <c r="L11" i="5" s="1"/>
  <c r="CX12" i="5"/>
  <c r="DM12" i="5" s="1"/>
  <c r="DY11" i="21"/>
  <c r="EN11" i="21" s="1"/>
  <c r="FC11" i="21" s="1"/>
  <c r="I11" i="21" s="1"/>
  <c r="CU12" i="21"/>
  <c r="DJ12" i="21" s="1"/>
  <c r="DY11" i="5"/>
  <c r="EN11" i="5" s="1"/>
  <c r="FC11" i="5" s="1"/>
  <c r="I11" i="5" s="1"/>
  <c r="CU12" i="5"/>
  <c r="DJ12" i="5" s="1"/>
  <c r="DX11" i="21"/>
  <c r="EM11" i="21" s="1"/>
  <c r="FB11" i="21" s="1"/>
  <c r="H11" i="21" s="1"/>
  <c r="CT12" i="21"/>
  <c r="DI12" i="21" s="1"/>
  <c r="DX11" i="5"/>
  <c r="EM11" i="5" s="1"/>
  <c r="FB11" i="5" s="1"/>
  <c r="H11" i="5" s="1"/>
  <c r="CT12" i="5"/>
  <c r="DI12" i="5" s="1"/>
  <c r="DW11" i="21"/>
  <c r="EL11" i="21" s="1"/>
  <c r="FA11" i="21" s="1"/>
  <c r="G11" i="21" s="1"/>
  <c r="CS12" i="21"/>
  <c r="DH12" i="21" s="1"/>
  <c r="DW11" i="5"/>
  <c r="EL11" i="5" s="1"/>
  <c r="FA11" i="5" s="1"/>
  <c r="G11" i="5" s="1"/>
  <c r="CS12" i="5"/>
  <c r="DH12" i="5" s="1"/>
  <c r="BA16" i="21"/>
  <c r="CE16" i="21" s="1"/>
  <c r="DV11" i="21"/>
  <c r="EK11" i="21" s="1"/>
  <c r="EZ11" i="21" s="1"/>
  <c r="F11" i="21" s="1"/>
  <c r="CR12" i="21"/>
  <c r="DG12" i="21" s="1"/>
  <c r="DV11" i="5"/>
  <c r="EK11" i="5" s="1"/>
  <c r="EZ11" i="5" s="1"/>
  <c r="F11" i="5" s="1"/>
  <c r="CR12" i="5"/>
  <c r="DG12" i="5" s="1"/>
  <c r="BJ9" i="5"/>
  <c r="AU10" i="5" s="1"/>
  <c r="BY9" i="5"/>
  <c r="DO9" i="21"/>
  <c r="ED9" i="21" s="1"/>
  <c r="ES9" i="21" s="1"/>
  <c r="FH9" i="21" s="1"/>
  <c r="BV9" i="5"/>
  <c r="CK9" i="5"/>
  <c r="BX9" i="5"/>
  <c r="BI10" i="5" s="1"/>
  <c r="BU8" i="5"/>
  <c r="BF9" i="5" s="1"/>
  <c r="CJ8" i="5"/>
  <c r="BW8" i="5"/>
  <c r="BH9" i="5" s="1"/>
  <c r="EA7" i="5"/>
  <c r="EP7" i="5" s="1"/>
  <c r="FE7" i="5" s="1"/>
  <c r="K7" i="5" s="1"/>
  <c r="CW8" i="5"/>
  <c r="BS8" i="5"/>
  <c r="CH8" i="5"/>
  <c r="BR8" i="5"/>
  <c r="BC9" i="5" s="1"/>
  <c r="CG8" i="5"/>
  <c r="FD7" i="21"/>
  <c r="J7" i="21" s="1"/>
  <c r="DL8" i="21"/>
  <c r="EA8" i="21" s="1"/>
  <c r="EP8" i="21" s="1"/>
  <c r="FE7" i="21"/>
  <c r="K7" i="21" s="1"/>
  <c r="BM11" i="5"/>
  <c r="AX12" i="5" s="1"/>
  <c r="CB12" i="5" s="1"/>
  <c r="BK10" i="5"/>
  <c r="EO8" i="21"/>
  <c r="CV9" i="21"/>
  <c r="DK9" i="21" s="1"/>
  <c r="DZ9" i="21" s="1"/>
  <c r="CO9" i="21"/>
  <c r="CN8" i="21"/>
  <c r="DC8" i="21" s="1"/>
  <c r="DR8" i="21" s="1"/>
  <c r="EG8" i="21" s="1"/>
  <c r="EV8" i="21" s="1"/>
  <c r="BR9" i="21"/>
  <c r="BC10" i="21" s="1"/>
  <c r="CG10" i="21" s="1"/>
  <c r="BI9" i="21"/>
  <c r="BX9" i="21" s="1"/>
  <c r="BI10" i="21" s="1"/>
  <c r="AV9" i="21"/>
  <c r="BZ9" i="21" s="1"/>
  <c r="AW9" i="21"/>
  <c r="CA9" i="21" s="1"/>
  <c r="N8" i="21"/>
  <c r="EJ8" i="21"/>
  <c r="EY8" i="21" s="1"/>
  <c r="CQ9" i="21"/>
  <c r="BJ8" i="21"/>
  <c r="AU9" i="21" s="1"/>
  <c r="BY9" i="21" s="1"/>
  <c r="BW9" i="21"/>
  <c r="BH10" i="21" s="1"/>
  <c r="B7" i="21"/>
  <c r="E9" i="5"/>
  <c r="BF9" i="21"/>
  <c r="C8" i="21"/>
  <c r="CQ10" i="5" l="1"/>
  <c r="DF10" i="5" s="1"/>
  <c r="DU10" i="5" s="1"/>
  <c r="EJ10" i="5" s="1"/>
  <c r="EY10" i="5" s="1"/>
  <c r="CQ11" i="5"/>
  <c r="DF11" i="5" s="1"/>
  <c r="DU11" i="5" s="1"/>
  <c r="EJ11" i="5" s="1"/>
  <c r="EY11" i="5" s="1"/>
  <c r="DO9" i="5"/>
  <c r="ED9" i="5" s="1"/>
  <c r="ES9" i="5" s="1"/>
  <c r="FH9" i="5" s="1"/>
  <c r="BT16" i="21"/>
  <c r="BT13" i="5"/>
  <c r="BL12" i="5"/>
  <c r="AW13" i="5" s="1"/>
  <c r="CA13" i="5" s="1"/>
  <c r="BO16" i="21"/>
  <c r="DR8" i="5"/>
  <c r="EG8" i="5" s="1"/>
  <c r="EV8" i="5" s="1"/>
  <c r="B8" i="5" s="1"/>
  <c r="CN9" i="5"/>
  <c r="DC9" i="5" s="1"/>
  <c r="DR9" i="5" s="1"/>
  <c r="EG9" i="5" s="1"/>
  <c r="EV9" i="5" s="1"/>
  <c r="AY15" i="21"/>
  <c r="CC15" i="21" s="1"/>
  <c r="BQ16" i="21"/>
  <c r="AZ15" i="5"/>
  <c r="CD15" i="5" s="1"/>
  <c r="CP10" i="5"/>
  <c r="DE10" i="5" s="1"/>
  <c r="DZ7" i="5"/>
  <c r="EO7" i="5" s="1"/>
  <c r="FD7" i="5" s="1"/>
  <c r="J7" i="5" s="1"/>
  <c r="CZ10" i="5"/>
  <c r="DE9" i="21"/>
  <c r="DT9" i="21" s="1"/>
  <c r="EI9" i="21" s="1"/>
  <c r="EX9" i="21" s="1"/>
  <c r="D9" i="21" s="1"/>
  <c r="EC8" i="21"/>
  <c r="ER8" i="21" s="1"/>
  <c r="FG8" i="21" s="1"/>
  <c r="CY9" i="21"/>
  <c r="BL9" i="21"/>
  <c r="AW10" i="21" s="1"/>
  <c r="CA10" i="21" s="1"/>
  <c r="DF9" i="21"/>
  <c r="DU9" i="21" s="1"/>
  <c r="EJ9" i="21" s="1"/>
  <c r="EY9" i="21" s="1"/>
  <c r="BQ16" i="5"/>
  <c r="BN16" i="5"/>
  <c r="BE14" i="5"/>
  <c r="CI14" i="5" s="1"/>
  <c r="BP16" i="21"/>
  <c r="BM9" i="21"/>
  <c r="AX10" i="21" s="1"/>
  <c r="CB10" i="21" s="1"/>
  <c r="BK9" i="21"/>
  <c r="E8" i="21"/>
  <c r="CY8" i="5"/>
  <c r="DN8" i="5" s="1"/>
  <c r="CW9" i="21"/>
  <c r="BP16" i="5"/>
  <c r="CO10" i="5"/>
  <c r="DD10" i="5" s="1"/>
  <c r="DS10" i="5" s="1"/>
  <c r="EH10" i="5" s="1"/>
  <c r="EW10" i="5" s="1"/>
  <c r="C10" i="5" s="1"/>
  <c r="DW12" i="5"/>
  <c r="EL12" i="5" s="1"/>
  <c r="FA12" i="5" s="1"/>
  <c r="G12" i="5" s="1"/>
  <c r="CS13" i="5"/>
  <c r="DH13" i="5" s="1"/>
  <c r="DW12" i="21"/>
  <c r="EL12" i="21" s="1"/>
  <c r="FA12" i="21" s="1"/>
  <c r="G12" i="21" s="1"/>
  <c r="CS13" i="21"/>
  <c r="DH13" i="21" s="1"/>
  <c r="DX12" i="5"/>
  <c r="EM12" i="5" s="1"/>
  <c r="FB12" i="5" s="1"/>
  <c r="H12" i="5" s="1"/>
  <c r="CT13" i="5"/>
  <c r="DI13" i="5" s="1"/>
  <c r="DX12" i="21"/>
  <c r="EM12" i="21" s="1"/>
  <c r="FB12" i="21" s="1"/>
  <c r="H12" i="21" s="1"/>
  <c r="CT13" i="21"/>
  <c r="DI13" i="21" s="1"/>
  <c r="DY12" i="5"/>
  <c r="EN12" i="5" s="1"/>
  <c r="FC12" i="5" s="1"/>
  <c r="I12" i="5" s="1"/>
  <c r="CU13" i="5"/>
  <c r="DJ13" i="5" s="1"/>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F12" i="5" s="1"/>
  <c r="CR13" i="5"/>
  <c r="DG13" i="5" s="1"/>
  <c r="DV12" i="21"/>
  <c r="EK12" i="21" s="1"/>
  <c r="EZ12" i="21" s="1"/>
  <c r="F12" i="21" s="1"/>
  <c r="CR13" i="21"/>
  <c r="DG13" i="21" s="1"/>
  <c r="BJ10" i="5"/>
  <c r="AU11" i="5" s="1"/>
  <c r="BY10" i="5"/>
  <c r="BU9" i="21"/>
  <c r="CJ9" i="21"/>
  <c r="DN9" i="21" s="1"/>
  <c r="EC9" i="21" s="1"/>
  <c r="EX9" i="5"/>
  <c r="D9" i="5" s="1"/>
  <c r="BX10" i="5"/>
  <c r="DD9" i="21"/>
  <c r="DS9" i="21" s="1"/>
  <c r="EH9" i="21" s="1"/>
  <c r="EW9" i="21" s="1"/>
  <c r="C9" i="21" s="1"/>
  <c r="BR9" i="5"/>
  <c r="BC10" i="5" s="1"/>
  <c r="CG9" i="5"/>
  <c r="DK8" i="5"/>
  <c r="BD9" i="5"/>
  <c r="CH9" i="5" s="1"/>
  <c r="DL8" i="5"/>
  <c r="BW9" i="5"/>
  <c r="BH10" i="5" s="1"/>
  <c r="BU9" i="5"/>
  <c r="BF10" i="5" s="1"/>
  <c r="CJ9" i="5"/>
  <c r="FE8" i="21"/>
  <c r="K8" i="21" s="1"/>
  <c r="FD8" i="21"/>
  <c r="J8" i="21" s="1"/>
  <c r="BM12" i="5"/>
  <c r="AX13" i="5" s="1"/>
  <c r="CB13" i="5" s="1"/>
  <c r="AV11" i="5"/>
  <c r="BG10" i="5"/>
  <c r="N9" i="5"/>
  <c r="EO9" i="21"/>
  <c r="CV10" i="21"/>
  <c r="DK10" i="21" s="1"/>
  <c r="DZ10" i="21" s="1"/>
  <c r="BR10" i="21"/>
  <c r="BC11" i="21" s="1"/>
  <c r="CG11" i="21" s="1"/>
  <c r="BD9" i="21"/>
  <c r="CN9" i="21"/>
  <c r="DC9" i="21" s="1"/>
  <c r="DR9" i="21" s="1"/>
  <c r="EG9" i="21" s="1"/>
  <c r="EV9" i="21" s="1"/>
  <c r="BJ9" i="21"/>
  <c r="AU10" i="21" s="1"/>
  <c r="BY10" i="21" s="1"/>
  <c r="BW10" i="21"/>
  <c r="BH11" i="21" s="1"/>
  <c r="BV9" i="21"/>
  <c r="E10" i="5"/>
  <c r="BN15" i="21" l="1"/>
  <c r="AY16" i="21" s="1"/>
  <c r="CC16" i="21" s="1"/>
  <c r="CQ10" i="21"/>
  <c r="BL13" i="5"/>
  <c r="AW14" i="5" s="1"/>
  <c r="CA14" i="5" s="1"/>
  <c r="CQ12" i="5"/>
  <c r="DF12" i="5" s="1"/>
  <c r="DU12" i="5" s="1"/>
  <c r="EJ12" i="5" s="1"/>
  <c r="EY12" i="5" s="1"/>
  <c r="B9" i="5"/>
  <c r="CN10" i="5"/>
  <c r="DC10" i="5" s="1"/>
  <c r="DR10" i="5" s="1"/>
  <c r="EG10" i="5" s="1"/>
  <c r="EV10" i="5" s="1"/>
  <c r="B10" i="5" s="1"/>
  <c r="DT10" i="5"/>
  <c r="EI10" i="5" s="1"/>
  <c r="CP11" i="5"/>
  <c r="BT14" i="5"/>
  <c r="BE15" i="5" s="1"/>
  <c r="CI15" i="5" s="1"/>
  <c r="BL10" i="21"/>
  <c r="AW11" i="21" s="1"/>
  <c r="CA11" i="21" s="1"/>
  <c r="BO15" i="5"/>
  <c r="CP10" i="21"/>
  <c r="DE10" i="21" s="1"/>
  <c r="BN16" i="21"/>
  <c r="E9" i="21"/>
  <c r="BS9" i="5"/>
  <c r="BD10" i="5" s="1"/>
  <c r="CH10" i="5" s="1"/>
  <c r="DF10" i="21"/>
  <c r="DU10" i="21" s="1"/>
  <c r="EJ10" i="21" s="1"/>
  <c r="EY10" i="21" s="1"/>
  <c r="E10" i="21" s="1"/>
  <c r="CO10" i="21"/>
  <c r="AV10" i="21"/>
  <c r="BZ10" i="21" s="1"/>
  <c r="BM10" i="21"/>
  <c r="AX11" i="21" s="1"/>
  <c r="CB11" i="21" s="1"/>
  <c r="BL14" i="5"/>
  <c r="AW15" i="5" s="1"/>
  <c r="CA15" i="5" s="1"/>
  <c r="CO11" i="5"/>
  <c r="EB13" i="21"/>
  <c r="EQ13" i="21" s="1"/>
  <c r="FF13" i="21" s="1"/>
  <c r="L13" i="21" s="1"/>
  <c r="CX14" i="21"/>
  <c r="DM14" i="21" s="1"/>
  <c r="EB13" i="5"/>
  <c r="EQ13" i="5" s="1"/>
  <c r="FF13" i="5" s="1"/>
  <c r="L13" i="5" s="1"/>
  <c r="CX14" i="5"/>
  <c r="DM14" i="5" s="1"/>
  <c r="DY13" i="21"/>
  <c r="EN13" i="21" s="1"/>
  <c r="FC13" i="21" s="1"/>
  <c r="I13" i="21" s="1"/>
  <c r="CU14" i="21"/>
  <c r="DJ14" i="21" s="1"/>
  <c r="DY13" i="5"/>
  <c r="EN13" i="5" s="1"/>
  <c r="FC13" i="5" s="1"/>
  <c r="I13" i="5" s="1"/>
  <c r="CU14" i="5"/>
  <c r="DJ14" i="5" s="1"/>
  <c r="DX13" i="21"/>
  <c r="EM13" i="21" s="1"/>
  <c r="FB13" i="21" s="1"/>
  <c r="H13" i="21" s="1"/>
  <c r="CT14" i="21"/>
  <c r="DI14" i="21" s="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F13" i="21" s="1"/>
  <c r="CR14" i="21"/>
  <c r="DG14" i="21" s="1"/>
  <c r="DV13" i="5"/>
  <c r="EK13" i="5" s="1"/>
  <c r="EZ13" i="5" s="1"/>
  <c r="F13" i="5" s="1"/>
  <c r="CR14" i="5"/>
  <c r="DG14" i="5" s="1"/>
  <c r="BJ11" i="5"/>
  <c r="AU12" i="5" s="1"/>
  <c r="BY11" i="5"/>
  <c r="BV10" i="5"/>
  <c r="CK10" i="5"/>
  <c r="DO10" i="5" s="1"/>
  <c r="ED10" i="5" s="1"/>
  <c r="ES10" i="5" s="1"/>
  <c r="FH10" i="5" s="1"/>
  <c r="EX10" i="5"/>
  <c r="D10" i="5" s="1"/>
  <c r="EC8" i="5"/>
  <c r="ER8" i="5" s="1"/>
  <c r="FG8" i="5" s="1"/>
  <c r="M8" i="5" s="1"/>
  <c r="CY9" i="5"/>
  <c r="DN9" i="5" s="1"/>
  <c r="BU10" i="5"/>
  <c r="CJ10" i="5"/>
  <c r="BW10" i="5"/>
  <c r="BH11" i="5" s="1"/>
  <c r="EA8" i="5"/>
  <c r="EP8" i="5" s="1"/>
  <c r="FE8" i="5" s="1"/>
  <c r="K8" i="5" s="1"/>
  <c r="CW9" i="5"/>
  <c r="DL9" i="5" s="1"/>
  <c r="DZ8" i="5"/>
  <c r="EO8" i="5" s="1"/>
  <c r="FD8" i="5" s="1"/>
  <c r="J8" i="5" s="1"/>
  <c r="CV9" i="5"/>
  <c r="DK9" i="5" s="1"/>
  <c r="BR10" i="5"/>
  <c r="BC11" i="5" s="1"/>
  <c r="CG10" i="5"/>
  <c r="FD9" i="21"/>
  <c r="J9" i="21" s="1"/>
  <c r="DE11" i="5"/>
  <c r="DT11" i="5" s="1"/>
  <c r="EI11" i="5" s="1"/>
  <c r="BM13" i="5"/>
  <c r="AX14" i="5" s="1"/>
  <c r="CB14" i="5" s="1"/>
  <c r="BZ11" i="5"/>
  <c r="BK11" i="5"/>
  <c r="N9" i="21"/>
  <c r="CZ10" i="21"/>
  <c r="CY10" i="21"/>
  <c r="EO10" i="21"/>
  <c r="CV11" i="21"/>
  <c r="DK11" i="21" s="1"/>
  <c r="DZ11" i="21" s="1"/>
  <c r="CH9" i="21"/>
  <c r="DL9" i="21" s="1"/>
  <c r="EA9" i="21" s="1"/>
  <c r="BS9" i="21"/>
  <c r="BR11" i="21"/>
  <c r="BC12" i="21" s="1"/>
  <c r="CG12" i="21" s="1"/>
  <c r="BG10" i="21"/>
  <c r="CK10" i="21" s="1"/>
  <c r="B8" i="21"/>
  <c r="BJ10" i="21"/>
  <c r="AU11" i="21" s="1"/>
  <c r="BY11" i="21" s="1"/>
  <c r="BX10" i="21"/>
  <c r="ER9" i="21"/>
  <c r="FG9" i="21" s="1"/>
  <c r="BI11" i="5"/>
  <c r="E11" i="5"/>
  <c r="BW11" i="21"/>
  <c r="BH12" i="21" s="1"/>
  <c r="BF10" i="21"/>
  <c r="DD11" i="5" l="1"/>
  <c r="DS11" i="5" s="1"/>
  <c r="EH11" i="5" s="1"/>
  <c r="EW11" i="5" s="1"/>
  <c r="C11" i="5" s="1"/>
  <c r="CQ13" i="5"/>
  <c r="DF13" i="5" s="1"/>
  <c r="DU13" i="5" s="1"/>
  <c r="EJ13" i="5" s="1"/>
  <c r="EY13" i="5" s="1"/>
  <c r="DT10" i="21"/>
  <c r="EI10" i="21" s="1"/>
  <c r="EX10" i="21" s="1"/>
  <c r="D10" i="21" s="1"/>
  <c r="CP11" i="21"/>
  <c r="BV10" i="21"/>
  <c r="BG11" i="21" s="1"/>
  <c r="CK11" i="21" s="1"/>
  <c r="DD10" i="21"/>
  <c r="DS10" i="21" s="1"/>
  <c r="EH10" i="21" s="1"/>
  <c r="EW10" i="21" s="1"/>
  <c r="C10" i="21" s="1"/>
  <c r="CN11" i="5"/>
  <c r="DC11" i="5" s="1"/>
  <c r="DR11" i="5" s="1"/>
  <c r="EG11" i="5" s="1"/>
  <c r="EV11" i="5" s="1"/>
  <c r="B11" i="5" s="1"/>
  <c r="BT15" i="5"/>
  <c r="CQ11" i="21"/>
  <c r="DF11" i="21" s="1"/>
  <c r="DU11" i="21" s="1"/>
  <c r="EJ11" i="21" s="1"/>
  <c r="EY11" i="21" s="1"/>
  <c r="E11" i="21" s="1"/>
  <c r="BM11" i="21"/>
  <c r="AX12" i="21" s="1"/>
  <c r="CB12" i="21" s="1"/>
  <c r="CZ11" i="5"/>
  <c r="AZ16" i="5"/>
  <c r="CD16" i="5" s="1"/>
  <c r="CO12" i="5"/>
  <c r="BS10" i="5"/>
  <c r="BD11" i="5" s="1"/>
  <c r="CH11" i="5" s="1"/>
  <c r="BL15" i="5"/>
  <c r="CP12" i="5"/>
  <c r="BK10" i="21"/>
  <c r="DW14" i="5"/>
  <c r="EL14" i="5" s="1"/>
  <c r="FA14" i="5" s="1"/>
  <c r="G14" i="5" s="1"/>
  <c r="CS15" i="5"/>
  <c r="DH15" i="5" s="1"/>
  <c r="DW14" i="21"/>
  <c r="EL14" i="21" s="1"/>
  <c r="FA14" i="21" s="1"/>
  <c r="G14" i="21" s="1"/>
  <c r="CS15" i="21"/>
  <c r="DH15" i="21" s="1"/>
  <c r="DX14" i="5"/>
  <c r="EM14" i="5" s="1"/>
  <c r="FB14" i="5" s="1"/>
  <c r="H14" i="5" s="1"/>
  <c r="CT15" i="5"/>
  <c r="DI15" i="5" s="1"/>
  <c r="DX14" i="21"/>
  <c r="EM14" i="21" s="1"/>
  <c r="FB14" i="21" s="1"/>
  <c r="H14" i="21" s="1"/>
  <c r="CT15" i="21"/>
  <c r="DI15" i="21" s="1"/>
  <c r="DY14" i="5"/>
  <c r="EN14" i="5" s="1"/>
  <c r="FC14" i="5" s="1"/>
  <c r="I14" i="5" s="1"/>
  <c r="CU15" i="5"/>
  <c r="DJ15" i="5" s="1"/>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F14" i="5" s="1"/>
  <c r="CR15" i="5"/>
  <c r="DG15" i="5" s="1"/>
  <c r="DV14" i="21"/>
  <c r="EK14" i="21" s="1"/>
  <c r="EZ14" i="21" s="1"/>
  <c r="F14" i="21" s="1"/>
  <c r="CR15" i="21"/>
  <c r="DG15" i="21" s="1"/>
  <c r="BJ12" i="5"/>
  <c r="BY12" i="5"/>
  <c r="DO10" i="21"/>
  <c r="ED10" i="21" s="1"/>
  <c r="ES10" i="21" s="1"/>
  <c r="FH10" i="21" s="1"/>
  <c r="N10" i="21" s="1"/>
  <c r="BU10" i="21"/>
  <c r="CJ10" i="21"/>
  <c r="DN10" i="21" s="1"/>
  <c r="EC10" i="21" s="1"/>
  <c r="EX11" i="5"/>
  <c r="D11" i="5" s="1"/>
  <c r="BX11" i="5"/>
  <c r="BI12" i="5" s="1"/>
  <c r="BR11" i="5"/>
  <c r="BC12" i="5" s="1"/>
  <c r="CG11" i="5"/>
  <c r="DZ9" i="5"/>
  <c r="EO9" i="5" s="1"/>
  <c r="FD9" i="5" s="1"/>
  <c r="J9" i="5" s="1"/>
  <c r="CV10" i="5"/>
  <c r="DK10" i="5" s="1"/>
  <c r="EA9" i="5"/>
  <c r="EP9" i="5" s="1"/>
  <c r="FE9" i="5" s="1"/>
  <c r="K9" i="5" s="1"/>
  <c r="CW10" i="5"/>
  <c r="DL10" i="5" s="1"/>
  <c r="BW11" i="5"/>
  <c r="BH12" i="5" s="1"/>
  <c r="BF11" i="5"/>
  <c r="CJ11" i="5" s="1"/>
  <c r="EC9" i="5"/>
  <c r="ER9" i="5" s="1"/>
  <c r="FG9" i="5" s="1"/>
  <c r="M9" i="5" s="1"/>
  <c r="CY10" i="5"/>
  <c r="DN10" i="5" s="1"/>
  <c r="DE11" i="21"/>
  <c r="DT11" i="21" s="1"/>
  <c r="EI11" i="21" s="1"/>
  <c r="FD10" i="21"/>
  <c r="J10" i="21" s="1"/>
  <c r="DE12" i="5"/>
  <c r="DT12" i="5" s="1"/>
  <c r="EI12" i="5" s="1"/>
  <c r="BM14" i="5"/>
  <c r="AX15" i="5" s="1"/>
  <c r="CB15" i="5" s="1"/>
  <c r="AV12" i="5"/>
  <c r="BG11" i="5"/>
  <c r="N10" i="5"/>
  <c r="EP9" i="21"/>
  <c r="CW10" i="21"/>
  <c r="EO11" i="21"/>
  <c r="CV12" i="21"/>
  <c r="DK12" i="21" s="1"/>
  <c r="DZ12" i="21" s="1"/>
  <c r="CN10" i="21"/>
  <c r="DC10" i="21" s="1"/>
  <c r="DR10" i="21" s="1"/>
  <c r="EG10" i="21" s="1"/>
  <c r="EV10" i="21" s="1"/>
  <c r="BD10" i="21"/>
  <c r="BR12" i="21"/>
  <c r="BC13" i="21" s="1"/>
  <c r="CG13" i="21" s="1"/>
  <c r="BI11" i="21"/>
  <c r="BX11" i="21" s="1"/>
  <c r="B9" i="21"/>
  <c r="BJ11" i="21"/>
  <c r="AU12" i="21" s="1"/>
  <c r="BY12" i="21" s="1"/>
  <c r="BL11" i="21"/>
  <c r="E12" i="5"/>
  <c r="BV11" i="21"/>
  <c r="BG12" i="21" s="1"/>
  <c r="CK12" i="21" s="1"/>
  <c r="AW16" i="5"/>
  <c r="CA16" i="5" s="1"/>
  <c r="BL16" i="5" l="1"/>
  <c r="CQ14" i="5"/>
  <c r="DF14" i="5" s="1"/>
  <c r="DU14" i="5" s="1"/>
  <c r="EJ14" i="5" s="1"/>
  <c r="EY14" i="5" s="1"/>
  <c r="CN12" i="5"/>
  <c r="DC12" i="5" s="1"/>
  <c r="DR12" i="5" s="1"/>
  <c r="EG12" i="5" s="1"/>
  <c r="EV12" i="5" s="1"/>
  <c r="B12" i="5" s="1"/>
  <c r="CO11" i="21"/>
  <c r="BE16" i="5"/>
  <c r="CI16" i="5" s="1"/>
  <c r="BO16" i="5"/>
  <c r="BS11" i="5"/>
  <c r="BD12" i="5" s="1"/>
  <c r="CQ12" i="21"/>
  <c r="DF12" i="21" s="1"/>
  <c r="DU12" i="21" s="1"/>
  <c r="AV11" i="21"/>
  <c r="BZ11" i="21" s="1"/>
  <c r="DD11" i="21" s="1"/>
  <c r="BK11" i="21"/>
  <c r="CZ11" i="21"/>
  <c r="DO11" i="21" s="1"/>
  <c r="ED11" i="21" s="1"/>
  <c r="ES11" i="21" s="1"/>
  <c r="FH11" i="21" s="1"/>
  <c r="N11" i="21" s="1"/>
  <c r="BU11" i="5"/>
  <c r="BF12" i="5" s="1"/>
  <c r="CJ12" i="5" s="1"/>
  <c r="CP13" i="5"/>
  <c r="DE13" i="5" s="1"/>
  <c r="EB15" i="21"/>
  <c r="EQ15" i="21" s="1"/>
  <c r="FF15" i="21" s="1"/>
  <c r="L15" i="21" s="1"/>
  <c r="CX16" i="21"/>
  <c r="DM16" i="21" s="1"/>
  <c r="EB15" i="5"/>
  <c r="EQ15" i="5" s="1"/>
  <c r="FF15" i="5" s="1"/>
  <c r="L15" i="5" s="1"/>
  <c r="CX16" i="5"/>
  <c r="DY15" i="21"/>
  <c r="EN15" i="21" s="1"/>
  <c r="FC15" i="21" s="1"/>
  <c r="I15" i="21" s="1"/>
  <c r="CU16" i="21"/>
  <c r="DJ16" i="21" s="1"/>
  <c r="DY15" i="5"/>
  <c r="EN15" i="5" s="1"/>
  <c r="FC15" i="5" s="1"/>
  <c r="I15" i="5" s="1"/>
  <c r="CU16" i="5"/>
  <c r="DJ16" i="5" s="1"/>
  <c r="DX15" i="21"/>
  <c r="EM15" i="21" s="1"/>
  <c r="FB15" i="21" s="1"/>
  <c r="H15" i="21" s="1"/>
  <c r="CT16" i="21"/>
  <c r="DI16" i="21" s="1"/>
  <c r="DX15" i="5"/>
  <c r="EM15" i="5" s="1"/>
  <c r="FB15" i="5" s="1"/>
  <c r="H15" i="5" s="1"/>
  <c r="CT16" i="5"/>
  <c r="DI16" i="5" s="1"/>
  <c r="DW15" i="21"/>
  <c r="EL15" i="21" s="1"/>
  <c r="FA15" i="21" s="1"/>
  <c r="G15" i="21" s="1"/>
  <c r="CS16" i="21"/>
  <c r="DH16" i="21" s="1"/>
  <c r="DW15" i="5"/>
  <c r="EL15" i="5" s="1"/>
  <c r="FA15" i="5" s="1"/>
  <c r="G15" i="5" s="1"/>
  <c r="CS16" i="5"/>
  <c r="DH16" i="5" s="1"/>
  <c r="DV15" i="21"/>
  <c r="EK15" i="21" s="1"/>
  <c r="EZ15" i="21" s="1"/>
  <c r="F15" i="21" s="1"/>
  <c r="CR16" i="21"/>
  <c r="DG16" i="21" s="1"/>
  <c r="DV15" i="5"/>
  <c r="EK15" i="5" s="1"/>
  <c r="EZ15" i="5" s="1"/>
  <c r="F15" i="5" s="1"/>
  <c r="CR16" i="5"/>
  <c r="DG16" i="5" s="1"/>
  <c r="BV11" i="5"/>
  <c r="CK11" i="5"/>
  <c r="DO11" i="5" s="1"/>
  <c r="ED11" i="5" s="1"/>
  <c r="ES11" i="5" s="1"/>
  <c r="FH11" i="5" s="1"/>
  <c r="EX12" i="5"/>
  <c r="D12" i="5" s="1"/>
  <c r="BX12" i="5"/>
  <c r="BI13" i="5" s="1"/>
  <c r="EC10" i="5"/>
  <c r="ER10" i="5" s="1"/>
  <c r="FG10" i="5" s="1"/>
  <c r="M10" i="5" s="1"/>
  <c r="CY11" i="5"/>
  <c r="DN11"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BM15" i="5"/>
  <c r="AX16" i="5" s="1"/>
  <c r="CB16" i="5" s="1"/>
  <c r="BZ12" i="5"/>
  <c r="DD12" i="5" s="1"/>
  <c r="DS12" i="5" s="1"/>
  <c r="EH12" i="5" s="1"/>
  <c r="EW12" i="5" s="1"/>
  <c r="BK12" i="5"/>
  <c r="AU13" i="5"/>
  <c r="CY11" i="21"/>
  <c r="EO12" i="21"/>
  <c r="CV13" i="21"/>
  <c r="DK13" i="21" s="1"/>
  <c r="DZ13" i="21" s="1"/>
  <c r="B10" i="21"/>
  <c r="CN11" i="21"/>
  <c r="DC11" i="21" s="1"/>
  <c r="DR11" i="21" s="1"/>
  <c r="EG11" i="21" s="1"/>
  <c r="EV11" i="21" s="1"/>
  <c r="CH10" i="21"/>
  <c r="DL10" i="21" s="1"/>
  <c r="EA10" i="21" s="1"/>
  <c r="BS10" i="21"/>
  <c r="BR13" i="21"/>
  <c r="BI12" i="21"/>
  <c r="BX12" i="21" s="1"/>
  <c r="BI13" i="21" s="1"/>
  <c r="AW12" i="21"/>
  <c r="CA12" i="21" s="1"/>
  <c r="BM12" i="21"/>
  <c r="ER10" i="21"/>
  <c r="FG10" i="21" s="1"/>
  <c r="E13" i="5"/>
  <c r="BW12" i="21"/>
  <c r="BH13" i="21" s="1"/>
  <c r="CP12" i="21"/>
  <c r="EX11" i="21"/>
  <c r="D11" i="21" s="1"/>
  <c r="BF11" i="21"/>
  <c r="BJ12" i="21"/>
  <c r="CN13" i="5" l="1"/>
  <c r="DM16" i="5"/>
  <c r="EB16" i="5" s="1"/>
  <c r="EQ16" i="5" s="1"/>
  <c r="FF16" i="5" s="1"/>
  <c r="L16" i="5" s="1"/>
  <c r="CQ15" i="5"/>
  <c r="DF15" i="5" s="1"/>
  <c r="DU15" i="5" s="1"/>
  <c r="EJ15" i="5" s="1"/>
  <c r="EY15" i="5" s="1"/>
  <c r="CZ12" i="21"/>
  <c r="DO12" i="21" s="1"/>
  <c r="ED12" i="21" s="1"/>
  <c r="ES12" i="21" s="1"/>
  <c r="FH12" i="21" s="1"/>
  <c r="BT16" i="5"/>
  <c r="DT13" i="5"/>
  <c r="EI13" i="5" s="1"/>
  <c r="EX13" i="5" s="1"/>
  <c r="D13" i="5" s="1"/>
  <c r="CP14" i="5"/>
  <c r="DE14" i="5" s="1"/>
  <c r="DT14" i="5" s="1"/>
  <c r="EI14" i="5" s="1"/>
  <c r="CZ12" i="5"/>
  <c r="BU12" i="5"/>
  <c r="BF13" i="5" s="1"/>
  <c r="CJ13" i="5" s="1"/>
  <c r="AV12" i="21"/>
  <c r="BZ12" i="21" s="1"/>
  <c r="BL12" i="21"/>
  <c r="AW13" i="21" s="1"/>
  <c r="CA13" i="21" s="1"/>
  <c r="DS11" i="21"/>
  <c r="EH11" i="21" s="1"/>
  <c r="EW11" i="21" s="1"/>
  <c r="C11" i="21" s="1"/>
  <c r="CO12" i="21"/>
  <c r="DW16" i="5"/>
  <c r="EL16" i="5" s="1"/>
  <c r="FA16" i="5" s="1"/>
  <c r="G16" i="5" s="1"/>
  <c r="CS17" i="5"/>
  <c r="DH17" i="5" s="1"/>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I16" i="5" s="1"/>
  <c r="CU17" i="5"/>
  <c r="DJ17" i="5" s="1"/>
  <c r="DY16" i="21"/>
  <c r="EN16" i="21" s="1"/>
  <c r="FC16" i="21" s="1"/>
  <c r="I16" i="21" s="1"/>
  <c r="CU17" i="21"/>
  <c r="DJ17" i="21" s="1"/>
  <c r="CX17" i="5"/>
  <c r="DM17" i="5" s="1"/>
  <c r="EB16" i="21"/>
  <c r="EQ16" i="21" s="1"/>
  <c r="FF16" i="21" s="1"/>
  <c r="L16" i="21" s="1"/>
  <c r="CX17" i="21"/>
  <c r="DM17" i="21" s="1"/>
  <c r="DV16" i="5"/>
  <c r="EK16" i="5" s="1"/>
  <c r="EZ16" i="5" s="1"/>
  <c r="F16" i="5" s="1"/>
  <c r="CR17" i="5"/>
  <c r="DG17" i="5" s="1"/>
  <c r="DV16" i="21"/>
  <c r="EK16" i="21" s="1"/>
  <c r="EZ16" i="21" s="1"/>
  <c r="F16" i="21" s="1"/>
  <c r="CR17" i="21"/>
  <c r="DG17" i="21" s="1"/>
  <c r="BJ13" i="5"/>
  <c r="BY13" i="5"/>
  <c r="DC13" i="5" s="1"/>
  <c r="DR13" i="5" s="1"/>
  <c r="EG13" i="5" s="1"/>
  <c r="EV13" i="5" s="1"/>
  <c r="BU11" i="21"/>
  <c r="CJ11" i="21"/>
  <c r="DN11" i="21" s="1"/>
  <c r="EC11" i="21" s="1"/>
  <c r="BX13" i="5"/>
  <c r="BR13" i="5"/>
  <c r="BC14" i="5" s="1"/>
  <c r="CG13" i="5"/>
  <c r="DZ11" i="5"/>
  <c r="EO11" i="5" s="1"/>
  <c r="FD11" i="5" s="1"/>
  <c r="J11" i="5" s="1"/>
  <c r="CV12" i="5"/>
  <c r="DK12" i="5" s="1"/>
  <c r="BS13" i="5"/>
  <c r="BD14" i="5" s="1"/>
  <c r="CH13" i="5"/>
  <c r="EA11" i="5"/>
  <c r="EP11" i="5" s="1"/>
  <c r="FE11" i="5" s="1"/>
  <c r="K11" i="5" s="1"/>
  <c r="CW12" i="5"/>
  <c r="DL12" i="5" s="1"/>
  <c r="BW13" i="5"/>
  <c r="BH14" i="5" s="1"/>
  <c r="EC11" i="5"/>
  <c r="ER11" i="5" s="1"/>
  <c r="FG11" i="5" s="1"/>
  <c r="M11" i="5" s="1"/>
  <c r="CY12" i="5"/>
  <c r="DN12" i="5" s="1"/>
  <c r="FD12" i="21"/>
  <c r="J12" i="21" s="1"/>
  <c r="BM16" i="5"/>
  <c r="AV13" i="5"/>
  <c r="C12" i="5"/>
  <c r="CO13" i="5"/>
  <c r="BG12" i="5"/>
  <c r="CK12" i="5" s="1"/>
  <c r="N11" i="5"/>
  <c r="DE12" i="21"/>
  <c r="DT12" i="21" s="1"/>
  <c r="EI12" i="21" s="1"/>
  <c r="EX12" i="21" s="1"/>
  <c r="D12" i="21" s="1"/>
  <c r="EP10" i="21"/>
  <c r="CW11" i="21"/>
  <c r="EO13" i="21"/>
  <c r="CV14" i="21"/>
  <c r="B11" i="21"/>
  <c r="CN12" i="21"/>
  <c r="DC12" i="21" s="1"/>
  <c r="DR12" i="21" s="1"/>
  <c r="EG12" i="21" s="1"/>
  <c r="EV12" i="21" s="1"/>
  <c r="BD11" i="21"/>
  <c r="BC14" i="21"/>
  <c r="CG14" i="21" s="1"/>
  <c r="AX13" i="21"/>
  <c r="CB13" i="21" s="1"/>
  <c r="CQ13" i="21"/>
  <c r="EJ12" i="21"/>
  <c r="EY12" i="21" s="1"/>
  <c r="E12" i="21" s="1"/>
  <c r="CZ13" i="21"/>
  <c r="BV12" i="21"/>
  <c r="BI14" i="5"/>
  <c r="E14" i="5"/>
  <c r="AU13" i="21"/>
  <c r="BY13" i="21" s="1"/>
  <c r="BK12" i="21" l="1"/>
  <c r="CQ16" i="5"/>
  <c r="DF16" i="5" s="1"/>
  <c r="DU16" i="5" s="1"/>
  <c r="EJ16" i="5" s="1"/>
  <c r="EY16" i="5" s="1"/>
  <c r="CP13" i="21"/>
  <c r="DF13" i="21"/>
  <c r="DU13" i="21" s="1"/>
  <c r="BU13" i="5"/>
  <c r="BF14" i="5" s="1"/>
  <c r="DO12" i="5"/>
  <c r="ED12" i="5" s="1"/>
  <c r="ES12" i="5" s="1"/>
  <c r="FH12" i="5" s="1"/>
  <c r="N12" i="5" s="1"/>
  <c r="BM13" i="21"/>
  <c r="AX14" i="21" s="1"/>
  <c r="CB14" i="21" s="1"/>
  <c r="BL13" i="21"/>
  <c r="AW14" i="21" s="1"/>
  <c r="CA14" i="21" s="1"/>
  <c r="CN14" i="5"/>
  <c r="AV13" i="21"/>
  <c r="BZ13" i="21" s="1"/>
  <c r="CP15" i="5"/>
  <c r="DE15" i="5" s="1"/>
  <c r="DT15" i="5" s="1"/>
  <c r="EI15" i="5" s="1"/>
  <c r="DD12" i="21"/>
  <c r="EB17" i="21"/>
  <c r="EQ17" i="21" s="1"/>
  <c r="FF17" i="21" s="1"/>
  <c r="L17" i="21" s="1"/>
  <c r="CX18" i="21"/>
  <c r="DM18" i="21" s="1"/>
  <c r="EB17" i="5"/>
  <c r="EQ17" i="5" s="1"/>
  <c r="FF17" i="5" s="1"/>
  <c r="L17" i="5" s="1"/>
  <c r="CX18" i="5"/>
  <c r="DM18" i="5" s="1"/>
  <c r="DY17" i="21"/>
  <c r="EN17" i="21" s="1"/>
  <c r="FC17" i="21" s="1"/>
  <c r="I17" i="21" s="1"/>
  <c r="CU18" i="21"/>
  <c r="DJ18" i="21" s="1"/>
  <c r="DY17" i="5"/>
  <c r="EN17" i="5" s="1"/>
  <c r="FC17" i="5" s="1"/>
  <c r="I17" i="5" s="1"/>
  <c r="CU18" i="5"/>
  <c r="DJ18" i="5" s="1"/>
  <c r="DX17" i="21"/>
  <c r="EM17" i="21" s="1"/>
  <c r="FB17" i="21" s="1"/>
  <c r="H17" i="21" s="1"/>
  <c r="CT18" i="21"/>
  <c r="DI18" i="21" s="1"/>
  <c r="DX17" i="5"/>
  <c r="EM17" i="5" s="1"/>
  <c r="FB17" i="5" s="1"/>
  <c r="H17" i="5" s="1"/>
  <c r="CT18" i="5"/>
  <c r="DI18" i="5" s="1"/>
  <c r="DW17" i="21"/>
  <c r="EL17" i="21" s="1"/>
  <c r="FA17" i="21" s="1"/>
  <c r="G17" i="21" s="1"/>
  <c r="CS18" i="21"/>
  <c r="DH18" i="21" s="1"/>
  <c r="DW17" i="5"/>
  <c r="EL17" i="5" s="1"/>
  <c r="FA17" i="5" s="1"/>
  <c r="G17" i="5" s="1"/>
  <c r="CS18" i="5"/>
  <c r="DH18" i="5" s="1"/>
  <c r="DV17" i="21"/>
  <c r="EK17" i="21" s="1"/>
  <c r="EZ17" i="21" s="1"/>
  <c r="F17" i="21" s="1"/>
  <c r="CR18" i="21"/>
  <c r="DG18" i="21" s="1"/>
  <c r="DV17" i="5"/>
  <c r="EK17" i="5" s="1"/>
  <c r="EZ17" i="5" s="1"/>
  <c r="F17" i="5" s="1"/>
  <c r="CR18" i="5"/>
  <c r="DG18" i="5" s="1"/>
  <c r="EX14" i="5"/>
  <c r="D14" i="5" s="1"/>
  <c r="BX14" i="5"/>
  <c r="BI15" i="5" s="1"/>
  <c r="DK14" i="21"/>
  <c r="DZ14" i="21" s="1"/>
  <c r="EO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BV12" i="5"/>
  <c r="BZ13" i="5"/>
  <c r="DD13" i="5" s="1"/>
  <c r="DS13" i="5" s="1"/>
  <c r="EH13" i="5" s="1"/>
  <c r="EW13" i="5" s="1"/>
  <c r="BK13" i="5"/>
  <c r="BG13" i="5"/>
  <c r="CK13" i="5" s="1"/>
  <c r="AU14" i="5"/>
  <c r="BY14" i="5" s="1"/>
  <c r="DC14" i="5" s="1"/>
  <c r="DR14" i="5" s="1"/>
  <c r="EG14" i="5" s="1"/>
  <c r="EV14" i="5" s="1"/>
  <c r="DE13" i="21"/>
  <c r="DT13" i="21" s="1"/>
  <c r="EI13" i="21" s="1"/>
  <c r="EX13" i="21" s="1"/>
  <c r="D13" i="21" s="1"/>
  <c r="CY12" i="21"/>
  <c r="B12" i="21"/>
  <c r="CN13" i="21"/>
  <c r="DC13" i="21" s="1"/>
  <c r="DR13" i="21" s="1"/>
  <c r="EG13" i="21" s="1"/>
  <c r="EV13" i="21" s="1"/>
  <c r="CH11" i="21"/>
  <c r="DL11" i="21" s="1"/>
  <c r="EA11" i="21" s="1"/>
  <c r="BS11" i="21"/>
  <c r="BD12" i="21" s="1"/>
  <c r="CH12" i="21" s="1"/>
  <c r="BR14" i="21"/>
  <c r="BG13" i="21"/>
  <c r="CK13" i="21" s="1"/>
  <c r="DO13" i="21" s="1"/>
  <c r="ED13" i="21" s="1"/>
  <c r="ES13" i="21" s="1"/>
  <c r="FH13" i="21" s="1"/>
  <c r="CQ14" i="21"/>
  <c r="EJ13" i="21"/>
  <c r="EY13" i="21" s="1"/>
  <c r="E13" i="21" s="1"/>
  <c r="N12" i="21"/>
  <c r="BX13" i="21"/>
  <c r="BV13" i="21"/>
  <c r="BJ13" i="21"/>
  <c r="AU14" i="21" s="1"/>
  <c r="BY14" i="21" s="1"/>
  <c r="ER11" i="21"/>
  <c r="FG11" i="21" s="1"/>
  <c r="BF12" i="21"/>
  <c r="E15" i="5"/>
  <c r="BW13" i="21"/>
  <c r="BH14" i="21" s="1"/>
  <c r="B13" i="5"/>
  <c r="CZ13" i="5" l="1"/>
  <c r="CQ17" i="5"/>
  <c r="DF17" i="5" s="1"/>
  <c r="DU17" i="5" s="1"/>
  <c r="EJ17" i="5" s="1"/>
  <c r="EY17" i="5" s="1"/>
  <c r="CP16" i="5"/>
  <c r="BM14" i="21"/>
  <c r="DS12" i="21"/>
  <c r="EH12" i="21" s="1"/>
  <c r="EW12" i="21" s="1"/>
  <c r="C12" i="21" s="1"/>
  <c r="CO13" i="21"/>
  <c r="DD13" i="21" s="1"/>
  <c r="BL14" i="21"/>
  <c r="AW15" i="21" s="1"/>
  <c r="CA15" i="21" s="1"/>
  <c r="CP14" i="21"/>
  <c r="DE14" i="21" s="1"/>
  <c r="DT14" i="21" s="1"/>
  <c r="EI14" i="21" s="1"/>
  <c r="EX14" i="21" s="1"/>
  <c r="D14" i="21" s="1"/>
  <c r="BK13" i="21"/>
  <c r="CV15" i="21"/>
  <c r="DF14" i="21"/>
  <c r="DU14" i="21" s="1"/>
  <c r="EJ14" i="21" s="1"/>
  <c r="EY14" i="21" s="1"/>
  <c r="E14" i="21" s="1"/>
  <c r="DW18" i="5"/>
  <c r="EL18" i="5" s="1"/>
  <c r="FA18" i="5" s="1"/>
  <c r="G18" i="5" s="1"/>
  <c r="CS19" i="5"/>
  <c r="DH19" i="5" s="1"/>
  <c r="DW18" i="21"/>
  <c r="EL18" i="21" s="1"/>
  <c r="FA18" i="21" s="1"/>
  <c r="G18" i="21" s="1"/>
  <c r="CS19" i="21"/>
  <c r="DH19" i="21" s="1"/>
  <c r="DX18" i="5"/>
  <c r="EM18" i="5" s="1"/>
  <c r="FB18" i="5" s="1"/>
  <c r="H18" i="5" s="1"/>
  <c r="CT19" i="5"/>
  <c r="DI19" i="5" s="1"/>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F18" i="5" s="1"/>
  <c r="CR19" i="5"/>
  <c r="DG19" i="5" s="1"/>
  <c r="DV18" i="21"/>
  <c r="EK18" i="21" s="1"/>
  <c r="EZ18" i="21" s="1"/>
  <c r="F18" i="21" s="1"/>
  <c r="CR19" i="21"/>
  <c r="DG19" i="21" s="1"/>
  <c r="DO13" i="5"/>
  <c r="ED13" i="5" s="1"/>
  <c r="ES13" i="5" s="1"/>
  <c r="FH13" i="5" s="1"/>
  <c r="BX15" i="5"/>
  <c r="BI16" i="5" s="1"/>
  <c r="EX15" i="5"/>
  <c r="D15" i="5" s="1"/>
  <c r="BU12" i="21"/>
  <c r="CJ12" i="21"/>
  <c r="DN12" i="21" s="1"/>
  <c r="EC12" i="21" s="1"/>
  <c r="BR15" i="5"/>
  <c r="BC16" i="5" s="1"/>
  <c r="CG15" i="5"/>
  <c r="DZ13" i="5"/>
  <c r="EO13" i="5" s="1"/>
  <c r="FD13" i="5" s="1"/>
  <c r="J13" i="5" s="1"/>
  <c r="CV14" i="5"/>
  <c r="DK14" i="5" s="1"/>
  <c r="BS15" i="5"/>
  <c r="BD16" i="5" s="1"/>
  <c r="CH15" i="5"/>
  <c r="EA13" i="5"/>
  <c r="EP13" i="5" s="1"/>
  <c r="FE13" i="5" s="1"/>
  <c r="K13" i="5" s="1"/>
  <c r="CW14" i="5"/>
  <c r="DL14" i="5" s="1"/>
  <c r="BW15" i="5"/>
  <c r="BU15" i="5"/>
  <c r="BF16" i="5" s="1"/>
  <c r="CJ15" i="5"/>
  <c r="EC13" i="5"/>
  <c r="ER13" i="5" s="1"/>
  <c r="FG13" i="5" s="1"/>
  <c r="M13" i="5" s="1"/>
  <c r="CY14" i="5"/>
  <c r="DN14" i="5" s="1"/>
  <c r="FD14" i="21"/>
  <c r="J14" i="21" s="1"/>
  <c r="DE16" i="5"/>
  <c r="DT16" i="5" s="1"/>
  <c r="EI16" i="5" s="1"/>
  <c r="BV13" i="5"/>
  <c r="BG14" i="5" s="1"/>
  <c r="CK14" i="5" s="1"/>
  <c r="AV14" i="5"/>
  <c r="C13" i="5"/>
  <c r="CO14" i="5"/>
  <c r="BJ14" i="5"/>
  <c r="AU15" i="5" s="1"/>
  <c r="BY15" i="5" s="1"/>
  <c r="CZ14" i="21"/>
  <c r="EP11" i="21"/>
  <c r="CW12" i="21"/>
  <c r="CN14" i="21"/>
  <c r="DC14" i="21" s="1"/>
  <c r="DR14" i="21" s="1"/>
  <c r="EG14" i="21" s="1"/>
  <c r="EV14" i="21" s="1"/>
  <c r="BS12" i="21"/>
  <c r="BC15" i="21"/>
  <c r="CG15" i="21" s="1"/>
  <c r="BI14" i="21"/>
  <c r="BX14" i="21" s="1"/>
  <c r="BG14" i="21"/>
  <c r="CK14" i="21" s="1"/>
  <c r="AX15" i="21"/>
  <c r="CB15" i="21" s="1"/>
  <c r="BM15" i="21"/>
  <c r="BJ14" i="21"/>
  <c r="AU15" i="21" s="1"/>
  <c r="BY15" i="21" s="1"/>
  <c r="N13" i="21"/>
  <c r="B13" i="21"/>
  <c r="E16" i="5"/>
  <c r="CQ18" i="5" l="1"/>
  <c r="DF18" i="5" s="1"/>
  <c r="DU18" i="5" s="1"/>
  <c r="EJ18" i="5" s="1"/>
  <c r="EY18" i="5" s="1"/>
  <c r="DK15" i="21"/>
  <c r="DZ15" i="21" s="1"/>
  <c r="BV14" i="21"/>
  <c r="BL15" i="21"/>
  <c r="CP17" i="5"/>
  <c r="DE17" i="5" s="1"/>
  <c r="DT17" i="5" s="1"/>
  <c r="EI17" i="5" s="1"/>
  <c r="CQ15" i="21"/>
  <c r="AV14" i="21"/>
  <c r="BZ14" i="21" s="1"/>
  <c r="CZ14" i="5"/>
  <c r="DO14" i="5" s="1"/>
  <c r="ED14" i="5" s="1"/>
  <c r="ES14" i="5" s="1"/>
  <c r="FH14" i="5" s="1"/>
  <c r="DS13" i="21"/>
  <c r="EH13" i="21" s="1"/>
  <c r="EW13" i="21" s="1"/>
  <c r="C13" i="21" s="1"/>
  <c r="CO14" i="21"/>
  <c r="DD14" i="21" s="1"/>
  <c r="CP15" i="21"/>
  <c r="DE15" i="21" s="1"/>
  <c r="EB19" i="21"/>
  <c r="EQ19" i="21" s="1"/>
  <c r="FF19" i="21" s="1"/>
  <c r="L19" i="21" s="1"/>
  <c r="CX20" i="21"/>
  <c r="DM20" i="21" s="1"/>
  <c r="EB19" i="5"/>
  <c r="EQ19" i="5" s="1"/>
  <c r="FF19" i="5" s="1"/>
  <c r="L19" i="5" s="1"/>
  <c r="CX20" i="5"/>
  <c r="DM20" i="5" s="1"/>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G19" i="21" s="1"/>
  <c r="CS20" i="21"/>
  <c r="DH20" i="21" s="1"/>
  <c r="DW19" i="5"/>
  <c r="EL19" i="5" s="1"/>
  <c r="FA19" i="5" s="1"/>
  <c r="G19" i="5" s="1"/>
  <c r="CS20" i="5"/>
  <c r="DH20" i="5" s="1"/>
  <c r="DV19" i="21"/>
  <c r="EK19" i="21" s="1"/>
  <c r="EZ19" i="21" s="1"/>
  <c r="F19" i="21" s="1"/>
  <c r="CR20" i="21"/>
  <c r="DG20" i="21" s="1"/>
  <c r="DV19" i="5"/>
  <c r="EK19" i="5" s="1"/>
  <c r="EZ19" i="5" s="1"/>
  <c r="F19" i="5" s="1"/>
  <c r="CR20" i="5"/>
  <c r="DG20" i="5" s="1"/>
  <c r="DO14" i="21"/>
  <c r="ED14" i="21" s="1"/>
  <c r="ES14" i="21" s="1"/>
  <c r="FH14" i="21" s="1"/>
  <c r="N14" i="21" s="1"/>
  <c r="EX16" i="5"/>
  <c r="D16" i="5" s="1"/>
  <c r="BX16" i="5"/>
  <c r="EC14" i="5"/>
  <c r="ER14" i="5" s="1"/>
  <c r="FG14" i="5" s="1"/>
  <c r="M14" i="5" s="1"/>
  <c r="CY15" i="5"/>
  <c r="DN15" i="5" s="1"/>
  <c r="BU16" i="5"/>
  <c r="CJ16" i="5"/>
  <c r="BH16" i="5"/>
  <c r="BW16" i="5" s="1"/>
  <c r="EA14" i="5"/>
  <c r="EP14" i="5" s="1"/>
  <c r="FE14" i="5" s="1"/>
  <c r="K14" i="5" s="1"/>
  <c r="CW15" i="5"/>
  <c r="DL15" i="5" s="1"/>
  <c r="BS16" i="5"/>
  <c r="CH16" i="5"/>
  <c r="DZ14" i="5"/>
  <c r="EO14" i="5" s="1"/>
  <c r="FD14" i="5" s="1"/>
  <c r="J14" i="5" s="1"/>
  <c r="CV15" i="5"/>
  <c r="DK15" i="5" s="1"/>
  <c r="BR16" i="5"/>
  <c r="CG16" i="5"/>
  <c r="FE11" i="21"/>
  <c r="K11" i="21" s="1"/>
  <c r="BV14" i="5"/>
  <c r="BG15" i="5" s="1"/>
  <c r="CK15" i="5" s="1"/>
  <c r="BZ14" i="5"/>
  <c r="DD14" i="5" s="1"/>
  <c r="DS14" i="5" s="1"/>
  <c r="EH14" i="5" s="1"/>
  <c r="EW14" i="5" s="1"/>
  <c r="BK14" i="5"/>
  <c r="BJ15" i="5"/>
  <c r="AU16" i="5" s="1"/>
  <c r="BY16" i="5" s="1"/>
  <c r="CN15" i="5"/>
  <c r="DC15" i="5" s="1"/>
  <c r="DR15" i="5" s="1"/>
  <c r="EG15" i="5" s="1"/>
  <c r="EV15" i="5" s="1"/>
  <c r="B14" i="5"/>
  <c r="N13" i="5"/>
  <c r="DL12" i="21"/>
  <c r="EA12" i="21" s="1"/>
  <c r="DF15" i="21"/>
  <c r="DU15" i="21" s="1"/>
  <c r="EJ15" i="21" s="1"/>
  <c r="EY15" i="21" s="1"/>
  <c r="E15" i="21" s="1"/>
  <c r="CY13" i="21"/>
  <c r="CN15" i="21"/>
  <c r="DC15" i="21" s="1"/>
  <c r="DR15" i="21" s="1"/>
  <c r="EG15" i="21" s="1"/>
  <c r="EV15" i="21" s="1"/>
  <c r="BD13" i="21"/>
  <c r="CV16" i="21"/>
  <c r="BR15" i="21"/>
  <c r="BI15" i="21"/>
  <c r="BX15" i="21" s="1"/>
  <c r="BI16" i="21" s="1"/>
  <c r="BG15" i="21"/>
  <c r="CK15" i="21" s="1"/>
  <c r="AW16" i="21"/>
  <c r="CA16" i="21" s="1"/>
  <c r="AX16" i="21"/>
  <c r="CB16" i="21" s="1"/>
  <c r="BW14" i="21"/>
  <c r="BH15" i="21" s="1"/>
  <c r="ER12" i="21"/>
  <c r="FG12" i="21" s="1"/>
  <c r="E17" i="5"/>
  <c r="B14" i="21"/>
  <c r="BJ15" i="21"/>
  <c r="CQ19" i="5" l="1"/>
  <c r="DF19" i="5" s="1"/>
  <c r="DU19" i="5" s="1"/>
  <c r="EJ19" i="5" s="1"/>
  <c r="EY19" i="5" s="1"/>
  <c r="CP18" i="5"/>
  <c r="DT15" i="21"/>
  <c r="EI15" i="21" s="1"/>
  <c r="EX15" i="21" s="1"/>
  <c r="D15" i="21" s="1"/>
  <c r="CP16" i="21"/>
  <c r="BK14" i="21"/>
  <c r="AV15" i="21" s="1"/>
  <c r="BZ15" i="21" s="1"/>
  <c r="B15" i="5"/>
  <c r="BL16" i="21"/>
  <c r="CQ16" i="21"/>
  <c r="DF16" i="21" s="1"/>
  <c r="DU16" i="21" s="1"/>
  <c r="EJ16" i="21" s="1"/>
  <c r="EY16" i="21" s="1"/>
  <c r="E16" i="21" s="1"/>
  <c r="BV15" i="21"/>
  <c r="BG16" i="21" s="1"/>
  <c r="CK16" i="21" s="1"/>
  <c r="CZ15" i="5"/>
  <c r="DO15" i="5" s="1"/>
  <c r="ED15" i="5" s="1"/>
  <c r="ES15" i="5" s="1"/>
  <c r="FH15" i="5" s="1"/>
  <c r="DS14" i="21"/>
  <c r="EH14" i="21" s="1"/>
  <c r="EW14" i="21" s="1"/>
  <c r="C14" i="21" s="1"/>
  <c r="CO15" i="21"/>
  <c r="CZ15" i="21"/>
  <c r="DO15" i="21" s="1"/>
  <c r="CN16" i="5"/>
  <c r="DC16" i="5" s="1"/>
  <c r="DR16" i="5" s="1"/>
  <c r="EG16" i="5" s="1"/>
  <c r="EV16" i="5" s="1"/>
  <c r="BM16" i="21"/>
  <c r="DW20" i="5"/>
  <c r="EL20" i="5" s="1"/>
  <c r="FA20" i="5" s="1"/>
  <c r="G20" i="5" s="1"/>
  <c r="CS21" i="5"/>
  <c r="DH21" i="5" s="1"/>
  <c r="DW20" i="21"/>
  <c r="EL20" i="21" s="1"/>
  <c r="FA20" i="21" s="1"/>
  <c r="G20" i="21" s="1"/>
  <c r="CS21" i="21"/>
  <c r="DH21" i="21" s="1"/>
  <c r="DX20" i="5"/>
  <c r="EM20" i="5" s="1"/>
  <c r="FB20" i="5" s="1"/>
  <c r="H20" i="5" s="1"/>
  <c r="CT21" i="5"/>
  <c r="DI21" i="5" s="1"/>
  <c r="DX20" i="21"/>
  <c r="EM20" i="21" s="1"/>
  <c r="FB20" i="21" s="1"/>
  <c r="H20" i="21" s="1"/>
  <c r="CT21" i="21"/>
  <c r="DI21" i="21" s="1"/>
  <c r="DY20" i="5"/>
  <c r="EN20" i="5" s="1"/>
  <c r="FC20" i="5" s="1"/>
  <c r="I20" i="5" s="1"/>
  <c r="CU21" i="5"/>
  <c r="DJ21" i="5" s="1"/>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F20" i="5" s="1"/>
  <c r="CR21" i="5"/>
  <c r="DG21" i="5" s="1"/>
  <c r="DV20" i="21"/>
  <c r="EK20" i="21" s="1"/>
  <c r="EZ20" i="21" s="1"/>
  <c r="F20" i="21" s="1"/>
  <c r="CR21" i="21"/>
  <c r="DG21" i="21" s="1"/>
  <c r="EX17" i="5"/>
  <c r="D17" i="5" s="1"/>
  <c r="DZ15" i="5"/>
  <c r="EO15" i="5" s="1"/>
  <c r="FD15" i="5" s="1"/>
  <c r="J15" i="5" s="1"/>
  <c r="CV16" i="5"/>
  <c r="DK16" i="5" s="1"/>
  <c r="EA15" i="5"/>
  <c r="EP15" i="5" s="1"/>
  <c r="FE15" i="5" s="1"/>
  <c r="K15" i="5" s="1"/>
  <c r="CW16" i="5"/>
  <c r="DL16" i="5" s="1"/>
  <c r="EC15" i="5"/>
  <c r="ER15" i="5" s="1"/>
  <c r="FG15" i="5" s="1"/>
  <c r="M15" i="5" s="1"/>
  <c r="CY16" i="5"/>
  <c r="DN16" i="5" s="1"/>
  <c r="DE18" i="5"/>
  <c r="DT18" i="5" s="1"/>
  <c r="EI18" i="5" s="1"/>
  <c r="BV15" i="5"/>
  <c r="BG16" i="5" s="1"/>
  <c r="CK16" i="5" s="1"/>
  <c r="AV15" i="5"/>
  <c r="C14" i="5"/>
  <c r="CO15" i="5"/>
  <c r="BJ16" i="5"/>
  <c r="N14" i="5"/>
  <c r="EP12" i="21"/>
  <c r="CW13" i="21"/>
  <c r="DE16" i="21"/>
  <c r="DT16" i="21" s="1"/>
  <c r="EI16" i="21" s="1"/>
  <c r="EX16" i="21" s="1"/>
  <c r="CN16" i="21"/>
  <c r="CH13" i="21"/>
  <c r="BS13" i="21"/>
  <c r="BD14" i="21" s="1"/>
  <c r="CH14" i="21" s="1"/>
  <c r="BC16" i="21"/>
  <c r="CG16" i="21" s="1"/>
  <c r="DK16" i="21" s="1"/>
  <c r="DZ16" i="21" s="1"/>
  <c r="EO15" i="21"/>
  <c r="BF13" i="21"/>
  <c r="CJ13" i="21" s="1"/>
  <c r="DN13" i="21" s="1"/>
  <c r="EC13" i="21" s="1"/>
  <c r="BX16" i="21"/>
  <c r="E18" i="5"/>
  <c r="B15" i="21"/>
  <c r="AU16" i="21"/>
  <c r="BY16" i="21" s="1"/>
  <c r="BW15" i="21"/>
  <c r="BH16" i="21" s="1"/>
  <c r="D16" i="21" l="1"/>
  <c r="CQ20" i="5"/>
  <c r="DF20" i="5" s="1"/>
  <c r="DU20" i="5" s="1"/>
  <c r="EJ20" i="5" s="1"/>
  <c r="EY20" i="5" s="1"/>
  <c r="BV16" i="21"/>
  <c r="B16" i="5"/>
  <c r="ED15" i="21"/>
  <c r="ES15" i="21" s="1"/>
  <c r="FH15" i="21" s="1"/>
  <c r="N15" i="21" s="1"/>
  <c r="CZ16" i="21"/>
  <c r="DO16" i="21" s="1"/>
  <c r="ED16" i="21" s="1"/>
  <c r="ES16" i="21" s="1"/>
  <c r="FH16" i="21" s="1"/>
  <c r="CN17" i="5"/>
  <c r="DC17" i="5" s="1"/>
  <c r="DR17" i="5" s="1"/>
  <c r="EG17" i="5" s="1"/>
  <c r="EV17" i="5" s="1"/>
  <c r="B17" i="5" s="1"/>
  <c r="CP17" i="21"/>
  <c r="DE17" i="21" s="1"/>
  <c r="DT17" i="21" s="1"/>
  <c r="EI17" i="21" s="1"/>
  <c r="EX17" i="21" s="1"/>
  <c r="D17" i="21" s="1"/>
  <c r="BK15" i="21"/>
  <c r="CZ16" i="5"/>
  <c r="DO16" i="5" s="1"/>
  <c r="ED16" i="5" s="1"/>
  <c r="ES16" i="5" s="1"/>
  <c r="FH16" i="5" s="1"/>
  <c r="DD15" i="21"/>
  <c r="CP19" i="5"/>
  <c r="DE19" i="5" s="1"/>
  <c r="DT19" i="5" s="1"/>
  <c r="EI19" i="5" s="1"/>
  <c r="CQ17" i="21"/>
  <c r="DF17" i="21" s="1"/>
  <c r="DU17" i="21" s="1"/>
  <c r="EJ17" i="21" s="1"/>
  <c r="EY17" i="21" s="1"/>
  <c r="E17" i="21" s="1"/>
  <c r="EB21" i="21"/>
  <c r="EQ21" i="21" s="1"/>
  <c r="FF21" i="21" s="1"/>
  <c r="L21" i="21" s="1"/>
  <c r="CX22" i="21"/>
  <c r="DM22" i="21" s="1"/>
  <c r="EB21" i="5"/>
  <c r="EQ21" i="5" s="1"/>
  <c r="FF21" i="5" s="1"/>
  <c r="L21" i="5" s="1"/>
  <c r="CX22" i="5"/>
  <c r="DM22" i="5" s="1"/>
  <c r="DY21" i="21"/>
  <c r="EN21" i="21" s="1"/>
  <c r="FC21" i="21" s="1"/>
  <c r="I21" i="21" s="1"/>
  <c r="CU22" i="21"/>
  <c r="DJ22" i="21" s="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G21" i="21" s="1"/>
  <c r="CS22" i="21"/>
  <c r="DH22" i="21" s="1"/>
  <c r="DW21" i="5"/>
  <c r="EL21" i="5" s="1"/>
  <c r="FA21" i="5" s="1"/>
  <c r="G21" i="5" s="1"/>
  <c r="CS22" i="5"/>
  <c r="DH22" i="5" s="1"/>
  <c r="DV21" i="21"/>
  <c r="EK21" i="21" s="1"/>
  <c r="EZ21" i="21" s="1"/>
  <c r="F21" i="21" s="1"/>
  <c r="CR22" i="21"/>
  <c r="DG22" i="21" s="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BV16" i="5"/>
  <c r="BZ15" i="5"/>
  <c r="DD15" i="5" s="1"/>
  <c r="DS15" i="5" s="1"/>
  <c r="EH15" i="5" s="1"/>
  <c r="EW15" i="5" s="1"/>
  <c r="BK15" i="5"/>
  <c r="N15" i="5"/>
  <c r="CZ17" i="21"/>
  <c r="DO17" i="21" s="1"/>
  <c r="ED17" i="21" s="1"/>
  <c r="ES17" i="21" s="1"/>
  <c r="FH17" i="21" s="1"/>
  <c r="BU13" i="21"/>
  <c r="BS14" i="21"/>
  <c r="CV17" i="21"/>
  <c r="DK17" i="21" s="1"/>
  <c r="DZ17" i="21" s="1"/>
  <c r="BR16" i="21"/>
  <c r="BJ16" i="21"/>
  <c r="N16" i="21"/>
  <c r="E19" i="5"/>
  <c r="CQ21" i="5" l="1"/>
  <c r="DF21" i="5" s="1"/>
  <c r="DU21" i="5" s="1"/>
  <c r="EJ21" i="5" s="1"/>
  <c r="EY21" i="5" s="1"/>
  <c r="CN18" i="5"/>
  <c r="DC18" i="5" s="1"/>
  <c r="DR18" i="5" s="1"/>
  <c r="EG18" i="5" s="1"/>
  <c r="EV18" i="5" s="1"/>
  <c r="B18" i="5" s="1"/>
  <c r="CZ17" i="5"/>
  <c r="DO17" i="5" s="1"/>
  <c r="ED17" i="5" s="1"/>
  <c r="ES17" i="5" s="1"/>
  <c r="FH17" i="5" s="1"/>
  <c r="CP18" i="21"/>
  <c r="DS15" i="21"/>
  <c r="EH15" i="21" s="1"/>
  <c r="EW15" i="21" s="1"/>
  <c r="C15" i="21" s="1"/>
  <c r="CO16" i="21"/>
  <c r="CQ18" i="21"/>
  <c r="CP20" i="5"/>
  <c r="DE20" i="5" s="1"/>
  <c r="DT20" i="5" s="1"/>
  <c r="EI20" i="5" s="1"/>
  <c r="AV16" i="21"/>
  <c r="BZ16" i="21" s="1"/>
  <c r="DW22" i="5"/>
  <c r="EL22" i="5" s="1"/>
  <c r="FA22" i="5" s="1"/>
  <c r="G22" i="5" s="1"/>
  <c r="CS23" i="5"/>
  <c r="DH23" i="5" s="1"/>
  <c r="DW22" i="21"/>
  <c r="EL22" i="21" s="1"/>
  <c r="FA22" i="21" s="1"/>
  <c r="G22" i="21" s="1"/>
  <c r="CS23" i="21"/>
  <c r="DH23" i="21" s="1"/>
  <c r="DX22" i="5"/>
  <c r="EM22" i="5" s="1"/>
  <c r="FB22" i="5" s="1"/>
  <c r="H22" i="5" s="1"/>
  <c r="CT23" i="5"/>
  <c r="DI23" i="5" s="1"/>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F22" i="5" s="1"/>
  <c r="CR23" i="5"/>
  <c r="DG23" i="5" s="1"/>
  <c r="DV22" i="21"/>
  <c r="EK22" i="21" s="1"/>
  <c r="EZ22" i="21" s="1"/>
  <c r="F22" i="21" s="1"/>
  <c r="CR23" i="21"/>
  <c r="DG23" i="21" s="1"/>
  <c r="EX19" i="5"/>
  <c r="D19" i="5" s="1"/>
  <c r="DZ17" i="5"/>
  <c r="EO17" i="5" s="1"/>
  <c r="FD17" i="5" s="1"/>
  <c r="J17" i="5" s="1"/>
  <c r="CV18" i="5"/>
  <c r="DK18" i="5" s="1"/>
  <c r="EA17" i="5"/>
  <c r="EP17" i="5" s="1"/>
  <c r="FE17" i="5" s="1"/>
  <c r="K17" i="5" s="1"/>
  <c r="CW18" i="5"/>
  <c r="DL18" i="5" s="1"/>
  <c r="EC17" i="5"/>
  <c r="ER17" i="5" s="1"/>
  <c r="FG17" i="5" s="1"/>
  <c r="M17" i="5" s="1"/>
  <c r="CY18" i="5"/>
  <c r="DN18" i="5" s="1"/>
  <c r="EA13" i="21"/>
  <c r="EP13" i="21" s="1"/>
  <c r="CW14" i="21"/>
  <c r="DL14" i="21" s="1"/>
  <c r="EA14" i="21" s="1"/>
  <c r="EP14" i="21" s="1"/>
  <c r="AV16" i="5"/>
  <c r="C15" i="5"/>
  <c r="CO16" i="5"/>
  <c r="CZ18" i="5"/>
  <c r="DO18" i="5" s="1"/>
  <c r="ED18" i="5" s="1"/>
  <c r="ES18" i="5" s="1"/>
  <c r="FH18" i="5" s="1"/>
  <c r="N16" i="5"/>
  <c r="CN19" i="5"/>
  <c r="DC19" i="5" s="1"/>
  <c r="DR19" i="5" s="1"/>
  <c r="EG19" i="5" s="1"/>
  <c r="EV19" i="5" s="1"/>
  <c r="DF18" i="21"/>
  <c r="DU18" i="21" s="1"/>
  <c r="EJ18" i="21" s="1"/>
  <c r="EY18" i="21" s="1"/>
  <c r="E18" i="21" s="1"/>
  <c r="DE18" i="21"/>
  <c r="DT18" i="21" s="1"/>
  <c r="EI18" i="21" s="1"/>
  <c r="EX18" i="21" s="1"/>
  <c r="D18" i="21" s="1"/>
  <c r="CZ18" i="21"/>
  <c r="DO18" i="21" s="1"/>
  <c r="ED18" i="21" s="1"/>
  <c r="ES18" i="21" s="1"/>
  <c r="FH18" i="21" s="1"/>
  <c r="ER13" i="21"/>
  <c r="FG13" i="21" s="1"/>
  <c r="CY14" i="21"/>
  <c r="CN17" i="21"/>
  <c r="DC17" i="21" s="1"/>
  <c r="DR17" i="21" s="1"/>
  <c r="EG17" i="21" s="1"/>
  <c r="EV17" i="21" s="1"/>
  <c r="BF14" i="21"/>
  <c r="CJ14" i="21" s="1"/>
  <c r="BD15" i="21"/>
  <c r="EO16" i="21"/>
  <c r="CV18" i="21"/>
  <c r="DK18" i="21" s="1"/>
  <c r="DZ18" i="21" s="1"/>
  <c r="BW16" i="21"/>
  <c r="B16" i="21"/>
  <c r="E20" i="5"/>
  <c r="N17" i="21"/>
  <c r="BK16" i="21" l="1"/>
  <c r="CQ22" i="5"/>
  <c r="DF22" i="5" s="1"/>
  <c r="DU22" i="5" s="1"/>
  <c r="EJ22" i="5" s="1"/>
  <c r="EY22" i="5" s="1"/>
  <c r="CW15" i="21"/>
  <c r="CP19" i="21"/>
  <c r="CQ19" i="21"/>
  <c r="DD16" i="21"/>
  <c r="CP21" i="5"/>
  <c r="DE21" i="5" s="1"/>
  <c r="EB23" i="21"/>
  <c r="EQ23" i="21" s="1"/>
  <c r="FF23" i="21" s="1"/>
  <c r="L23" i="21" s="1"/>
  <c r="CX24" i="21"/>
  <c r="DM24" i="21" s="1"/>
  <c r="EB23" i="5"/>
  <c r="EQ23" i="5" s="1"/>
  <c r="FF23" i="5" s="1"/>
  <c r="L23" i="5" s="1"/>
  <c r="CX24" i="5"/>
  <c r="DM24" i="5" s="1"/>
  <c r="DY23" i="21"/>
  <c r="EN23" i="21" s="1"/>
  <c r="FC23" i="21" s="1"/>
  <c r="I23" i="21" s="1"/>
  <c r="CU24" i="21"/>
  <c r="DJ24" i="21" s="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G23" i="21" s="1"/>
  <c r="CS24" i="21"/>
  <c r="DH24" i="21" s="1"/>
  <c r="DW23" i="5"/>
  <c r="EL23" i="5" s="1"/>
  <c r="FA23" i="5" s="1"/>
  <c r="G23" i="5" s="1"/>
  <c r="CS24" i="5"/>
  <c r="DH24" i="5" s="1"/>
  <c r="DV23" i="21"/>
  <c r="EK23" i="21" s="1"/>
  <c r="EZ23" i="21" s="1"/>
  <c r="F23" i="21" s="1"/>
  <c r="CR24" i="21"/>
  <c r="DG24" i="21" s="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BZ16" i="5"/>
  <c r="DD16" i="5" s="1"/>
  <c r="DS16" i="5" s="1"/>
  <c r="EH16" i="5" s="1"/>
  <c r="EW16" i="5" s="1"/>
  <c r="BK16" i="5"/>
  <c r="N17" i="5"/>
  <c r="CZ19" i="5"/>
  <c r="DO19" i="5" s="1"/>
  <c r="ED19" i="5" s="1"/>
  <c r="ES19" i="5" s="1"/>
  <c r="FH19" i="5" s="1"/>
  <c r="B19" i="5"/>
  <c r="CN20" i="5"/>
  <c r="DC20" i="5" s="1"/>
  <c r="DR20" i="5" s="1"/>
  <c r="EG20" i="5" s="1"/>
  <c r="EV20" i="5" s="1"/>
  <c r="DF19" i="21"/>
  <c r="DU19" i="21" s="1"/>
  <c r="EJ19" i="21" s="1"/>
  <c r="EY19" i="21" s="1"/>
  <c r="E19" i="21" s="1"/>
  <c r="DE19" i="21"/>
  <c r="DT19" i="21" s="1"/>
  <c r="EI19" i="21" s="1"/>
  <c r="EX19" i="21" s="1"/>
  <c r="D19" i="21" s="1"/>
  <c r="CZ19" i="21"/>
  <c r="DO19" i="21" s="1"/>
  <c r="ED19" i="21" s="1"/>
  <c r="ES19" i="21" s="1"/>
  <c r="FH19" i="21" s="1"/>
  <c r="CN18" i="21"/>
  <c r="DC18" i="21" s="1"/>
  <c r="DR18" i="21" s="1"/>
  <c r="EG18" i="21" s="1"/>
  <c r="EV18" i="21" s="1"/>
  <c r="BU14" i="21"/>
  <c r="CH15" i="21"/>
  <c r="DL15" i="21" s="1"/>
  <c r="EA15" i="21" s="1"/>
  <c r="BS15" i="21"/>
  <c r="EO17" i="21"/>
  <c r="CV19" i="21"/>
  <c r="DK19" i="21" s="1"/>
  <c r="DZ19" i="21" s="1"/>
  <c r="N18" i="21"/>
  <c r="E21" i="5"/>
  <c r="B17" i="21"/>
  <c r="CQ23" i="5" l="1"/>
  <c r="DF23" i="5" s="1"/>
  <c r="DU23" i="5" s="1"/>
  <c r="EJ23" i="5" s="1"/>
  <c r="EY23" i="5" s="1"/>
  <c r="DT21" i="5"/>
  <c r="EI21" i="5" s="1"/>
  <c r="CP22" i="5"/>
  <c r="DE22" i="5" s="1"/>
  <c r="DT22" i="5" s="1"/>
  <c r="EI22" i="5" s="1"/>
  <c r="K14" i="21"/>
  <c r="CP20" i="21"/>
  <c r="CQ20" i="21"/>
  <c r="DF20" i="21" s="1"/>
  <c r="DU20" i="21" s="1"/>
  <c r="EJ20" i="21" s="1"/>
  <c r="EY20" i="21" s="1"/>
  <c r="E20" i="21" s="1"/>
  <c r="CY15" i="21"/>
  <c r="DS16" i="21"/>
  <c r="EH16" i="21" s="1"/>
  <c r="EW16" i="21" s="1"/>
  <c r="C16" i="21" s="1"/>
  <c r="CO17" i="21"/>
  <c r="DD17" i="21" s="1"/>
  <c r="DW24" i="5"/>
  <c r="EL24" i="5" s="1"/>
  <c r="FA24" i="5" s="1"/>
  <c r="G24" i="5" s="1"/>
  <c r="CS25" i="5"/>
  <c r="DH25" i="5" s="1"/>
  <c r="DW24" i="21"/>
  <c r="EL24" i="21" s="1"/>
  <c r="FA24" i="21" s="1"/>
  <c r="G24" i="21" s="1"/>
  <c r="CS25" i="21"/>
  <c r="DH25" i="21" s="1"/>
  <c r="DX24" i="5"/>
  <c r="EM24" i="5" s="1"/>
  <c r="FB24" i="5" s="1"/>
  <c r="H24" i="5" s="1"/>
  <c r="CT25" i="5"/>
  <c r="DI25" i="5" s="1"/>
  <c r="DX24" i="21"/>
  <c r="EM24" i="21" s="1"/>
  <c r="FB24" i="21" s="1"/>
  <c r="H24" i="21" s="1"/>
  <c r="CT25" i="21"/>
  <c r="DI25" i="21" s="1"/>
  <c r="DY24" i="5"/>
  <c r="EN24" i="5" s="1"/>
  <c r="FC24" i="5" s="1"/>
  <c r="I24" i="5" s="1"/>
  <c r="CU25" i="5"/>
  <c r="DJ25" i="5" s="1"/>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F24" i="5" s="1"/>
  <c r="CR25" i="5"/>
  <c r="DG25" i="5" s="1"/>
  <c r="DV24" i="21"/>
  <c r="EK24" i="21" s="1"/>
  <c r="EZ24" i="21" s="1"/>
  <c r="F24" i="21" s="1"/>
  <c r="CR25" i="21"/>
  <c r="DG25" i="21" s="1"/>
  <c r="EX21" i="5"/>
  <c r="D21" i="5" s="1"/>
  <c r="DZ19" i="5"/>
  <c r="EO19" i="5" s="1"/>
  <c r="FD19" i="5" s="1"/>
  <c r="J19" i="5" s="1"/>
  <c r="CV20" i="5"/>
  <c r="DK20" i="5" s="1"/>
  <c r="EA19" i="5"/>
  <c r="EP19" i="5" s="1"/>
  <c r="FE19" i="5" s="1"/>
  <c r="K19" i="5" s="1"/>
  <c r="CW20" i="5"/>
  <c r="DL20" i="5" s="1"/>
  <c r="EC19" i="5"/>
  <c r="ER19" i="5" s="1"/>
  <c r="FG19" i="5" s="1"/>
  <c r="M19" i="5" s="1"/>
  <c r="CY20" i="5"/>
  <c r="DN20" i="5" s="1"/>
  <c r="FD17" i="21"/>
  <c r="J17" i="21" s="1"/>
  <c r="C16" i="5"/>
  <c r="CO17" i="5"/>
  <c r="DD17" i="5" s="1"/>
  <c r="DS17" i="5" s="1"/>
  <c r="EH17" i="5" s="1"/>
  <c r="EW17" i="5" s="1"/>
  <c r="CZ20" i="5"/>
  <c r="DO20" i="5" s="1"/>
  <c r="ED20" i="5" s="1"/>
  <c r="ES20" i="5" s="1"/>
  <c r="FH20" i="5" s="1"/>
  <c r="N18" i="5"/>
  <c r="B20" i="5"/>
  <c r="CN21" i="5"/>
  <c r="DC21" i="5" s="1"/>
  <c r="DR21" i="5" s="1"/>
  <c r="EG21" i="5" s="1"/>
  <c r="EV21" i="5" s="1"/>
  <c r="DE20" i="21"/>
  <c r="DT20" i="21" s="1"/>
  <c r="EI20" i="21" s="1"/>
  <c r="EX20" i="21" s="1"/>
  <c r="D20" i="21" s="1"/>
  <c r="CZ20" i="21"/>
  <c r="DO20" i="21" s="1"/>
  <c r="ED20" i="21" s="1"/>
  <c r="ES20" i="21" s="1"/>
  <c r="FH20" i="21" s="1"/>
  <c r="EP15" i="21"/>
  <c r="CW16" i="21"/>
  <c r="CN19" i="21"/>
  <c r="DC19" i="21" s="1"/>
  <c r="DR19" i="21" s="1"/>
  <c r="EG19" i="21" s="1"/>
  <c r="EV19" i="21" s="1"/>
  <c r="BF15" i="21"/>
  <c r="CJ15" i="21" s="1"/>
  <c r="ER14" i="21"/>
  <c r="FG14" i="21" s="1"/>
  <c r="BD16" i="21"/>
  <c r="EO18" i="21"/>
  <c r="CV20" i="21"/>
  <c r="DK20" i="21" s="1"/>
  <c r="DZ20" i="21" s="1"/>
  <c r="N19" i="21"/>
  <c r="E22" i="5"/>
  <c r="B18" i="21"/>
  <c r="CQ24" i="5" l="1"/>
  <c r="DF24" i="5" s="1"/>
  <c r="DU24" i="5" s="1"/>
  <c r="EJ24" i="5" s="1"/>
  <c r="EY24" i="5" s="1"/>
  <c r="DN15" i="21"/>
  <c r="EC15" i="21" s="1"/>
  <c r="DS17" i="21"/>
  <c r="EH17" i="21" s="1"/>
  <c r="EW17" i="21" s="1"/>
  <c r="C17" i="21" s="1"/>
  <c r="CO18" i="21"/>
  <c r="DD18" i="21" s="1"/>
  <c r="CP21" i="21"/>
  <c r="CP23" i="5"/>
  <c r="DE23" i="5" s="1"/>
  <c r="DT23" i="5" s="1"/>
  <c r="EI23" i="5" s="1"/>
  <c r="CQ21" i="21"/>
  <c r="DF21" i="21" s="1"/>
  <c r="EB25" i="21"/>
  <c r="EQ25" i="21" s="1"/>
  <c r="FF25" i="21" s="1"/>
  <c r="L25" i="21" s="1"/>
  <c r="CX26" i="21"/>
  <c r="DM26" i="21" s="1"/>
  <c r="EB25" i="5"/>
  <c r="EQ25" i="5" s="1"/>
  <c r="FF25" i="5" s="1"/>
  <c r="L25" i="5" s="1"/>
  <c r="CX26" i="5"/>
  <c r="DM26" i="5" s="1"/>
  <c r="DY25" i="21"/>
  <c r="EN25" i="21" s="1"/>
  <c r="FC25" i="21" s="1"/>
  <c r="I25" i="21" s="1"/>
  <c r="CU26" i="21"/>
  <c r="DJ26" i="21" s="1"/>
  <c r="DY25" i="5"/>
  <c r="EN25" i="5" s="1"/>
  <c r="FC25" i="5" s="1"/>
  <c r="I25" i="5" s="1"/>
  <c r="CU26" i="5"/>
  <c r="DJ26" i="5" s="1"/>
  <c r="DX25" i="21"/>
  <c r="EM25" i="21" s="1"/>
  <c r="FB25" i="21" s="1"/>
  <c r="H25" i="21" s="1"/>
  <c r="CT26" i="21"/>
  <c r="DI26" i="21" s="1"/>
  <c r="DX25" i="5"/>
  <c r="EM25" i="5" s="1"/>
  <c r="FB25" i="5" s="1"/>
  <c r="H25" i="5" s="1"/>
  <c r="CT26" i="5"/>
  <c r="DI26" i="5" s="1"/>
  <c r="DW25" i="21"/>
  <c r="EL25" i="21" s="1"/>
  <c r="FA25" i="21" s="1"/>
  <c r="G25" i="21" s="1"/>
  <c r="CS26" i="21"/>
  <c r="DH26" i="21" s="1"/>
  <c r="DW25" i="5"/>
  <c r="EL25" i="5" s="1"/>
  <c r="FA25" i="5" s="1"/>
  <c r="G25" i="5" s="1"/>
  <c r="CS26" i="5"/>
  <c r="DH26" i="5" s="1"/>
  <c r="DV25" i="21"/>
  <c r="EK25" i="21" s="1"/>
  <c r="EZ25" i="21" s="1"/>
  <c r="F25" i="21" s="1"/>
  <c r="CR26" i="21"/>
  <c r="DG26" i="21" s="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C17" i="5"/>
  <c r="CO18" i="5"/>
  <c r="DD18" i="5" s="1"/>
  <c r="DS18" i="5" s="1"/>
  <c r="EH18" i="5" s="1"/>
  <c r="EW18" i="5" s="1"/>
  <c r="N19" i="5"/>
  <c r="CZ21" i="5"/>
  <c r="DO21" i="5" s="1"/>
  <c r="ED21" i="5" s="1"/>
  <c r="ES21" i="5" s="1"/>
  <c r="FH21" i="5" s="1"/>
  <c r="B21" i="5"/>
  <c r="CN22" i="5"/>
  <c r="DC22" i="5" s="1"/>
  <c r="DR22" i="5" s="1"/>
  <c r="EG22" i="5" s="1"/>
  <c r="EV22" i="5" s="1"/>
  <c r="DE21" i="21"/>
  <c r="DT21" i="21" s="1"/>
  <c r="EI21" i="21" s="1"/>
  <c r="EX21" i="21" s="1"/>
  <c r="D21" i="21" s="1"/>
  <c r="CZ21" i="21"/>
  <c r="DO21" i="21" s="1"/>
  <c r="ED21" i="21" s="1"/>
  <c r="ES21" i="21" s="1"/>
  <c r="FH21" i="21" s="1"/>
  <c r="CN20" i="21"/>
  <c r="DC20" i="21" s="1"/>
  <c r="DR20" i="21" s="1"/>
  <c r="EG20" i="21" s="1"/>
  <c r="EV20" i="21" s="1"/>
  <c r="CY16" i="21"/>
  <c r="BU15" i="21"/>
  <c r="CH16" i="21"/>
  <c r="BS16" i="21"/>
  <c r="EO19" i="21"/>
  <c r="CV21" i="21"/>
  <c r="DK21" i="21" s="1"/>
  <c r="DZ21" i="21" s="1"/>
  <c r="B19" i="21"/>
  <c r="N20" i="21"/>
  <c r="E23" i="5"/>
  <c r="CP22" i="21" l="1"/>
  <c r="CQ25" i="5"/>
  <c r="DF25" i="5" s="1"/>
  <c r="DU25" i="5" s="1"/>
  <c r="EJ25" i="5" s="1"/>
  <c r="EY25" i="5" s="1"/>
  <c r="DU21" i="21"/>
  <c r="EJ21" i="21" s="1"/>
  <c r="EY21" i="21" s="1"/>
  <c r="E21" i="21" s="1"/>
  <c r="CQ22" i="21"/>
  <c r="CP24" i="5"/>
  <c r="DE24" i="5" s="1"/>
  <c r="DT24" i="5" s="1"/>
  <c r="EI24" i="5" s="1"/>
  <c r="DS18" i="21"/>
  <c r="EH18" i="21" s="1"/>
  <c r="EW18" i="21" s="1"/>
  <c r="C18" i="21" s="1"/>
  <c r="CO19" i="21"/>
  <c r="DD19" i="21" s="1"/>
  <c r="DW26" i="5"/>
  <c r="EL26" i="5" s="1"/>
  <c r="FA26" i="5" s="1"/>
  <c r="G26" i="5" s="1"/>
  <c r="CS27" i="5"/>
  <c r="DH27" i="5" s="1"/>
  <c r="DW26" i="21"/>
  <c r="EL26" i="21" s="1"/>
  <c r="FA26" i="21" s="1"/>
  <c r="G26" i="21" s="1"/>
  <c r="CS27" i="21"/>
  <c r="DH27" i="21" s="1"/>
  <c r="DX26" i="5"/>
  <c r="EM26" i="5" s="1"/>
  <c r="FB26" i="5" s="1"/>
  <c r="H26" i="5" s="1"/>
  <c r="CT27" i="5"/>
  <c r="DI27" i="5" s="1"/>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F26" i="5" s="1"/>
  <c r="CR27" i="5"/>
  <c r="DG27" i="5" s="1"/>
  <c r="DV26" i="21"/>
  <c r="EK26" i="21" s="1"/>
  <c r="EZ26" i="21" s="1"/>
  <c r="F26" i="21" s="1"/>
  <c r="CR27" i="21"/>
  <c r="DG27" i="21" s="1"/>
  <c r="EX23" i="5"/>
  <c r="D23" i="5" s="1"/>
  <c r="DZ21" i="5"/>
  <c r="EO21" i="5" s="1"/>
  <c r="FD21" i="5" s="1"/>
  <c r="J21" i="5" s="1"/>
  <c r="CV22" i="5"/>
  <c r="DK22" i="5" s="1"/>
  <c r="EA21" i="5"/>
  <c r="EP21" i="5" s="1"/>
  <c r="FE21" i="5" s="1"/>
  <c r="K21" i="5" s="1"/>
  <c r="CW22" i="5"/>
  <c r="DL22" i="5" s="1"/>
  <c r="EC21" i="5"/>
  <c r="ER21" i="5" s="1"/>
  <c r="FG21" i="5" s="1"/>
  <c r="M21" i="5" s="1"/>
  <c r="CY22" i="5"/>
  <c r="DN22" i="5" s="1"/>
  <c r="FD19" i="21"/>
  <c r="J19" i="21" s="1"/>
  <c r="DL16" i="21"/>
  <c r="C18" i="5"/>
  <c r="CO19" i="5"/>
  <c r="DD19" i="5" s="1"/>
  <c r="DS19" i="5" s="1"/>
  <c r="EH19" i="5" s="1"/>
  <c r="EW19" i="5" s="1"/>
  <c r="CZ22" i="5"/>
  <c r="DO22" i="5" s="1"/>
  <c r="ED22" i="5" s="1"/>
  <c r="ES22" i="5" s="1"/>
  <c r="FH22" i="5" s="1"/>
  <c r="N20" i="5"/>
  <c r="B22" i="5"/>
  <c r="CN23" i="5"/>
  <c r="DC23" i="5" s="1"/>
  <c r="DR23" i="5" s="1"/>
  <c r="EG23" i="5" s="1"/>
  <c r="EV23" i="5" s="1"/>
  <c r="DF22" i="21"/>
  <c r="DU22" i="21" s="1"/>
  <c r="EJ22" i="21" s="1"/>
  <c r="EY22" i="21" s="1"/>
  <c r="E22" i="21" s="1"/>
  <c r="DE22" i="21"/>
  <c r="DT22" i="21" s="1"/>
  <c r="EI22" i="21" s="1"/>
  <c r="EX22" i="21" s="1"/>
  <c r="D22" i="21" s="1"/>
  <c r="CZ22" i="21"/>
  <c r="DO22" i="21" s="1"/>
  <c r="ED22" i="21" s="1"/>
  <c r="ES22" i="21" s="1"/>
  <c r="FH22" i="21" s="1"/>
  <c r="CN21" i="21"/>
  <c r="DC21" i="21" s="1"/>
  <c r="DR21" i="21" s="1"/>
  <c r="EG21" i="21" s="1"/>
  <c r="EV21" i="21" s="1"/>
  <c r="BF16" i="21"/>
  <c r="CJ16" i="21" s="1"/>
  <c r="DN16" i="21" s="1"/>
  <c r="EC16" i="21" s="1"/>
  <c r="ER15" i="21"/>
  <c r="FG15" i="21" s="1"/>
  <c r="EO20" i="21"/>
  <c r="CV22" i="21"/>
  <c r="DK22" i="21" s="1"/>
  <c r="DZ22" i="21" s="1"/>
  <c r="E24" i="5"/>
  <c r="N21" i="21"/>
  <c r="B20" i="21"/>
  <c r="CQ26" i="5" l="1"/>
  <c r="DF26" i="5" s="1"/>
  <c r="DU26" i="5" s="1"/>
  <c r="EJ26" i="5" s="1"/>
  <c r="EY26" i="5" s="1"/>
  <c r="CP23" i="21"/>
  <c r="CQ23" i="21"/>
  <c r="DS19" i="21"/>
  <c r="EH19" i="21" s="1"/>
  <c r="EW19" i="21" s="1"/>
  <c r="C19" i="21" s="1"/>
  <c r="CO20" i="21"/>
  <c r="DD20" i="21" s="1"/>
  <c r="CP25" i="5"/>
  <c r="DE25" i="5" s="1"/>
  <c r="EB27" i="21"/>
  <c r="EQ27" i="21" s="1"/>
  <c r="FF27" i="21" s="1"/>
  <c r="L27" i="21" s="1"/>
  <c r="CX28" i="21"/>
  <c r="DM28" i="21" s="1"/>
  <c r="EB27" i="5"/>
  <c r="EQ27" i="5" s="1"/>
  <c r="FF27" i="5" s="1"/>
  <c r="L27" i="5" s="1"/>
  <c r="CX28" i="5"/>
  <c r="DM28" i="5" s="1"/>
  <c r="DY27" i="21"/>
  <c r="EN27" i="21" s="1"/>
  <c r="FC27" i="21" s="1"/>
  <c r="I27" i="21" s="1"/>
  <c r="CU28" i="21"/>
  <c r="DJ28" i="21" s="1"/>
  <c r="DY27" i="5"/>
  <c r="EN27" i="5" s="1"/>
  <c r="FC27" i="5" s="1"/>
  <c r="I27" i="5" s="1"/>
  <c r="CU28" i="5"/>
  <c r="DJ28" i="5" s="1"/>
  <c r="DX27" i="21"/>
  <c r="EM27" i="21" s="1"/>
  <c r="FB27" i="21" s="1"/>
  <c r="H27" i="21" s="1"/>
  <c r="CT28" i="21"/>
  <c r="DI28" i="21" s="1"/>
  <c r="DX27" i="5"/>
  <c r="EM27" i="5" s="1"/>
  <c r="FB27" i="5" s="1"/>
  <c r="H27" i="5" s="1"/>
  <c r="CT28" i="5"/>
  <c r="DI28" i="5" s="1"/>
  <c r="DW27" i="21"/>
  <c r="EL27" i="21" s="1"/>
  <c r="FA27" i="21" s="1"/>
  <c r="G27" i="21" s="1"/>
  <c r="CS28" i="21"/>
  <c r="DH28" i="21" s="1"/>
  <c r="DW27" i="5"/>
  <c r="EL27" i="5" s="1"/>
  <c r="FA27" i="5" s="1"/>
  <c r="G27" i="5" s="1"/>
  <c r="CS28" i="5"/>
  <c r="DH28" i="5" s="1"/>
  <c r="DV27" i="21"/>
  <c r="EK27" i="21" s="1"/>
  <c r="EZ27" i="21" s="1"/>
  <c r="F27" i="21" s="1"/>
  <c r="CR28" i="21"/>
  <c r="DG28" i="21" s="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C19" i="5"/>
  <c r="CO20" i="5"/>
  <c r="DD20" i="5" s="1"/>
  <c r="DS20" i="5" s="1"/>
  <c r="EH20" i="5" s="1"/>
  <c r="EW20" i="5" s="1"/>
  <c r="N21" i="5"/>
  <c r="CZ23" i="5"/>
  <c r="DO23" i="5" s="1"/>
  <c r="ED23" i="5" s="1"/>
  <c r="ES23" i="5" s="1"/>
  <c r="FH23" i="5" s="1"/>
  <c r="B23" i="5"/>
  <c r="CN24" i="5"/>
  <c r="DC24" i="5" s="1"/>
  <c r="DR24" i="5" s="1"/>
  <c r="EG24" i="5" s="1"/>
  <c r="EV24" i="5" s="1"/>
  <c r="DF23" i="21"/>
  <c r="DU23" i="21" s="1"/>
  <c r="EJ23" i="21" s="1"/>
  <c r="EY23" i="21" s="1"/>
  <c r="E23" i="21" s="1"/>
  <c r="DE23" i="21"/>
  <c r="DT23" i="21" s="1"/>
  <c r="EI23" i="21" s="1"/>
  <c r="EX23" i="21" s="1"/>
  <c r="D23" i="21" s="1"/>
  <c r="CZ23" i="21"/>
  <c r="DO23" i="21" s="1"/>
  <c r="ED23" i="21" s="1"/>
  <c r="ES23" i="21" s="1"/>
  <c r="FH23" i="21" s="1"/>
  <c r="CN22" i="21"/>
  <c r="DC22" i="21" s="1"/>
  <c r="DR22" i="21" s="1"/>
  <c r="EG22" i="21" s="1"/>
  <c r="EV22" i="21" s="1"/>
  <c r="CY17" i="21"/>
  <c r="DN17" i="21" s="1"/>
  <c r="EC17" i="21" s="1"/>
  <c r="BU16" i="21"/>
  <c r="EO21" i="21"/>
  <c r="CV23" i="21"/>
  <c r="DK23" i="21" s="1"/>
  <c r="DZ23" i="21" s="1"/>
  <c r="E25" i="5"/>
  <c r="N22" i="21"/>
  <c r="B21" i="21"/>
  <c r="CP24" i="21" l="1"/>
  <c r="CQ27" i="5"/>
  <c r="DF27" i="5" s="1"/>
  <c r="DU27" i="5" s="1"/>
  <c r="EJ27" i="5" s="1"/>
  <c r="EY27" i="5" s="1"/>
  <c r="DT25" i="5"/>
  <c r="EI25" i="5" s="1"/>
  <c r="EX25" i="5" s="1"/>
  <c r="D25" i="5" s="1"/>
  <c r="CP26" i="5"/>
  <c r="DE26" i="5" s="1"/>
  <c r="CQ24" i="21"/>
  <c r="DS20" i="21"/>
  <c r="EH20" i="21" s="1"/>
  <c r="EW20" i="21" s="1"/>
  <c r="C20" i="21" s="1"/>
  <c r="CO21" i="21"/>
  <c r="DD21" i="21" s="1"/>
  <c r="DW28" i="5"/>
  <c r="EL28" i="5" s="1"/>
  <c r="FA28" i="5" s="1"/>
  <c r="CS29" i="5"/>
  <c r="DH29" i="5" s="1"/>
  <c r="G28" i="5"/>
  <c r="DW28" i="21"/>
  <c r="EL28" i="21" s="1"/>
  <c r="FA28" i="21" s="1"/>
  <c r="G28" i="21" s="1"/>
  <c r="CS29" i="21"/>
  <c r="DH29" i="21" s="1"/>
  <c r="DX28" i="5"/>
  <c r="EM28" i="5" s="1"/>
  <c r="FB28" i="5" s="1"/>
  <c r="H28" i="5" s="1"/>
  <c r="CT29" i="5"/>
  <c r="DI29" i="5" s="1"/>
  <c r="DX28" i="21"/>
  <c r="EM28" i="21" s="1"/>
  <c r="FB28" i="21" s="1"/>
  <c r="H28" i="21" s="1"/>
  <c r="CT29" i="21"/>
  <c r="DI29" i="21" s="1"/>
  <c r="DY28" i="5"/>
  <c r="EN28" i="5" s="1"/>
  <c r="FC28" i="5" s="1"/>
  <c r="I28" i="5" s="1"/>
  <c r="CU29" i="5"/>
  <c r="DJ29" i="5" s="1"/>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F28" i="5" s="1"/>
  <c r="CR29" i="5"/>
  <c r="DG29" i="5" s="1"/>
  <c r="DV28" i="21"/>
  <c r="EK28" i="21" s="1"/>
  <c r="EZ28" i="21" s="1"/>
  <c r="F28" i="21" s="1"/>
  <c r="CR29" i="21"/>
  <c r="DG29" i="21" s="1"/>
  <c r="DZ23" i="5"/>
  <c r="EO23" i="5" s="1"/>
  <c r="FD23" i="5" s="1"/>
  <c r="J23" i="5" s="1"/>
  <c r="CV24" i="5"/>
  <c r="DK24" i="5" s="1"/>
  <c r="EA23" i="5"/>
  <c r="EP23" i="5" s="1"/>
  <c r="FE23" i="5" s="1"/>
  <c r="K23" i="5" s="1"/>
  <c r="CW24" i="5"/>
  <c r="DL24" i="5" s="1"/>
  <c r="EC23" i="5"/>
  <c r="ER23" i="5" s="1"/>
  <c r="FG23" i="5" s="1"/>
  <c r="M23" i="5" s="1"/>
  <c r="CY24" i="5"/>
  <c r="DN24" i="5" s="1"/>
  <c r="FD21" i="21"/>
  <c r="J21" i="21" s="1"/>
  <c r="EA17" i="21"/>
  <c r="EP17" i="21" s="1"/>
  <c r="CW18" i="21"/>
  <c r="DL18" i="21" s="1"/>
  <c r="FE16" i="21"/>
  <c r="K16" i="21" s="1"/>
  <c r="C20" i="5"/>
  <c r="CO21" i="5"/>
  <c r="DD21" i="5" s="1"/>
  <c r="DS21" i="5" s="1"/>
  <c r="EH21" i="5" s="1"/>
  <c r="EW21" i="5" s="1"/>
  <c r="CZ24" i="5"/>
  <c r="DO24" i="5" s="1"/>
  <c r="ED24" i="5" s="1"/>
  <c r="ES24" i="5" s="1"/>
  <c r="FH24" i="5" s="1"/>
  <c r="N22" i="5"/>
  <c r="B24" i="5"/>
  <c r="CN25" i="5"/>
  <c r="DC25" i="5" s="1"/>
  <c r="DR25" i="5" s="1"/>
  <c r="EG25" i="5" s="1"/>
  <c r="EV25" i="5" s="1"/>
  <c r="DF24" i="21"/>
  <c r="DU24" i="21" s="1"/>
  <c r="EJ24" i="21" s="1"/>
  <c r="EY24" i="21" s="1"/>
  <c r="E24" i="21" s="1"/>
  <c r="DE24" i="21"/>
  <c r="DT24" i="21" s="1"/>
  <c r="EI24" i="21" s="1"/>
  <c r="EX24" i="21" s="1"/>
  <c r="D24" i="21" s="1"/>
  <c r="CZ24" i="21"/>
  <c r="DO24" i="21" s="1"/>
  <c r="ED24" i="21" s="1"/>
  <c r="ES24" i="21" s="1"/>
  <c r="FH24" i="21" s="1"/>
  <c r="CN23" i="21"/>
  <c r="DC23" i="21" s="1"/>
  <c r="DR23" i="21" s="1"/>
  <c r="EG23" i="21" s="1"/>
  <c r="EV23" i="21" s="1"/>
  <c r="ER16" i="21"/>
  <c r="FG16" i="21" s="1"/>
  <c r="CY18" i="21"/>
  <c r="DN18" i="21" s="1"/>
  <c r="EC18" i="21" s="1"/>
  <c r="EO22" i="21"/>
  <c r="CV24" i="21"/>
  <c r="DK24" i="21" s="1"/>
  <c r="DZ24" i="21" s="1"/>
  <c r="N23" i="21"/>
  <c r="CQ28" i="5"/>
  <c r="DF28" i="5" s="1"/>
  <c r="DU28" i="5" s="1"/>
  <c r="EJ28" i="5" s="1"/>
  <c r="EY28" i="5" s="1"/>
  <c r="E26" i="5"/>
  <c r="B22" i="21"/>
  <c r="DT26" i="5" l="1"/>
  <c r="EI26" i="5" s="1"/>
  <c r="CP27" i="5"/>
  <c r="CP25" i="21"/>
  <c r="CQ25" i="21"/>
  <c r="DS21" i="21"/>
  <c r="EH21" i="21" s="1"/>
  <c r="EW21" i="21" s="1"/>
  <c r="C21" i="21" s="1"/>
  <c r="CO22" i="21"/>
  <c r="DD22" i="21" s="1"/>
  <c r="EB29" i="21"/>
  <c r="EQ29" i="21" s="1"/>
  <c r="FF29" i="21" s="1"/>
  <c r="L29" i="21" s="1"/>
  <c r="CX30" i="21"/>
  <c r="DM30" i="21" s="1"/>
  <c r="EB29" i="5"/>
  <c r="EQ29" i="5" s="1"/>
  <c r="FF29" i="5" s="1"/>
  <c r="L29" i="5" s="1"/>
  <c r="CX30" i="5"/>
  <c r="DM30" i="5" s="1"/>
  <c r="DY29" i="21"/>
  <c r="EN29" i="21" s="1"/>
  <c r="FC29" i="21" s="1"/>
  <c r="I29" i="21" s="1"/>
  <c r="CU30" i="21"/>
  <c r="DJ30" i="21" s="1"/>
  <c r="DY29" i="5"/>
  <c r="EN29" i="5" s="1"/>
  <c r="FC29" i="5" s="1"/>
  <c r="I29" i="5" s="1"/>
  <c r="CU30" i="5"/>
  <c r="DJ30" i="5" s="1"/>
  <c r="DX29" i="21"/>
  <c r="EM29" i="21" s="1"/>
  <c r="FB29" i="21" s="1"/>
  <c r="H29" i="21" s="1"/>
  <c r="CT30" i="21"/>
  <c r="DI30" i="21" s="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F29" i="21" s="1"/>
  <c r="CR30" i="21"/>
  <c r="DG30" i="21" s="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EJ25" i="21" s="1"/>
  <c r="EY25" i="21" s="1"/>
  <c r="E25" i="21" s="1"/>
  <c r="DE25" i="21"/>
  <c r="DT25" i="21" s="1"/>
  <c r="EI25" i="21" s="1"/>
  <c r="EX25" i="21" s="1"/>
  <c r="D25" i="21" s="1"/>
  <c r="CZ25" i="21"/>
  <c r="DO25" i="21" s="1"/>
  <c r="ED25" i="21" s="1"/>
  <c r="ES25" i="21" s="1"/>
  <c r="FH25" i="21" s="1"/>
  <c r="CN24" i="21"/>
  <c r="DC24" i="21" s="1"/>
  <c r="DR24" i="21" s="1"/>
  <c r="EG24" i="21" s="1"/>
  <c r="EV24" i="21" s="1"/>
  <c r="ER17" i="21"/>
  <c r="FG17" i="21" s="1"/>
  <c r="CY19" i="21"/>
  <c r="DN19" i="21" s="1"/>
  <c r="EC19" i="21" s="1"/>
  <c r="EO23" i="21"/>
  <c r="CV25" i="21"/>
  <c r="DK25" i="21" s="1"/>
  <c r="DZ25" i="21" s="1"/>
  <c r="B23" i="21"/>
  <c r="CQ29" i="5"/>
  <c r="DF29" i="5" s="1"/>
  <c r="DU29" i="5" s="1"/>
  <c r="EJ29" i="5" s="1"/>
  <c r="EY29" i="5" s="1"/>
  <c r="E27" i="5"/>
  <c r="N24" i="21"/>
  <c r="CP28" i="5"/>
  <c r="EI27" i="5"/>
  <c r="CP26" i="21" l="1"/>
  <c r="CQ26" i="21"/>
  <c r="DS22" i="21"/>
  <c r="EH22" i="21" s="1"/>
  <c r="EW22" i="21" s="1"/>
  <c r="C22" i="21" s="1"/>
  <c r="CO23" i="21"/>
  <c r="DD23" i="21" s="1"/>
  <c r="DW30" i="5"/>
  <c r="EL30" i="5" s="1"/>
  <c r="FA30" i="5" s="1"/>
  <c r="G30" i="5" s="1"/>
  <c r="CS31" i="5"/>
  <c r="DH31" i="5" s="1"/>
  <c r="DW30" i="21"/>
  <c r="EL30" i="21" s="1"/>
  <c r="FA30" i="21" s="1"/>
  <c r="G30" i="21" s="1"/>
  <c r="CS31" i="21"/>
  <c r="DH31" i="21" s="1"/>
  <c r="DX30" i="5"/>
  <c r="EM30" i="5" s="1"/>
  <c r="FB30" i="5" s="1"/>
  <c r="H30" i="5" s="1"/>
  <c r="CT31" i="5"/>
  <c r="DI31" i="5" s="1"/>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F30" i="5" s="1"/>
  <c r="CR31" i="5"/>
  <c r="DG31" i="5" s="1"/>
  <c r="DV30" i="21"/>
  <c r="EK30" i="21" s="1"/>
  <c r="EZ30" i="21" s="1"/>
  <c r="F30" i="21" s="1"/>
  <c r="CR31" i="21"/>
  <c r="DG31" i="21" s="1"/>
  <c r="EX27" i="5"/>
  <c r="D27" i="5" s="1"/>
  <c r="DZ25" i="5"/>
  <c r="EO25" i="5" s="1"/>
  <c r="FD25" i="5" s="1"/>
  <c r="J25" i="5" s="1"/>
  <c r="CV26" i="5"/>
  <c r="DK26" i="5" s="1"/>
  <c r="EA25" i="5"/>
  <c r="EP25" i="5" s="1"/>
  <c r="FE25" i="5" s="1"/>
  <c r="K25" i="5" s="1"/>
  <c r="CW26" i="5"/>
  <c r="DL26" i="5" s="1"/>
  <c r="EC25" i="5"/>
  <c r="ER25" i="5" s="1"/>
  <c r="FG25" i="5" s="1"/>
  <c r="M25" i="5" s="1"/>
  <c r="CY26" i="5"/>
  <c r="DN26" i="5" s="1"/>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EJ26" i="21" s="1"/>
  <c r="EY26" i="21" s="1"/>
  <c r="E26" i="21" s="1"/>
  <c r="DE26" i="21"/>
  <c r="DT26" i="21" s="1"/>
  <c r="EI26" i="21" s="1"/>
  <c r="EX26" i="21" s="1"/>
  <c r="D26" i="21" s="1"/>
  <c r="CZ26" i="21"/>
  <c r="DO26" i="21" s="1"/>
  <c r="ED26" i="21" s="1"/>
  <c r="ES26" i="21" s="1"/>
  <c r="FH26" i="21" s="1"/>
  <c r="CN25" i="21"/>
  <c r="DC25" i="21" s="1"/>
  <c r="DR25" i="21" s="1"/>
  <c r="EG25" i="21" s="1"/>
  <c r="EV25" i="21" s="1"/>
  <c r="ER18" i="21"/>
  <c r="FG18" i="21" s="1"/>
  <c r="CY20" i="21"/>
  <c r="DN20" i="21" s="1"/>
  <c r="EC20" i="21" s="1"/>
  <c r="EO24" i="21"/>
  <c r="CV26" i="21"/>
  <c r="DK26" i="21" s="1"/>
  <c r="DZ26" i="21" s="1"/>
  <c r="CQ30" i="5"/>
  <c r="DF30" i="5" s="1"/>
  <c r="DU30" i="5" s="1"/>
  <c r="EJ30" i="5" s="1"/>
  <c r="EY30" i="5" s="1"/>
  <c r="E28" i="5"/>
  <c r="B24" i="21"/>
  <c r="EI28" i="5"/>
  <c r="N25" i="21"/>
  <c r="CQ27" i="21" l="1"/>
  <c r="CP27" i="21"/>
  <c r="CP29" i="5"/>
  <c r="DE29" i="5" s="1"/>
  <c r="DT29" i="5" s="1"/>
  <c r="EI29" i="5" s="1"/>
  <c r="DS23" i="21"/>
  <c r="EH23" i="21" s="1"/>
  <c r="EW23" i="21" s="1"/>
  <c r="C23" i="21" s="1"/>
  <c r="CO24" i="21"/>
  <c r="DD24" i="21" s="1"/>
  <c r="EB31" i="21"/>
  <c r="EQ31" i="21" s="1"/>
  <c r="FF31" i="21" s="1"/>
  <c r="L31" i="21" s="1"/>
  <c r="CX32" i="21"/>
  <c r="DM32" i="21" s="1"/>
  <c r="EB31" i="5"/>
  <c r="EQ31" i="5" s="1"/>
  <c r="FF31" i="5" s="1"/>
  <c r="L31" i="5" s="1"/>
  <c r="CX32" i="5"/>
  <c r="DM32" i="5" s="1"/>
  <c r="DY31" i="21"/>
  <c r="EN31" i="21" s="1"/>
  <c r="FC31" i="21" s="1"/>
  <c r="I31" i="21" s="1"/>
  <c r="CU32" i="21"/>
  <c r="DJ32" i="21" s="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G31" i="21" s="1"/>
  <c r="CS32" i="21"/>
  <c r="DH32" i="21" s="1"/>
  <c r="DW31" i="5"/>
  <c r="EL31" i="5" s="1"/>
  <c r="FA31" i="5" s="1"/>
  <c r="G31" i="5" s="1"/>
  <c r="CS32" i="5"/>
  <c r="DH32" i="5" s="1"/>
  <c r="DV31" i="21"/>
  <c r="EK31" i="21" s="1"/>
  <c r="EZ31" i="21" s="1"/>
  <c r="F31" i="21" s="1"/>
  <c r="CR32" i="21"/>
  <c r="DG32" i="21" s="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C23" i="5"/>
  <c r="CO24" i="5"/>
  <c r="DD24" i="5" s="1"/>
  <c r="DS24" i="5" s="1"/>
  <c r="EH24" i="5" s="1"/>
  <c r="EW24" i="5" s="1"/>
  <c r="N25" i="5"/>
  <c r="CZ27" i="5"/>
  <c r="DO27" i="5" s="1"/>
  <c r="ED27" i="5" s="1"/>
  <c r="ES27" i="5" s="1"/>
  <c r="FH27" i="5" s="1"/>
  <c r="B27" i="5"/>
  <c r="CN28" i="5"/>
  <c r="DC28" i="5" s="1"/>
  <c r="DR28" i="5" s="1"/>
  <c r="EG28" i="5" s="1"/>
  <c r="EV28" i="5" s="1"/>
  <c r="DF27" i="21"/>
  <c r="DU27" i="21" s="1"/>
  <c r="EJ27" i="21" s="1"/>
  <c r="EY27" i="21" s="1"/>
  <c r="E27" i="21" s="1"/>
  <c r="DE27" i="21"/>
  <c r="DT27" i="21" s="1"/>
  <c r="EI27" i="21" s="1"/>
  <c r="EX27" i="21" s="1"/>
  <c r="D27" i="21" s="1"/>
  <c r="CZ27" i="21"/>
  <c r="DO27" i="21" s="1"/>
  <c r="ED27" i="21" s="1"/>
  <c r="ES27" i="21" s="1"/>
  <c r="FH27" i="21" s="1"/>
  <c r="CN26" i="21"/>
  <c r="DC26" i="21" s="1"/>
  <c r="DR26" i="21" s="1"/>
  <c r="EG26" i="21" s="1"/>
  <c r="EV26" i="21" s="1"/>
  <c r="ER19" i="21"/>
  <c r="FG19" i="21" s="1"/>
  <c r="CY21" i="21"/>
  <c r="DN21" i="21" s="1"/>
  <c r="EC21" i="21" s="1"/>
  <c r="EO25" i="21"/>
  <c r="CV27" i="21"/>
  <c r="DK27" i="21" s="1"/>
  <c r="DZ27" i="21" s="1"/>
  <c r="N26" i="21"/>
  <c r="CQ31" i="5"/>
  <c r="DF31" i="5" s="1"/>
  <c r="DU31" i="5" s="1"/>
  <c r="EJ31" i="5" s="1"/>
  <c r="EY31" i="5" s="1"/>
  <c r="E29" i="5"/>
  <c r="B25" i="21"/>
  <c r="CP28" i="21" l="1"/>
  <c r="CP30" i="5"/>
  <c r="CQ28" i="21"/>
  <c r="DS24" i="21"/>
  <c r="EH24" i="21" s="1"/>
  <c r="EW24" i="21" s="1"/>
  <c r="C24" i="21" s="1"/>
  <c r="CO25" i="21"/>
  <c r="DD25" i="21" s="1"/>
  <c r="DW32" i="5"/>
  <c r="EL32" i="5" s="1"/>
  <c r="FA32" i="5" s="1"/>
  <c r="CS33" i="5"/>
  <c r="DH33" i="5" s="1"/>
  <c r="DW33" i="5" s="1"/>
  <c r="EL33" i="5" s="1"/>
  <c r="FA33" i="5" s="1"/>
  <c r="G32" i="5"/>
  <c r="DW32" i="21"/>
  <c r="EL32" i="21" s="1"/>
  <c r="FA32" i="21" s="1"/>
  <c r="G32" i="21" s="1"/>
  <c r="CS33" i="21"/>
  <c r="DH33" i="21" s="1"/>
  <c r="DW33" i="21" s="1"/>
  <c r="EL33" i="21" s="1"/>
  <c r="FA33" i="21" s="1"/>
  <c r="DX32" i="5"/>
  <c r="EM32" i="5" s="1"/>
  <c r="FB32" i="5" s="1"/>
  <c r="CT33" i="5"/>
  <c r="DI33" i="5" s="1"/>
  <c r="DX33" i="5" s="1"/>
  <c r="EM33" i="5" s="1"/>
  <c r="FB33" i="5" s="1"/>
  <c r="H32" i="5"/>
  <c r="DX32" i="21"/>
  <c r="EM32" i="21" s="1"/>
  <c r="FB32" i="21" s="1"/>
  <c r="H32" i="21" s="1"/>
  <c r="CT33" i="21"/>
  <c r="DI33" i="21" s="1"/>
  <c r="DX33" i="21" s="1"/>
  <c r="EM33" i="21" s="1"/>
  <c r="FB33" i="21" s="1"/>
  <c r="DY32" i="5"/>
  <c r="EN32" i="5" s="1"/>
  <c r="FC32" i="5" s="1"/>
  <c r="CU33" i="5"/>
  <c r="DJ33" i="5" s="1"/>
  <c r="DY33" i="5" s="1"/>
  <c r="EN33" i="5" s="1"/>
  <c r="FC33" i="5" s="1"/>
  <c r="I32" i="5"/>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F32" i="5" s="1"/>
  <c r="CR33" i="5"/>
  <c r="DG33" i="5" s="1"/>
  <c r="DV33" i="5" s="1"/>
  <c r="EK33" i="5" s="1"/>
  <c r="EZ33" i="5" s="1"/>
  <c r="DV32" i="21"/>
  <c r="EK32" i="21" s="1"/>
  <c r="EZ32" i="21" s="1"/>
  <c r="F32" i="21" s="1"/>
  <c r="CR33" i="21"/>
  <c r="DG33" i="21" s="1"/>
  <c r="DV33" i="21" s="1"/>
  <c r="EK33" i="21" s="1"/>
  <c r="EZ33" i="21" s="1"/>
  <c r="EX29" i="5"/>
  <c r="D29" i="5" s="1"/>
  <c r="DZ27" i="5"/>
  <c r="EO27" i="5" s="1"/>
  <c r="FD27" i="5" s="1"/>
  <c r="J27" i="5" s="1"/>
  <c r="CV28" i="5"/>
  <c r="DK28" i="5" s="1"/>
  <c r="EA27" i="5"/>
  <c r="EP27" i="5" s="1"/>
  <c r="FE27" i="5" s="1"/>
  <c r="K27" i="5" s="1"/>
  <c r="CW28" i="5"/>
  <c r="DL28" i="5" s="1"/>
  <c r="EC27" i="5"/>
  <c r="ER27" i="5" s="1"/>
  <c r="FG27" i="5" s="1"/>
  <c r="M27" i="5" s="1"/>
  <c r="CY28" i="5"/>
  <c r="DN28" i="5" s="1"/>
  <c r="FD25" i="21"/>
  <c r="J25" i="21" s="1"/>
  <c r="EA21" i="21"/>
  <c r="EP21" i="21" s="1"/>
  <c r="CW22" i="21"/>
  <c r="DL22" i="21" s="1"/>
  <c r="FE20" i="21"/>
  <c r="K20" i="21" s="1"/>
  <c r="DE30" i="5"/>
  <c r="DT30" i="5" s="1"/>
  <c r="EI30" i="5" s="1"/>
  <c r="C24" i="5"/>
  <c r="CO25" i="5"/>
  <c r="DD25" i="5" s="1"/>
  <c r="DS25" i="5" s="1"/>
  <c r="EH25" i="5" s="1"/>
  <c r="EW25" i="5" s="1"/>
  <c r="CZ28" i="5"/>
  <c r="DO28" i="5" s="1"/>
  <c r="ED28" i="5" s="1"/>
  <c r="ES28" i="5" s="1"/>
  <c r="FH28" i="5" s="1"/>
  <c r="N26" i="5"/>
  <c r="B28" i="5"/>
  <c r="CN29" i="5"/>
  <c r="DC29" i="5" s="1"/>
  <c r="DR29" i="5" s="1"/>
  <c r="EG29" i="5" s="1"/>
  <c r="EV29" i="5" s="1"/>
  <c r="DF28" i="21"/>
  <c r="DU28" i="21" s="1"/>
  <c r="EJ28" i="21" s="1"/>
  <c r="EY28" i="21" s="1"/>
  <c r="E28" i="21" s="1"/>
  <c r="DE28" i="21"/>
  <c r="DT28" i="21" s="1"/>
  <c r="EI28" i="21" s="1"/>
  <c r="EX28" i="21" s="1"/>
  <c r="D28" i="21" s="1"/>
  <c r="CZ28" i="21"/>
  <c r="DO28" i="21" s="1"/>
  <c r="ED28" i="21" s="1"/>
  <c r="ES28" i="21" s="1"/>
  <c r="FH28"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P31" i="5"/>
  <c r="F33" i="5" l="1"/>
  <c r="F49" i="1" s="1"/>
  <c r="CQ29" i="21"/>
  <c r="CP29" i="21"/>
  <c r="G33" i="5"/>
  <c r="G49" i="1" s="1"/>
  <c r="H33" i="5"/>
  <c r="H49" i="1" s="1"/>
  <c r="I33" i="5"/>
  <c r="I49" i="1" s="1"/>
  <c r="DS25" i="21"/>
  <c r="EH25" i="21" s="1"/>
  <c r="EW25" i="21" s="1"/>
  <c r="C25" i="21" s="1"/>
  <c r="CO26" i="21"/>
  <c r="DD26" i="21" s="1"/>
  <c r="L33" i="5"/>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EI31" i="5" s="1"/>
  <c r="C25" i="5"/>
  <c r="CO26" i="5"/>
  <c r="DD26" i="5" s="1"/>
  <c r="DS26" i="5" s="1"/>
  <c r="EH26" i="5" s="1"/>
  <c r="EW26" i="5" s="1"/>
  <c r="N27" i="5"/>
  <c r="CZ29" i="5"/>
  <c r="DO29" i="5" s="1"/>
  <c r="ED29" i="5" s="1"/>
  <c r="ES29" i="5" s="1"/>
  <c r="FH29" i="5" s="1"/>
  <c r="B29" i="5"/>
  <c r="CN30" i="5"/>
  <c r="DC30" i="5" s="1"/>
  <c r="DR30" i="5" s="1"/>
  <c r="EG30" i="5" s="1"/>
  <c r="EV30" i="5" s="1"/>
  <c r="DF29" i="21"/>
  <c r="DU29" i="21" s="1"/>
  <c r="EJ29" i="21" s="1"/>
  <c r="EY29" i="21" s="1"/>
  <c r="E29" i="21" s="1"/>
  <c r="DE29" i="21"/>
  <c r="DT29" i="21" s="1"/>
  <c r="EI29" i="21" s="1"/>
  <c r="EX29" i="21" s="1"/>
  <c r="D29" i="21" s="1"/>
  <c r="CZ29" i="21"/>
  <c r="DO29" i="21" s="1"/>
  <c r="ED29" i="21" s="1"/>
  <c r="ES29" i="21" s="1"/>
  <c r="FH29" i="21" s="1"/>
  <c r="CN28" i="21"/>
  <c r="DC28" i="21" s="1"/>
  <c r="DR28" i="21" s="1"/>
  <c r="EG28" i="21" s="1"/>
  <c r="EV28" i="21" s="1"/>
  <c r="ER21" i="21"/>
  <c r="FG21" i="21" s="1"/>
  <c r="CY23" i="21"/>
  <c r="DN23" i="21" s="1"/>
  <c r="EC23" i="21" s="1"/>
  <c r="EO27" i="21"/>
  <c r="CV29" i="21"/>
  <c r="DK29" i="21" s="1"/>
  <c r="DZ29" i="21" s="1"/>
  <c r="B27" i="21"/>
  <c r="CQ33" i="5"/>
  <c r="DF33" i="5" s="1"/>
  <c r="DU33" i="5" s="1"/>
  <c r="EJ33" i="5" s="1"/>
  <c r="EY33" i="5" s="1"/>
  <c r="E31" i="5"/>
  <c r="N28" i="21"/>
  <c r="CP30" i="21" l="1"/>
  <c r="CQ30" i="21"/>
  <c r="DS26" i="21"/>
  <c r="EH26" i="21" s="1"/>
  <c r="EW26" i="21" s="1"/>
  <c r="C26" i="21" s="1"/>
  <c r="CO27" i="21"/>
  <c r="DD27" i="21" s="1"/>
  <c r="CP32" i="5"/>
  <c r="DE32" i="5" s="1"/>
  <c r="DT32" i="5" s="1"/>
  <c r="EI32" i="5" s="1"/>
  <c r="EX31" i="5"/>
  <c r="D31" i="5" s="1"/>
  <c r="DZ29" i="5"/>
  <c r="EO29" i="5" s="1"/>
  <c r="FD29" i="5" s="1"/>
  <c r="J29" i="5" s="1"/>
  <c r="CV30" i="5"/>
  <c r="DK30" i="5" s="1"/>
  <c r="EA29" i="5"/>
  <c r="EP29" i="5" s="1"/>
  <c r="FE29" i="5" s="1"/>
  <c r="K29" i="5" s="1"/>
  <c r="CW30" i="5"/>
  <c r="DL30" i="5" s="1"/>
  <c r="EC29" i="5"/>
  <c r="ER29" i="5" s="1"/>
  <c r="FG29" i="5" s="1"/>
  <c r="M29" i="5" s="1"/>
  <c r="CY30" i="5"/>
  <c r="DN30" i="5" s="1"/>
  <c r="FD27" i="21"/>
  <c r="J27" i="21" s="1"/>
  <c r="EA23" i="21"/>
  <c r="EP23" i="21" s="1"/>
  <c r="CW24" i="21"/>
  <c r="DL24" i="21" s="1"/>
  <c r="FE22" i="21"/>
  <c r="K22" i="21" s="1"/>
  <c r="C26" i="5"/>
  <c r="CO27" i="5"/>
  <c r="DD27" i="5" s="1"/>
  <c r="DS27" i="5" s="1"/>
  <c r="EH27" i="5" s="1"/>
  <c r="EW27" i="5" s="1"/>
  <c r="CZ30" i="5"/>
  <c r="DO30" i="5" s="1"/>
  <c r="ED30" i="5" s="1"/>
  <c r="ES30" i="5" s="1"/>
  <c r="FH30" i="5" s="1"/>
  <c r="N28" i="5"/>
  <c r="B30" i="5"/>
  <c r="CN31" i="5"/>
  <c r="DC31" i="5" s="1"/>
  <c r="DR31" i="5" s="1"/>
  <c r="EG31" i="5" s="1"/>
  <c r="EV31" i="5" s="1"/>
  <c r="DF30" i="21"/>
  <c r="DU30" i="21" s="1"/>
  <c r="EJ30" i="21" s="1"/>
  <c r="EY30" i="21" s="1"/>
  <c r="E30" i="21" s="1"/>
  <c r="DE30" i="21"/>
  <c r="DT30" i="21" s="1"/>
  <c r="EI30" i="21" s="1"/>
  <c r="EX30" i="21" s="1"/>
  <c r="D30" i="21" s="1"/>
  <c r="CZ30" i="21"/>
  <c r="DO30" i="21" s="1"/>
  <c r="ED30" i="21" s="1"/>
  <c r="ES30" i="21" s="1"/>
  <c r="FH30" i="21" s="1"/>
  <c r="CN29" i="21"/>
  <c r="DC29" i="21" s="1"/>
  <c r="DR29" i="21" s="1"/>
  <c r="EG29" i="21" s="1"/>
  <c r="EV29" i="21" s="1"/>
  <c r="ER22" i="21"/>
  <c r="FG22" i="21" s="1"/>
  <c r="CY24" i="21"/>
  <c r="DN24" i="21" s="1"/>
  <c r="EC24" i="21" s="1"/>
  <c r="EO28" i="21"/>
  <c r="CV30" i="21"/>
  <c r="DK30" i="21" s="1"/>
  <c r="DZ30" i="21" s="1"/>
  <c r="N29" i="21"/>
  <c r="E32" i="5"/>
  <c r="B28" i="21"/>
  <c r="CP31" i="21" l="1"/>
  <c r="DE31" i="21" s="1"/>
  <c r="DT31" i="21" s="1"/>
  <c r="EI31" i="21" s="1"/>
  <c r="EX31" i="21" s="1"/>
  <c r="D31" i="21" s="1"/>
  <c r="CQ31" i="21"/>
  <c r="CP33" i="5"/>
  <c r="DE33" i="5" s="1"/>
  <c r="DT33" i="5" s="1"/>
  <c r="EI33" i="5" s="1"/>
  <c r="EX33" i="5" s="1"/>
  <c r="DS27" i="21"/>
  <c r="EH27" i="21" s="1"/>
  <c r="EW27" i="21" s="1"/>
  <c r="C27" i="21" s="1"/>
  <c r="CO28" i="21"/>
  <c r="DD28" i="21" s="1"/>
  <c r="EX32" i="5"/>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EJ31" i="21" s="1"/>
  <c r="EY31" i="21" s="1"/>
  <c r="E31" i="21" s="1"/>
  <c r="CZ31" i="21"/>
  <c r="DO31" i="21" s="1"/>
  <c r="ED31" i="21" s="1"/>
  <c r="ES31" i="21" s="1"/>
  <c r="FH31" i="21" s="1"/>
  <c r="CN30" i="21"/>
  <c r="DC30" i="21" s="1"/>
  <c r="DR30" i="21" s="1"/>
  <c r="EG30" i="21" s="1"/>
  <c r="EV30" i="21" s="1"/>
  <c r="ER23" i="21"/>
  <c r="FG23" i="21" s="1"/>
  <c r="CY25" i="21"/>
  <c r="DN25" i="21" s="1"/>
  <c r="EC25" i="21" s="1"/>
  <c r="EO29" i="21"/>
  <c r="CV31" i="21"/>
  <c r="DK31" i="21" s="1"/>
  <c r="DZ31" i="21" s="1"/>
  <c r="N30" i="21"/>
  <c r="B29" i="21"/>
  <c r="CP32" i="21" l="1"/>
  <c r="CQ32" i="21"/>
  <c r="DS28" i="21"/>
  <c r="EH28" i="21" s="1"/>
  <c r="EW28" i="21" s="1"/>
  <c r="C28" i="21" s="1"/>
  <c r="CO29" i="21"/>
  <c r="DD29" i="21" s="1"/>
  <c r="DZ31" i="5"/>
  <c r="EO31" i="5" s="1"/>
  <c r="FD31" i="5" s="1"/>
  <c r="J31" i="5" s="1"/>
  <c r="CV32" i="5"/>
  <c r="DK32" i="5" s="1"/>
  <c r="EA31" i="5"/>
  <c r="EP31" i="5" s="1"/>
  <c r="FE31" i="5" s="1"/>
  <c r="K31" i="5" s="1"/>
  <c r="CW32" i="5"/>
  <c r="DL32" i="5" s="1"/>
  <c r="EC31" i="5"/>
  <c r="ER31" i="5" s="1"/>
  <c r="FG31" i="5" s="1"/>
  <c r="M31" i="5" s="1"/>
  <c r="CY32" i="5"/>
  <c r="DN32" i="5" s="1"/>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EJ32" i="21" s="1"/>
  <c r="EY32" i="21" s="1"/>
  <c r="E32" i="21" s="1"/>
  <c r="DE32" i="21"/>
  <c r="DT32" i="21" s="1"/>
  <c r="EI32" i="21" s="1"/>
  <c r="EX32" i="21" s="1"/>
  <c r="D32" i="21" s="1"/>
  <c r="CZ32" i="21"/>
  <c r="DO32" i="21" s="1"/>
  <c r="ED32" i="21" s="1"/>
  <c r="ES32" i="21" s="1"/>
  <c r="FH32" i="21" s="1"/>
  <c r="CN31" i="21"/>
  <c r="DC31" i="21" s="1"/>
  <c r="DR31" i="21" s="1"/>
  <c r="EG31" i="21" s="1"/>
  <c r="EV31" i="21" s="1"/>
  <c r="ER24" i="21"/>
  <c r="FG24" i="21" s="1"/>
  <c r="CY26" i="21"/>
  <c r="DN26" i="21" s="1"/>
  <c r="EC26" i="21" s="1"/>
  <c r="EO30" i="21"/>
  <c r="CV32" i="21"/>
  <c r="DK32" i="21" s="1"/>
  <c r="DZ32" i="21" s="1"/>
  <c r="B30" i="21"/>
  <c r="N31" i="21"/>
  <c r="M6" i="21"/>
  <c r="CP33" i="21" l="1"/>
  <c r="DE33" i="21" s="1"/>
  <c r="DT33" i="21" s="1"/>
  <c r="EI33" i="21" s="1"/>
  <c r="EX33" i="21" s="1"/>
  <c r="D33" i="21" s="1"/>
  <c r="D12" i="1" s="1"/>
  <c r="CQ33" i="21"/>
  <c r="DF33" i="21" s="1"/>
  <c r="DU33" i="21" s="1"/>
  <c r="EJ33" i="21" s="1"/>
  <c r="EY33" i="21" s="1"/>
  <c r="E33" i="21" s="1"/>
  <c r="E12" i="1" s="1"/>
  <c r="DS29" i="21"/>
  <c r="EH29" i="21" s="1"/>
  <c r="EW29" i="21" s="1"/>
  <c r="C29" i="21" s="1"/>
  <c r="CO30" i="21"/>
  <c r="DD30" i="21" s="1"/>
  <c r="EC32" i="5"/>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B31" i="21"/>
  <c r="N32" i="21"/>
  <c r="DS30" i="21" l="1"/>
  <c r="EH30" i="21" s="1"/>
  <c r="EW30" i="21" s="1"/>
  <c r="C30" i="21" s="1"/>
  <c r="CO31" i="21"/>
  <c r="DD31" i="21" s="1"/>
  <c r="J33" i="5"/>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DS31" i="21" l="1"/>
  <c r="EH31" i="21" s="1"/>
  <c r="EW31" i="21" s="1"/>
  <c r="C31" i="21" s="1"/>
  <c r="CO32" i="21"/>
  <c r="DD32" i="21" s="1"/>
  <c r="FD32" i="21"/>
  <c r="J32" i="21" s="1"/>
  <c r="EA28" i="21"/>
  <c r="EP28" i="21" s="1"/>
  <c r="CW29" i="21"/>
  <c r="DL29" i="21" s="1"/>
  <c r="FE27" i="21"/>
  <c r="K27" i="21" s="1"/>
  <c r="C31" i="5"/>
  <c r="CO32" i="5"/>
  <c r="DD32" i="5" s="1"/>
  <c r="DS32" i="5" s="1"/>
  <c r="EH32" i="5" s="1"/>
  <c r="EW32" i="5" s="1"/>
  <c r="ER27" i="21"/>
  <c r="CY29" i="21"/>
  <c r="DN29" i="21" s="1"/>
  <c r="EC29" i="21" s="1"/>
  <c r="J33" i="21"/>
  <c r="J12" i="1" s="1"/>
  <c r="B33" i="21"/>
  <c r="B12" i="1" s="1"/>
  <c r="DS32" i="21" l="1"/>
  <c r="EH32" i="21" s="1"/>
  <c r="EW32" i="21" s="1"/>
  <c r="C32" i="21" s="1"/>
  <c r="CO33" i="21"/>
  <c r="DD33" i="21" s="1"/>
  <c r="DS33" i="21" s="1"/>
  <c r="EH33" i="21" s="1"/>
  <c r="EW33" i="21" s="1"/>
  <c r="FG27" i="21"/>
  <c r="M27" i="21" s="1"/>
  <c r="EA29" i="21"/>
  <c r="EP29" i="21" s="1"/>
  <c r="CW30" i="21"/>
  <c r="DL30" i="21" s="1"/>
  <c r="FE28" i="21"/>
  <c r="K28" i="21" s="1"/>
  <c r="C32" i="5"/>
  <c r="CO33" i="5"/>
  <c r="ER28" i="21"/>
  <c r="FG28" i="21" s="1"/>
  <c r="M28" i="21" s="1"/>
  <c r="CY30" i="21"/>
  <c r="DN30" i="21" s="1"/>
  <c r="EC30" i="21" s="1"/>
  <c r="C33" i="21" l="1"/>
  <c r="C12" i="1" s="1"/>
  <c r="EA30" i="2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6" i="2"/>
  <c r="B9" i="2" l="1"/>
  <c r="B10" i="2"/>
  <c r="FG30" i="21"/>
  <c r="M30" i="21" s="1"/>
  <c r="EA32" i="21"/>
  <c r="EP32" i="21" s="1"/>
  <c r="CW33" i="21"/>
  <c r="DL33" i="21" s="1"/>
  <c r="EA33" i="21" s="1"/>
  <c r="EP33" i="21" s="1"/>
  <c r="FE33" i="21" s="1"/>
  <c r="FE31" i="21"/>
  <c r="K31" i="21" s="1"/>
  <c r="ER31" i="21"/>
  <c r="CY33" i="21"/>
  <c r="DN33" i="21" s="1"/>
  <c r="EC33" i="21" s="1"/>
  <c r="ER33" i="21" s="1"/>
  <c r="FG33" i="21" s="1"/>
  <c r="O14" i="7"/>
  <c r="O169" i="7" s="1"/>
  <c r="LB169" i="7" l="1"/>
  <c r="EW169" i="7"/>
  <c r="HN169" i="7"/>
  <c r="JH169" i="7"/>
  <c r="GQ169" i="7"/>
  <c r="FT169" i="7"/>
  <c r="IK169" i="7"/>
  <c r="KE169" i="7"/>
  <c r="DZ169" i="7"/>
  <c r="DC169" i="7"/>
  <c r="DC270" i="7" s="1"/>
  <c r="CF169" i="7"/>
  <c r="FG31" i="21"/>
  <c r="M31" i="21" s="1"/>
  <c r="FE32" i="21"/>
  <c r="K32" i="21" s="1"/>
  <c r="K33" i="21" s="1"/>
  <c r="K12" i="1" s="1"/>
  <c r="ER32" i="21"/>
  <c r="BI169" i="7"/>
  <c r="O15" i="2" s="1"/>
  <c r="AL169" i="7"/>
  <c r="CF271" i="7" l="1"/>
  <c r="CF270" i="7"/>
  <c r="P46" i="1"/>
  <c r="CM25" i="5" s="1"/>
  <c r="O7" i="1"/>
  <c r="O46" i="1" s="1"/>
  <c r="CM17" i="5"/>
  <c r="CM18" i="5"/>
  <c r="CM19" i="5"/>
  <c r="CM20" i="5"/>
  <c r="CM21" i="5"/>
  <c r="CM22" i="5"/>
  <c r="CM23" i="5"/>
  <c r="CM24" i="5"/>
  <c r="CM17" i="21"/>
  <c r="CM18" i="21"/>
  <c r="CM19" i="21"/>
  <c r="CM20" i="21"/>
  <c r="CM23" i="21"/>
  <c r="CM24" i="21"/>
  <c r="CM27" i="21"/>
  <c r="CM28" i="21"/>
  <c r="CM29" i="21"/>
  <c r="CM31" i="21"/>
  <c r="CM4" i="5"/>
  <c r="DQ4" i="5" s="1"/>
  <c r="CM5" i="21"/>
  <c r="CM5" i="5"/>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AA72" i="2" s="1"/>
  <c r="O5" i="2"/>
  <c r="O9" i="2"/>
  <c r="O3" i="2"/>
  <c r="O7" i="2"/>
  <c r="O8" i="2"/>
  <c r="CM4" i="21" l="1"/>
  <c r="DQ4" i="21" s="1"/>
  <c r="CM32" i="5"/>
  <c r="CM32" i="21"/>
  <c r="CM31" i="5"/>
  <c r="CM30" i="21"/>
  <c r="CM30" i="5"/>
  <c r="CM29" i="5"/>
  <c r="CM26" i="21"/>
  <c r="CM28" i="5"/>
  <c r="CM7" i="21"/>
  <c r="CM25" i="21"/>
  <c r="CM27" i="5"/>
  <c r="CM33" i="21"/>
  <c r="CM22" i="21"/>
  <c r="CM26" i="5"/>
  <c r="CM33" i="5"/>
  <c r="CM21" i="21"/>
  <c r="O67" i="2"/>
  <c r="O13" i="2"/>
  <c r="CL17" i="5"/>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P5" i="5" s="1"/>
  <c r="DB6" i="5"/>
  <c r="DQ6" i="5" s="1"/>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P7" i="5" s="1"/>
  <c r="DB8" i="5"/>
  <c r="DQ8" i="5" s="1"/>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P9" i="5" s="1"/>
  <c r="DB10" i="5"/>
  <c r="DQ10" i="5" s="1"/>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P11" i="5" s="1"/>
  <c r="DB12" i="5"/>
  <c r="DQ12" i="5" s="1"/>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P13" i="5" s="1"/>
  <c r="DB14" i="5"/>
  <c r="DQ14" i="5" s="1"/>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FI14" i="21" s="1"/>
  <c r="O14" i="21" s="1"/>
  <c r="DA15" i="21"/>
  <c r="DP15" i="21" s="1"/>
  <c r="EF15" i="21"/>
  <c r="EU15" i="21" s="1"/>
  <c r="FJ15" i="21" s="1"/>
  <c r="P15" i="21" s="1"/>
  <c r="DB16" i="21"/>
  <c r="DQ16" i="21" s="1"/>
  <c r="EF15" i="5"/>
  <c r="EU15" i="5" s="1"/>
  <c r="FJ15" i="5" s="1"/>
  <c r="P15" i="5" s="1"/>
  <c r="DB16" i="5"/>
  <c r="DQ16" i="5"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FI16" i="21" s="1"/>
  <c r="O16" i="21" s="1"/>
  <c r="DA17" i="21"/>
  <c r="DP17" i="21" s="1"/>
  <c r="EF17" i="21"/>
  <c r="EU17" i="21" s="1"/>
  <c r="FJ17" i="21" s="1"/>
  <c r="P17" i="21" s="1"/>
  <c r="DB18" i="21"/>
  <c r="DQ18" i="21" s="1"/>
  <c r="EF17" i="5"/>
  <c r="EU17" i="5" s="1"/>
  <c r="FJ17" i="5" s="1"/>
  <c r="P17" i="5" s="1"/>
  <c r="DB18" i="5"/>
  <c r="DQ18" i="5"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P19" i="5" s="1"/>
  <c r="DB20" i="5"/>
  <c r="DQ20" i="5" s="1"/>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P21" i="5" s="1"/>
  <c r="DB22" i="5"/>
  <c r="DQ22" i="5" s="1"/>
  <c r="FI20" i="21"/>
  <c r="O20" i="21" s="1"/>
  <c r="EE21" i="21" l="1"/>
  <c r="ET21" i="21" s="1"/>
  <c r="FI21" i="21" s="1"/>
  <c r="O21" i="21" s="1"/>
  <c r="DA22" i="21"/>
  <c r="DP22" i="21" s="1"/>
  <c r="EE21" i="5"/>
  <c r="ET21" i="5" s="1"/>
  <c r="FI21" i="5" s="1"/>
  <c r="O21" i="5" s="1"/>
  <c r="DA22" i="5"/>
  <c r="DP22" i="5" s="1"/>
  <c r="EF22" i="5"/>
  <c r="EU22" i="5" s="1"/>
  <c r="FJ22" i="5" s="1"/>
  <c r="P22" i="5" s="1"/>
  <c r="DB23" i="5"/>
  <c r="DQ23" i="5" s="1"/>
  <c r="EF22" i="21"/>
  <c r="EU22" i="21" s="1"/>
  <c r="FJ22" i="21" s="1"/>
  <c r="P22" i="21" s="1"/>
  <c r="DB23" i="21"/>
  <c r="DQ23" i="21" s="1"/>
  <c r="EE22" i="5" l="1"/>
  <c r="ET22" i="5" s="1"/>
  <c r="FI22" i="5" s="1"/>
  <c r="O22" i="5" s="1"/>
  <c r="DA23" i="5"/>
  <c r="DP23" i="5" s="1"/>
  <c r="EE22" i="21"/>
  <c r="ET22" i="21" s="1"/>
  <c r="DA23" i="21"/>
  <c r="DP23" i="21" s="1"/>
  <c r="EF23" i="21"/>
  <c r="EU23" i="21" s="1"/>
  <c r="FJ23" i="21" s="1"/>
  <c r="P23" i="21" s="1"/>
  <c r="DB24" i="21"/>
  <c r="DQ24" i="21" s="1"/>
  <c r="EF23" i="5"/>
  <c r="EU23" i="5" s="1"/>
  <c r="FJ23" i="5" s="1"/>
  <c r="P23" i="5" s="1"/>
  <c r="DB24" i="5"/>
  <c r="DQ24" i="5" s="1"/>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P25" i="5" s="1"/>
  <c r="DB26" i="5"/>
  <c r="DQ26" i="5" s="1"/>
  <c r="FI24" i="21"/>
  <c r="O24" i="21" s="1"/>
  <c r="EE25" i="21" l="1"/>
  <c r="ET25" i="21" s="1"/>
  <c r="FI25" i="21" s="1"/>
  <c r="O25" i="21" s="1"/>
  <c r="DA26" i="21"/>
  <c r="DP26" i="21" s="1"/>
  <c r="EE25" i="5"/>
  <c r="ET25" i="5" s="1"/>
  <c r="FI25" i="5" s="1"/>
  <c r="O25" i="5" s="1"/>
  <c r="DA26" i="5"/>
  <c r="DP26" i="5" s="1"/>
  <c r="EF26" i="5"/>
  <c r="EU26" i="5" s="1"/>
  <c r="FJ26" i="5" s="1"/>
  <c r="P26" i="5" s="1"/>
  <c r="DB27" i="5"/>
  <c r="DQ27" i="5" s="1"/>
  <c r="EF26" i="21"/>
  <c r="EU26" i="21" s="1"/>
  <c r="FJ26" i="21" s="1"/>
  <c r="P26" i="21" s="1"/>
  <c r="DB27" i="21"/>
  <c r="DQ27" i="21" s="1"/>
  <c r="EE26" i="5" l="1"/>
  <c r="ET26" i="5" s="1"/>
  <c r="FI26" i="5" s="1"/>
  <c r="O26" i="5" s="1"/>
  <c r="DA27" i="5"/>
  <c r="DP27" i="5" s="1"/>
  <c r="EE26" i="21"/>
  <c r="ET26" i="21" s="1"/>
  <c r="DA27" i="21"/>
  <c r="DP27" i="21" s="1"/>
  <c r="EF27" i="21"/>
  <c r="EU27" i="21" s="1"/>
  <c r="FJ27" i="21" s="1"/>
  <c r="P27" i="21" s="1"/>
  <c r="DB28" i="21"/>
  <c r="DQ28" i="21" s="1"/>
  <c r="EF27" i="5"/>
  <c r="EU27" i="5" s="1"/>
  <c r="FJ27" i="5" s="1"/>
  <c r="P27" i="5" s="1"/>
  <c r="DB28" i="5"/>
  <c r="DQ28" i="5" s="1"/>
  <c r="FI26" i="21"/>
  <c r="O26" i="21" s="1"/>
  <c r="EE27" i="21" l="1"/>
  <c r="ET27" i="21" s="1"/>
  <c r="FI27" i="21" s="1"/>
  <c r="O27" i="21" s="1"/>
  <c r="DA28" i="21"/>
  <c r="DP28" i="21" s="1"/>
  <c r="EE27" i="5"/>
  <c r="ET27" i="5" s="1"/>
  <c r="FI27" i="5" s="1"/>
  <c r="O27" i="5" s="1"/>
  <c r="DA28" i="5"/>
  <c r="DP28" i="5" s="1"/>
  <c r="EF28" i="5"/>
  <c r="EU28" i="5" s="1"/>
  <c r="FJ28" i="5" s="1"/>
  <c r="P28" i="5" s="1"/>
  <c r="DB29" i="5"/>
  <c r="DQ29" i="5" s="1"/>
  <c r="EF28" i="21"/>
  <c r="EU28" i="21" s="1"/>
  <c r="FJ28" i="21" s="1"/>
  <c r="P28" i="21" s="1"/>
  <c r="DB29" i="21"/>
  <c r="DQ29" i="21" s="1"/>
  <c r="EE28" i="5" l="1"/>
  <c r="ET28" i="5" s="1"/>
  <c r="FI28" i="5" s="1"/>
  <c r="O28" i="5" s="1"/>
  <c r="DA29" i="5"/>
  <c r="DP29" i="5" s="1"/>
  <c r="EE28" i="21"/>
  <c r="ET28" i="21" s="1"/>
  <c r="DA29" i="21"/>
  <c r="DP29" i="21" s="1"/>
  <c r="EF29" i="21"/>
  <c r="EU29" i="21" s="1"/>
  <c r="FJ29" i="21" s="1"/>
  <c r="P29" i="21" s="1"/>
  <c r="DB30" i="21"/>
  <c r="DQ30" i="21" s="1"/>
  <c r="EF29" i="5"/>
  <c r="EU29" i="5" s="1"/>
  <c r="FJ29" i="5" s="1"/>
  <c r="P29" i="5" s="1"/>
  <c r="DB30" i="5"/>
  <c r="DQ30" i="5" s="1"/>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P31" i="5" s="1"/>
  <c r="DB32" i="5"/>
  <c r="DQ32" i="5" s="1"/>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FI31" i="21"/>
  <c r="O31" i="21" s="1"/>
  <c r="P33" i="21" l="1"/>
  <c r="P12" i="1" s="1"/>
  <c r="EE32" i="5"/>
  <c r="ET32" i="5" s="1"/>
  <c r="FI32" i="5" s="1"/>
  <c r="O32" i="5" s="1"/>
  <c r="DA33" i="5"/>
  <c r="DP33" i="5" s="1"/>
  <c r="EE33" i="5" s="1"/>
  <c r="ET33" i="5" s="1"/>
  <c r="FI33" i="5" s="1"/>
  <c r="EE32" i="21"/>
  <c r="ET32" i="21" s="1"/>
  <c r="FI32" i="21" s="1"/>
  <c r="O32" i="21" s="1"/>
  <c r="DA33" i="21"/>
  <c r="DP33" i="21" s="1"/>
  <c r="EE33" i="21" s="1"/>
  <c r="ET33" i="21" s="1"/>
  <c r="FI33" i="21" s="1"/>
  <c r="P33" i="5"/>
  <c r="O33" i="5" l="1"/>
  <c r="O49" i="1" s="1"/>
  <c r="O33" i="21"/>
  <c r="O12" i="1" s="1"/>
  <c r="Q49" i="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tc={18950281-8D43-4837-90DD-90C5FA1D1B4A}</author>
    <author>tc={3B4059E1-24B4-4DE0-9ED0-162DBA0A4340}</author>
    <author>tc={9CFD8945-8BD7-4F11-B46C-8186B54C9ED1}</author>
    <author>tc={A1C46FF4-A4E7-4D53-B83B-535479032AA9}</author>
    <author>tc={E1BAC607-C02D-47AC-AFAE-B513DC8499C6}</author>
    <author>tc={297CA1BB-5A9C-4F0F-9927-DB62D8DD3DC4}</author>
    <author>tc={C7756807-2765-493B-A733-F9504F214BFF}</author>
  </authors>
  <commentList>
    <comment ref="P73" authorId="0" shapeId="0" xr:uid="{18950281-8D43-4837-90DD-90C5FA1D1B4A}">
      <text>
        <t>[Threaded comment]
Your version of Excel allows you to read this threaded comment; however, any edits to it will get removed if the file is opened in a newer version of Excel. Learn more: https://go.microsoft.com/fwlink/?linkid=870924
Comment:
    AltJet</t>
      </text>
    </comment>
    <comment ref="P74" authorId="1" shapeId="0" xr:uid="{3B4059E1-24B4-4DE0-9ED0-162DBA0A4340}">
      <text>
        <t>[Threaded comment]
Your version of Excel allows you to read this threaded comment; however, any edits to it will get removed if the file is opened in a newer version of Excel. Learn more: https://go.microsoft.com/fwlink/?linkid=870924
Comment:
    Figure 6, USA Miscanthus FT to Jet
Estimating induced land use change emissions for sustainable aviation biofuel pathways | Elsevier Enhanced Reader</t>
      </text>
    </comment>
    <comment ref="P75" authorId="2" shapeId="0" xr:uid="{9CFD8945-8BD7-4F11-B46C-8186B54C9ED1}">
      <text>
        <t>[Threaded comment]
Your version of Excel allows you to read this threaded comment; however, any edits to it will get removed if the file is opened in a newer version of Excel. Learn more: https://go.microsoft.com/fwlink/?linkid=870924
Comment:
    Page 61, Table 34
Reply:
    Soy is from table 51 Baseline case (matches our Soy yield assumption)</t>
      </text>
    </comment>
    <comment ref="P76" authorId="3" shapeId="0" xr:uid="{A1C46FF4-A4E7-4D53-B83B-535479032AA9}">
      <text>
        <t>[Threaded comment]
Your version of Excel allows you to read this threaded comment; however, any edits to it will get removed if the file is opened in a newer version of Excel. Learn more: https://go.microsoft.com/fwlink/?linkid=870924
Comment:
    Page ten, Energy Allocation.  Don't know the institute but know same functional unit, allocation methodology and system boundary</t>
      </text>
    </comment>
    <comment ref="P77" authorId="4" shapeId="0" xr:uid="{E1BAC607-C02D-47AC-AFAE-B513DC8499C6}">
      <text>
        <t>[Threaded comment]
Your version of Excel allows you to read this threaded comment; however, any edits to it will get removed if the file is opened in a newer version of Excel. Learn more: https://go.microsoft.com/fwlink/?linkid=870924
Comment:
    Figure 3, Argonne National Lab</t>
      </text>
    </comment>
    <comment ref="P78" authorId="5" shapeId="0" xr:uid="{297CA1BB-5A9C-4F0F-9927-DB62D8DD3DC4}">
      <text>
        <t>[Threaded comment]
Your version of Excel allows you to read this threaded comment; however, any edits to it will get removed if the file is opened in a newer version of Excel. Learn more: https://go.microsoft.com/fwlink/?linkid=870924
Comment:
    Figure 2, kg depicted but Functional Unit of 1 GJ Jet? (=19/41gCO2eq/MJ Jet)
Reply:
    Also has built in assumption of 50% slash pile burn emissions reduction</t>
      </text>
    </comment>
    <comment ref="P79" authorId="6" shapeId="0" xr:uid="{C7756807-2765-493B-A733-F9504F214BFF}">
      <text>
        <t xml:space="preserve">[Threaded comment]
Your version of Excel allows you to read this threaded comment; however, any edits to it will get removed if the file is opened in a newer version of Excel. Learn more: https://go.microsoft.com/fwlink/?linkid=870924
Comment:
    Tables 3, 4, 5, and 11
Reply:
    CORSIA Supporting Document_CORSIA Eligible Fuels_LCA Methodology.pdf (icao.int)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tc={449F9908-0CD9-4362-8B44-2E5E3A0E30A8}</author>
    <author>tc={EF86BBBE-60B2-4E80-9CED-73A824EEA328}</author>
    <author>tc={ADC468FE-95A7-4F0F-9CAB-DDE384CFFD5D}</author>
    <author>tc={89D22672-3561-4B77-9C5F-67325C28ACBB}</author>
    <author>tc={9E27B536-A802-4042-8C53-25F7F654AC9F}</author>
    <author>tc={35128F58-FDD0-4D77-8C6E-BD86E994DD5F}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
Reply:
    Ignore</t>
      </text>
    </comment>
    <comment ref="H12" authorId="4" shapeId="0" xr:uid="{449F9908-0CD9-4362-8B44-2E5E3A0E30A8}">
      <text>
        <t>[Threaded comment]
Your version of Excel allows you to read this threaded comment; however, any edits to it will get removed if the file is opened in a newer version of Excel. Learn more: https://go.microsoft.com/fwlink/?linkid=870924
Comment:
    Verify this number.  If it is waste flue gas, it is part of atmosphere and thus should be adjusted by -1000 because ecoinvent doesn't include biogenic CO2?</t>
      </text>
    </comment>
    <comment ref="A14" authorId="5"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
Reply:
    ignore</t>
      </text>
    </comment>
    <comment ref="A29" authorId="6" shapeId="0" xr:uid="{ADC468FE-95A7-4F0F-9CAB-DDE384CFFD5D}">
      <text>
        <t>[Threaded comment]
Your version of Excel allows you to read this threaded comment; however, any edits to it will get removed if the file is opened in a newer version of Excel. Learn more: https://go.microsoft.com/fwlink/?linkid=870924
Comment:
    Also have IsoHexane (Slightly higher GHG)</t>
      </text>
    </comment>
    <comment ref="H31" authorId="7"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8"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6" authorId="9" shapeId="0" xr:uid="{35128F58-FDD0-4D77-8C6E-BD86E994DD5F}">
      <text>
        <t>[Threaded comment]
Your version of Excel allows you to read this threaded comment; however, any edits to it will get removed if the file is opened in a newer version of Excel. Learn more: https://go.microsoft.com/fwlink/?linkid=870924
Comment:
    Had 2811, don't know if this substance is currently being used?</t>
      </text>
    </comment>
    <comment ref="H37" authorId="10"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11"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12"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3"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4"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5"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6"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F1" authorId="0" shapeId="0" xr:uid="{3C873B72-F88C-4826-B1FD-8A00A945EE62}">
      <text>
        <r>
          <rPr>
            <b/>
            <sz val="9"/>
            <color indexed="81"/>
            <rFont val="Tahoma"/>
            <charset val="1"/>
          </rPr>
          <t>Jack Smith:</t>
        </r>
        <r>
          <rPr>
            <sz val="9"/>
            <color indexed="81"/>
            <rFont val="Tahoma"/>
            <charset val="1"/>
          </rPr>
          <t xml:space="preserve">
I realize that this says $/ha, but it’s a string match.  It's actually $/100 ha</t>
        </r>
      </text>
    </comment>
    <comment ref="F3" authorId="0" shapeId="0" xr:uid="{75E5A4A6-59AA-4482-A108-4F2554B4A946}">
      <text>
        <r>
          <rPr>
            <b/>
            <sz val="9"/>
            <color indexed="81"/>
            <rFont val="Tahoma"/>
            <family val="2"/>
          </rPr>
          <t>Jack Smith:</t>
        </r>
        <r>
          <rPr>
            <sz val="9"/>
            <color indexed="81"/>
            <rFont val="Tahoma"/>
            <family val="2"/>
          </rPr>
          <t xml:space="preserve">
16549 $/ha except for FIPS from UDSA;
8111, 11001, 15005, 24510, 29510, 36005, 46113, 51650, 51700, 51710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<sst xmlns="http://schemas.openxmlformats.org/spreadsheetml/2006/main" count="9547" uniqueCount="2828">
  <si>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</si>
  <si>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</si>
  <si>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</si>
  <si>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</si>
  <si>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</si>
  <si>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</si>
  <si>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</si>
  <si>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</si>
  <si>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</si>
  <si>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</si>
  <si>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</si>
  <si>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</si>
  <si>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</si>
  <si>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</si>
  <si>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</si>
  <si>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</si>
  <si>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</si>
  <si>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</si>
  <si>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</si>
  <si>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</si>
  <si>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</si>
  <si>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</si>
  <si>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</si>
  <si>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</si>
  <si>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</si>
  <si>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</si>
  <si>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</si>
  <si>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</si>
  <si>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</si>
  <si>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</si>
  <si>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</si>
  <si>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</si>
  <si>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</si>
  <si>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</si>
  <si>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</si>
  <si>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</si>
  <si>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</si>
  <si>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</si>
  <si>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</si>
  <si>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</si>
  <si>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</si>
  <si>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</si>
  <si>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</si>
  <si>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</si>
  <si>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</si>
  <si>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</si>
  <si>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</si>
  <si>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</si>
  <si>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</si>
  <si>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</si>
  <si>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</si>
  <si>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</si>
  <si>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</si>
  <si>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</si>
  <si>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</si>
  <si>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</si>
  <si>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</si>
  <si>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</si>
  <si>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</si>
  <si>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</si>
  <si>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</si>
  <si>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</si>
  <si>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</si>
  <si>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</si>
  <si>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</si>
  <si>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</si>
  <si>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</si>
  <si>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</si>
  <si>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</si>
  <si>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</si>
  <si>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</si>
  <si>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</si>
  <si>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</si>
  <si>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</si>
  <si>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</si>
  <si>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</si>
  <si>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</si>
  <si>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</si>
  <si>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</si>
  <si>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</si>
  <si>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</si>
  <si>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</si>
  <si>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</si>
  <si>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</si>
  <si>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</si>
  <si>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</si>
  <si>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</si>
  <si>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</si>
  <si>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</si>
  <si>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</si>
  <si>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</si>
  <si>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</si>
  <si>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</si>
  <si>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</si>
  <si>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</si>
  <si>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</si>
  <si>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</si>
  <si>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</si>
  <si>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</si>
  <si>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</si>
  <si>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</si>
  <si>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</si>
  <si>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</si>
  <si>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</si>
  <si>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</si>
  <si>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</si>
  <si>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</si>
  <si>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</si>
  <si>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</si>
  <si>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</si>
  <si>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</si>
  <si>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</si>
  <si>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</si>
  <si>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</si>
  <si>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</si>
  <si>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</si>
  <si>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</si>
  <si>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</si>
  <si>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</si>
  <si>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</si>
  <si>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</si>
  <si>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</si>
  <si>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</si>
  <si>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</si>
  <si>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</si>
  <si>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</si>
  <si>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</si>
  <si>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</si>
  <si>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</si>
  <si>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</si>
  <si>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</si>
  <si>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</si>
  <si>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</si>
  <si>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</si>
  <si>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</si>
  <si>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</si>
  <si>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</si>
  <si>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</si>
  <si>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</si>
  <si>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</si>
  <si>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</si>
  <si>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</si>
  <si>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</si>
  <si>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</si>
  <si>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</si>
  <si>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</si>
  <si>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</si>
  <si>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</si>
  <si>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</si>
  <si>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</si>
  <si>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</si>
  <si>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</si>
  <si>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</si>
  <si>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</si>
  <si>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</si>
  <si>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</si>
  <si>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</si>
  <si>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</si>
  <si>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</si>
  <si>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</si>
  <si>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</si>
  <si>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Rolling Average Post-Use GHG (g CO2e/MJ)</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</si>
  <si>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</si>
  <si>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</si>
  <si>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</si>
  <si>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</si>
  <si>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</si>
  <si>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</si>
  <si>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</si>
  <si>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</si>
  <si>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</si>
  <si>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</si>
  <si>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Min</t>
  </si>
  <si>
    <t>Us</t>
  </si>
  <si>
    <t>Max</t>
  </si>
  <si>
    <t>Source Count</t>
  </si>
  <si>
    <t>Running Average, (gCO2eq/MJ)</t>
  </si>
  <si>
    <t>Source</t>
  </si>
  <si>
    <t>Beal - Sustainability Assessment of Alternaitce Jet Fuel for the US Department of Defense</t>
  </si>
  <si>
    <t>Soy</t>
  </si>
  <si>
    <t>poplar</t>
  </si>
  <si>
    <t>switch</t>
  </si>
  <si>
    <t>Misc</t>
  </si>
  <si>
    <t>For res</t>
  </si>
  <si>
    <t>Zhao - Estimating induced land use change emissions for sustainable aviationbiofuel pathways, Zhao</t>
  </si>
  <si>
    <t>Stratton - Life Cycle Greenhouse Gas Emissions from Alternative Jet Fuels</t>
  </si>
  <si>
    <t>De Jong - Life Cycle Analysis of Greenhouse Gas Emissions From Renewable Jet Fuel Production</t>
  </si>
  <si>
    <t>Han - Life Cycle Analysis of Bio-Based Aviation Fuels</t>
  </si>
  <si>
    <t>Ganguly - 'Woods-to-Wake' Life Cycle Assessment of residual woody biomass based jet-fuel</t>
  </si>
  <si>
    <t>CORSIA Eligible Fuels - Life Cycle Assessment Methodology (Supporting Document) Annex 16 - "Carbon Offsetting and Reduction Scheme for Internationa; Aviation"</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</si>
  <si>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</si>
  <si>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</si>
  <si>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</si>
  <si>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</si>
  <si>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</si>
  <si>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</si>
  <si>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</si>
  <si>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</si>
  <si>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</si>
  <si>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</si>
  <si>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</si>
  <si>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</si>
  <si>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</si>
  <si>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</si>
  <si>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</si>
  <si>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</si>
  <si>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</si>
  <si>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</si>
  <si>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</si>
  <si>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</si>
  <si>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</si>
  <si>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</si>
  <si>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</si>
  <si>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</si>
  <si>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</si>
  <si>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</si>
  <si>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</si>
  <si>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</si>
  <si>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</si>
  <si>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</si>
  <si>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</si>
  <si>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</si>
  <si>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</si>
  <si>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</si>
  <si>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</si>
  <si>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</si>
  <si>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</si>
  <si>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</si>
  <si>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</si>
  <si>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</si>
  <si>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</si>
  <si>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</si>
  <si>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</si>
  <si>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</si>
  <si>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</si>
  <si>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</si>
  <si>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</si>
  <si>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</si>
  <si>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</si>
  <si>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</si>
  <si>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</si>
  <si>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</si>
  <si>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</si>
  <si>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market for maize grain | maize grain | Cutoff, U - RoW</t>
  </si>
  <si>
    <t>Corn Seed (kg/yr)</t>
  </si>
  <si>
    <t>Corn Seed</t>
  </si>
  <si>
    <t>market for maize seed, at farm | maize seed, at farm | Cutoff, U - GLO</t>
  </si>
  <si>
    <t>Corn Stover (kg/yr)</t>
  </si>
  <si>
    <t>Corn Stover</t>
  </si>
  <si>
    <t>market for maize silage | maize silage | Cutoff, U - RoW</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</si>
  <si>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</si>
  <si>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</si>
  <si>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</si>
  <si>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</si>
  <si>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</si>
  <si>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</si>
  <si>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</si>
  <si>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</si>
  <si>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</si>
  <si>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</si>
  <si>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</si>
  <si>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</si>
  <si>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</si>
  <si>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</si>
  <si>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</si>
  <si>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</si>
  <si>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</si>
  <si>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</si>
  <si>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</si>
  <si>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</si>
  <si>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</si>
  <si>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</si>
  <si>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</si>
  <si>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</si>
  <si>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</si>
  <si>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</si>
  <si>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</si>
  <si>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market for atrazine | atrazine | Cutoff, U - GLO</t>
  </si>
  <si>
    <t>Hexane (kg/yr)</t>
  </si>
  <si>
    <t>Hexane Loss</t>
  </si>
  <si>
    <t>market for hexane | hexane | Cutoff, U - GLO</t>
  </si>
  <si>
    <t>Insecticide (kg/yr)</t>
  </si>
  <si>
    <t>Insecticide</t>
  </si>
  <si>
    <t>Lime, Ag (kg/yr)</t>
  </si>
  <si>
    <t>Ag Lime</t>
  </si>
  <si>
    <t>lime to generic market for soil pH raising agent | soil pH raising agent, as CaCO3 | Cutoff, U - GLO</t>
  </si>
  <si>
    <t>Lime, Hydrated (kg/yr)</t>
  </si>
  <si>
    <t>Lime, Hydrated</t>
  </si>
  <si>
    <t>market for lime, hydrated, packed | lime, hydrated, packed | Cutoff, U - RoW</t>
  </si>
  <si>
    <t>Methanol (kg/yr)</t>
  </si>
  <si>
    <t>Methanol</t>
  </si>
  <si>
    <t>MSW (kg/yr)</t>
  </si>
  <si>
    <t>MSW</t>
  </si>
  <si>
    <t>market for municipal solid waste | municipal solid waste | Cutoff, U - RoW</t>
  </si>
  <si>
    <t>Nitrogen in Fertilizer (kg/yr)</t>
  </si>
  <si>
    <t>Nitrogen in Fertilizer</t>
  </si>
  <si>
    <t>urea ammonium nitrate production | nitrogen fertiliser, as N | Cutoff, U - RoW</t>
  </si>
  <si>
    <t>Phosphoric Acid (kg/yr)</t>
  </si>
  <si>
    <t>Phosphoric Acid</t>
  </si>
  <si>
    <t>market for phosphoric acid, fertiliser grade, without water, in 70% solution state | phosphoric acid, fertiliser grade, without water, in 70% solution state | Cutoff, U - RoW</t>
  </si>
  <si>
    <t>Phosphorus in Fertilizer (kg/yr)</t>
  </si>
  <si>
    <t>Phosphorus in Fertilizer</t>
  </si>
  <si>
    <t>market for inorganic phosphorus fertiliser, as P2O5 | inorganic phosphorus fertiliser, as P2O5 | Cutoff, U - US</t>
  </si>
  <si>
    <t>LDPE (kg/yr)</t>
  </si>
  <si>
    <t>LDPE</t>
  </si>
  <si>
    <t>market for packaging film, low density polyethylene | packaging film, low density polyethylene | Cutoff, U - GLO</t>
  </si>
  <si>
    <t>Potassium in Fertilizer (kg/yr)</t>
  </si>
  <si>
    <t>Potassium in Fertilizer</t>
  </si>
  <si>
    <t>nutrient supply from potassium nitrate | potassium fertiliser, as K2O | Cutoff, U - GLO</t>
  </si>
  <si>
    <t>Rhizome Plugs (kg/yr)</t>
  </si>
  <si>
    <t>Rhizome Plugs</t>
  </si>
  <si>
    <t>Sodium Hydroxide (kg/yr)</t>
  </si>
  <si>
    <t>Sodium Hydroxide</t>
  </si>
  <si>
    <t>market for sodium hydroxide, without water, in 50% solution state | sodium hydroxide, without water, in 50% solution state | Cutoff, U - GLO</t>
  </si>
  <si>
    <t>Soybean Seed (kg/yr)</t>
  </si>
  <si>
    <t>Soybean Seed</t>
  </si>
  <si>
    <t>market for soybean seed, for sowing | soybean seed, for sowing | Cutoff, U - GLO</t>
  </si>
  <si>
    <t>Steam (kg/yr)</t>
  </si>
  <si>
    <t>Steam</t>
  </si>
  <si>
    <t>market for steam, in chemical industry | steam, in chemical industry | Cutoff, U - RoW</t>
  </si>
  <si>
    <t>Sulfuric Acid (kg/yr)</t>
  </si>
  <si>
    <t>Sulfuric Acid</t>
  </si>
  <si>
    <t>market for sulfuric acid | sulfuric acid | Cutoff, U - RoW</t>
  </si>
  <si>
    <t>Urea (kg/yr)</t>
  </si>
  <si>
    <t>Urea</t>
  </si>
  <si>
    <t>market for urea | urea | Cutoff, U - RoW</t>
  </si>
  <si>
    <t>Water, Process (kg/yr)</t>
  </si>
  <si>
    <t>Water</t>
  </si>
  <si>
    <t>market for water, decarbonised | water, decarbonised | Cutoff, U - US</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</si>
  <si>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</si>
  <si>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</si>
  <si>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</si>
  <si>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</si>
  <si>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</si>
  <si>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</si>
  <si>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</si>
  <si>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</si>
  <si>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</si>
  <si>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</si>
  <si>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</si>
  <si>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</si>
  <si>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</si>
  <si>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</si>
  <si>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</si>
  <si>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</si>
  <si>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market for diesel, low-sulfur | diesel, low-sulfur | Cutoff, U-RoW</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</si>
  <si>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</si>
  <si>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</si>
  <si>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</si>
  <si>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</si>
  <si>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</si>
  <si>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</si>
  <si>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</si>
  <si>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</si>
  <si>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</si>
  <si>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</si>
  <si>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</si>
  <si>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</si>
  <si>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</si>
  <si>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</si>
  <si>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</si>
  <si>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</si>
  <si>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</si>
  <si>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</si>
  <si>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</si>
  <si>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</si>
  <si>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</si>
  <si>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</si>
  <si>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</si>
  <si>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</si>
  <si>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</si>
  <si>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</si>
  <si>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</si>
  <si>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</si>
  <si>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</si>
  <si>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</si>
  <si>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</si>
  <si>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</si>
  <si>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</si>
  <si>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</si>
  <si>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</si>
  <si>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</si>
  <si>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</si>
  <si>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</si>
  <si>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</si>
  <si>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</si>
  <si>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</si>
  <si>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</si>
  <si>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</si>
  <si>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</si>
  <si>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</si>
  <si>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</si>
  <si>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</si>
  <si>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</si>
  <si>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</si>
  <si>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</si>
  <si>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</si>
  <si>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</si>
  <si>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</si>
  <si>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</si>
  <si>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</si>
  <si>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</si>
  <si>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</si>
  <si>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</si>
  <si>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</si>
  <si>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</si>
  <si>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</si>
  <si>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</si>
  <si>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</si>
  <si>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</si>
  <si>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</si>
  <si>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</si>
  <si>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</si>
  <si>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</si>
  <si>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</si>
  <si>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</si>
  <si>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</si>
  <si>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</si>
  <si>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</si>
  <si>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</si>
  <si>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</si>
  <si>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</si>
  <si>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</si>
  <si>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</si>
  <si>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</si>
  <si>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</si>
  <si>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</si>
  <si>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</si>
  <si>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</si>
  <si>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</si>
  <si>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</si>
  <si>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</si>
  <si>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</si>
  <si>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</si>
  <si>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</si>
  <si>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</si>
  <si>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</si>
  <si>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</si>
  <si>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</si>
  <si>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</si>
  <si>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</si>
  <si>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</si>
  <si>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</si>
  <si>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</si>
  <si>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</si>
  <si>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</si>
  <si>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</si>
  <si>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</si>
  <si>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</si>
  <si>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</si>
  <si>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</si>
  <si>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</si>
  <si>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</si>
  <si>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</si>
  <si>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</si>
  <si>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</si>
  <si>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</si>
  <si>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</si>
  <si>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</si>
  <si>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</si>
  <si>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</si>
  <si>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</si>
  <si>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</si>
  <si>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</si>
  <si>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</si>
  <si>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</si>
  <si>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</si>
  <si>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</si>
  <si>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</si>
  <si>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</si>
  <si>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</si>
  <si>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</si>
  <si>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</si>
  <si>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</si>
  <si>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</si>
  <si>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</si>
  <si>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</si>
  <si>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</si>
  <si>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</si>
  <si>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</si>
  <si>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</si>
  <si>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</si>
  <si>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</si>
  <si>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</si>
  <si>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</si>
  <si>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</si>
  <si>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</si>
  <si>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</si>
  <si>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</si>
  <si>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</si>
  <si>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</si>
  <si>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</si>
  <si>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</si>
  <si>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</si>
  <si>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</si>
  <si>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</si>
  <si>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</si>
  <si>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</si>
  <si>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</si>
  <si>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</si>
  <si>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</si>
  <si>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</si>
  <si>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</si>
  <si>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</si>
  <si>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</si>
  <si>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</si>
  <si>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</si>
  <si>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</si>
  <si>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</si>
  <si>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</si>
  <si>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</si>
  <si>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</si>
  <si>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</si>
  <si>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</si>
  <si>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</si>
  <si>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</si>
  <si>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</si>
  <si>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</si>
  <si>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</si>
  <si>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</si>
  <si>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</si>
  <si>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</si>
  <si>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</si>
  <si>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</si>
  <si>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</si>
  <si>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</si>
  <si>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</si>
  <si>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</si>
  <si>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</si>
  <si>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</si>
  <si>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</si>
  <si>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</si>
  <si>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</si>
  <si>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</si>
  <si>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</si>
  <si>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</si>
  <si>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</si>
  <si>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</si>
  <si>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</si>
  <si>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</si>
  <si>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</si>
  <si>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</si>
  <si>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</si>
  <si>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</si>
  <si>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</si>
  <si>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</si>
  <si>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</si>
  <si>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</si>
  <si>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</si>
  <si>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</si>
  <si>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</si>
  <si>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</si>
  <si>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</si>
  <si>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</si>
  <si>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</si>
  <si>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</si>
  <si>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</si>
  <si>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</si>
  <si>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</si>
  <si>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</si>
  <si>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</si>
  <si>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</si>
  <si>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</si>
  <si>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</si>
  <si>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</si>
  <si>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</si>
  <si>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</si>
  <si>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</si>
  <si>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</si>
  <si>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</si>
  <si>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</si>
  <si>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</si>
  <si>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</si>
  <si>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</si>
  <si>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</si>
  <si>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</si>
  <si>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</si>
  <si>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</si>
  <si>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</si>
  <si>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</si>
  <si>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</si>
  <si>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</si>
  <si>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</si>
  <si>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</si>
  <si>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</si>
  <si>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</si>
  <si>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</si>
  <si>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</si>
  <si>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</si>
  <si>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</si>
  <si>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</si>
  <si>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</si>
  <si>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</si>
  <si>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</si>
  <si>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</si>
  <si>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</si>
  <si>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</si>
  <si>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</si>
  <si>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</si>
  <si>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</si>
  <si>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</si>
  <si>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</si>
  <si>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</si>
  <si>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</si>
  <si>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</si>
  <si>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</si>
  <si>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</si>
  <si>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</si>
  <si>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</si>
  <si>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</si>
  <si>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</si>
  <si>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</si>
  <si>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</si>
  <si>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</si>
  <si>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</si>
  <si>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</si>
  <si>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</si>
  <si>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</si>
  <si>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</si>
  <si>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</si>
  <si>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</si>
  <si>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</si>
  <si>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</si>
  <si>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</si>
  <si>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</si>
  <si>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</si>
  <si>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</si>
  <si>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</si>
  <si>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</si>
  <si>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</si>
  <si>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</si>
  <si>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</si>
  <si>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</si>
  <si>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</si>
  <si>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</si>
  <si>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</si>
  <si>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</si>
  <si>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</si>
  <si>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</si>
  <si>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</si>
  <si>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</si>
  <si>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</si>
  <si>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</si>
  <si>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</si>
  <si>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</si>
  <si>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</si>
  <si>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</si>
  <si>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</si>
  <si>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</si>
  <si>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</si>
  <si>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</si>
  <si>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</si>
  <si>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</si>
  <si>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</si>
  <si>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</si>
  <si>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</si>
  <si>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</si>
  <si>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</si>
  <si>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</si>
  <si>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</si>
  <si>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</si>
  <si>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</si>
  <si>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</si>
  <si>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</si>
  <si>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</si>
  <si>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</si>
  <si>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</si>
  <si>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</si>
  <si>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</si>
  <si>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</si>
  <si>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</si>
  <si>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</si>
  <si>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</si>
  <si>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</si>
  <si>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</si>
  <si>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</si>
  <si>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</si>
  <si>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</si>
  <si>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</si>
  <si>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</si>
  <si>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</si>
  <si>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</si>
  <si>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</si>
  <si>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</si>
  <si>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</si>
  <si>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</si>
  <si>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</si>
  <si>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</si>
  <si>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</si>
  <si>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</si>
  <si>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</si>
  <si>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</si>
  <si>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</si>
  <si>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</si>
  <si>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</si>
  <si>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</si>
  <si>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</si>
  <si>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</si>
  <si>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</si>
  <si>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</si>
  <si>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</si>
  <si>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</si>
  <si>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</si>
  <si>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</si>
  <si>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</si>
  <si>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</si>
  <si>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</si>
  <si>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</si>
  <si>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</si>
  <si>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</si>
  <si>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</si>
  <si>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</si>
  <si>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</si>
  <si>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</si>
  <si>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</si>
  <si>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</si>
  <si>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</si>
  <si>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</si>
  <si>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</si>
  <si>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</si>
  <si>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</si>
  <si>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</si>
  <si>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</si>
  <si>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</si>
  <si>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</si>
  <si>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</si>
  <si>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</si>
  <si>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</si>
  <si>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</si>
  <si>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</si>
  <si>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</si>
  <si>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</si>
  <si>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</si>
  <si>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</si>
  <si>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</si>
  <si>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</si>
  <si>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</si>
  <si>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</si>
  <si>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</si>
  <si>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</si>
  <si>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</si>
  <si>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</si>
  <si>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</si>
  <si>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</si>
  <si>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</si>
  <si>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</si>
  <si>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</si>
  <si>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</si>
  <si>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</si>
  <si>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</si>
  <si>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</si>
  <si>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</si>
  <si>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</si>
  <si>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</si>
  <si>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</si>
  <si>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</si>
  <si>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</si>
  <si>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</si>
  <si>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</si>
  <si>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</si>
  <si>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</si>
  <si>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</si>
  <si>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</si>
  <si>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</si>
  <si>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</si>
  <si>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</si>
  <si>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</si>
  <si>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</si>
  <si>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</si>
  <si>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</si>
  <si>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</si>
  <si>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</si>
  <si>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</si>
  <si>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</si>
  <si>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</si>
  <si>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</si>
  <si>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</si>
  <si>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</si>
  <si>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</si>
  <si>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</si>
  <si>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</si>
  <si>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</si>
  <si>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</si>
  <si>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</si>
  <si>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</si>
  <si>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</si>
  <si>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</si>
  <si>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</si>
  <si>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</si>
  <si>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</si>
  <si>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</si>
  <si>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</si>
  <si>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</si>
  <si>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</si>
  <si>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</si>
  <si>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</si>
  <si>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</si>
  <si>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</si>
  <si>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</si>
  <si>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</si>
  <si>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</si>
  <si>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</si>
  <si>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</si>
  <si>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</si>
  <si>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</si>
  <si>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</si>
  <si>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</si>
  <si>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</si>
  <si>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</si>
  <si>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</si>
  <si>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</si>
  <si>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</si>
  <si>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</si>
  <si>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</si>
  <si>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</si>
  <si>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</si>
  <si>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</si>
  <si>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</si>
  <si>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</si>
  <si>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</si>
  <si>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</si>
  <si>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</si>
  <si>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</si>
  <si>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</si>
  <si>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</si>
  <si>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</si>
  <si>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</si>
  <si>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</si>
  <si>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</si>
  <si>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</si>
  <si>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</si>
  <si>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</si>
  <si>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</si>
  <si>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</si>
  <si>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</si>
  <si>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</si>
  <si>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</si>
  <si>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</si>
  <si>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</si>
  <si>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</si>
  <si>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</si>
  <si>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</si>
  <si>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</si>
  <si>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</si>
  <si>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</si>
  <si>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</si>
  <si>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</si>
  <si>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</si>
  <si>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</si>
  <si>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</si>
  <si>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</si>
  <si>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</si>
  <si>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</si>
  <si>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</si>
  <si>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</si>
  <si>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</si>
  <si>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</si>
  <si>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</si>
  <si>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</si>
  <si>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</si>
  <si>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</si>
  <si>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</si>
  <si>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</si>
  <si>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</si>
  <si>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</si>
  <si>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</si>
  <si>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</si>
  <si>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</si>
  <si>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</si>
  <si>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</si>
  <si>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</si>
  <si>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</si>
  <si>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</si>
  <si>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</si>
  <si>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</si>
  <si>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</si>
  <si>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</si>
  <si>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</si>
  <si>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</si>
  <si>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</si>
  <si>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</si>
  <si>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</si>
  <si>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</si>
  <si>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</si>
  <si>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</si>
  <si>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</si>
  <si>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</si>
  <si>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</si>
  <si>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</si>
  <si>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</si>
  <si>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</si>
  <si>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</si>
  <si>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</si>
  <si>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</si>
  <si>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</si>
  <si>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</si>
  <si>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</si>
  <si>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</si>
  <si>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</si>
  <si>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</si>
  <si>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</si>
  <si>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</si>
  <si>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</si>
  <si>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</si>
  <si>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</si>
  <si>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</si>
  <si>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</si>
  <si>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</si>
  <si>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</si>
  <si>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</si>
  <si>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</si>
  <si>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</si>
  <si>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</si>
  <si>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</si>
  <si>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</si>
  <si>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</si>
  <si>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</si>
  <si>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</si>
  <si>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</si>
  <si>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</si>
  <si>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</si>
  <si>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</si>
  <si>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</si>
  <si>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</si>
  <si>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</si>
  <si>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</si>
  <si>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</si>
  <si>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</si>
  <si>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</si>
  <si>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</si>
  <si>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</si>
  <si>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</si>
  <si>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</si>
  <si>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</si>
  <si>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</si>
  <si>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</si>
  <si>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</si>
  <si>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</si>
  <si>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</si>
  <si>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</si>
  <si>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</si>
  <si>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</si>
  <si>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</si>
  <si>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</si>
  <si>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</si>
  <si>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</si>
  <si>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</si>
  <si>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</si>
  <si>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</si>
  <si>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</si>
  <si>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</si>
  <si>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</si>
  <si>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</si>
  <si>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</si>
  <si>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</si>
  <si>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</si>
  <si>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</si>
  <si>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</si>
  <si>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</si>
  <si>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</si>
  <si>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</si>
  <si>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</si>
  <si>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</si>
  <si>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</si>
  <si>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</si>
  <si>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</si>
  <si>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</si>
  <si>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</si>
  <si>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</si>
  <si>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</si>
  <si>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</si>
  <si>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</si>
  <si>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</si>
  <si>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</si>
  <si>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</si>
  <si>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</si>
  <si>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</si>
  <si>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</si>
  <si>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</si>
  <si>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</si>
  <si>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</si>
  <si>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</si>
  <si>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</si>
  <si>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</si>
  <si>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</si>
  <si>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</si>
  <si>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</si>
  <si>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</si>
  <si>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</si>
  <si>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</si>
  <si>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</si>
  <si>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</si>
  <si>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</si>
  <si>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</si>
  <si>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</si>
  <si>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</si>
  <si>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</si>
  <si>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</si>
  <si>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</si>
  <si>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</si>
  <si>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</si>
  <si>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</si>
  <si>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</si>
  <si>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</si>
  <si>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</si>
  <si>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</si>
  <si>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</si>
  <si>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</si>
  <si>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</si>
  <si>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</si>
  <si>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</si>
  <si>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</si>
  <si>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</si>
  <si>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</si>
  <si>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</si>
  <si>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</si>
  <si>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</si>
  <si>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</si>
  <si>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</si>
  <si>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</si>
  <si>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</si>
  <si>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</si>
  <si>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</si>
  <si>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</si>
  <si>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</si>
  <si>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</si>
  <si>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</si>
  <si>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</si>
  <si>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</si>
  <si>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</si>
  <si>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</si>
  <si>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</si>
  <si>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</si>
  <si>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</si>
  <si>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</si>
  <si>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</si>
  <si>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</si>
  <si>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</si>
  <si>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</si>
  <si>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</si>
  <si>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</si>
  <si>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</si>
  <si>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</si>
  <si>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</si>
  <si>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</si>
  <si>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</si>
  <si>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</si>
  <si>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</si>
  <si>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</si>
  <si>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</si>
  <si>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</si>
  <si>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</si>
  <si>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</si>
  <si>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</si>
  <si>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</si>
  <si>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</si>
  <si>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</si>
  <si>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</si>
  <si>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</si>
  <si>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</si>
  <si>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</si>
  <si>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</si>
  <si>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</si>
  <si>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</si>
  <si>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</si>
  <si>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</si>
  <si>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</si>
  <si>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</si>
  <si>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</si>
  <si>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</si>
  <si>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</si>
  <si>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</si>
  <si>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</si>
  <si>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</si>
  <si>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</si>
  <si>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</si>
  <si>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</si>
  <si>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</si>
  <si>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</si>
  <si>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</si>
  <si>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</si>
  <si>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</si>
  <si>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</si>
  <si>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</si>
  <si>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</si>
  <si>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</si>
  <si>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</si>
  <si>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</si>
  <si>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</si>
  <si>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</si>
  <si>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</si>
  <si>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</si>
  <si>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</si>
  <si>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</si>
  <si>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</si>
  <si>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</si>
  <si>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</si>
  <si>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</si>
  <si>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</si>
  <si>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</si>
  <si>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</si>
  <si>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</si>
  <si>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</si>
  <si>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</si>
  <si>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</si>
  <si>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</si>
  <si>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</si>
  <si>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</si>
  <si>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</si>
  <si>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</si>
  <si>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</si>
  <si>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</si>
  <si>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</si>
  <si>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</si>
  <si>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</si>
  <si>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</si>
  <si>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</si>
  <si>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</si>
  <si>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</si>
  <si>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</si>
  <si>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</si>
  <si>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</si>
  <si>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</si>
  <si>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</si>
  <si>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</si>
  <si>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</si>
  <si>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</si>
  <si>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</si>
  <si>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</si>
  <si>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</si>
  <si>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</si>
  <si>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</si>
  <si>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</si>
  <si>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</si>
  <si>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</si>
  <si>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</si>
  <si>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</si>
  <si>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</si>
  <si>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</si>
  <si>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</si>
  <si>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</si>
  <si>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</si>
  <si>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</si>
  <si>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</si>
  <si>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</si>
  <si>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</si>
  <si>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</si>
  <si>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</si>
  <si>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</si>
  <si>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</si>
  <si>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</si>
  <si>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</si>
  <si>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</si>
  <si>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</si>
  <si>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</si>
  <si>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</si>
  <si>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</si>
  <si>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</si>
  <si>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</si>
  <si>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</si>
  <si>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</si>
  <si>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</si>
  <si>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</si>
  <si>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</si>
  <si>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</si>
  <si>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</si>
  <si>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</si>
  <si>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</si>
  <si>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</si>
  <si>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</si>
  <si>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</si>
  <si>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</si>
  <si>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</si>
  <si>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</si>
  <si>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</si>
  <si>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</si>
  <si>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</si>
  <si>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</si>
  <si>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</si>
  <si>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</si>
  <si>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</si>
  <si>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</si>
  <si>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</si>
  <si>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</si>
  <si>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</si>
  <si>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</si>
  <si>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</si>
  <si>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</si>
  <si>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</si>
  <si>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</si>
  <si>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</si>
  <si>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</si>
  <si>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</si>
  <si>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</si>
  <si>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</si>
  <si>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</si>
  <si>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</si>
  <si>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</si>
  <si>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</si>
  <si>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</si>
  <si>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</si>
  <si>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</si>
  <si>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</si>
  <si>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</si>
  <si>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</si>
  <si>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</si>
  <si>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</si>
  <si>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</si>
  <si>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</si>
  <si>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</si>
  <si>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</si>
  <si>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</si>
  <si>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</si>
  <si>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</si>
  <si>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</si>
  <si>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</si>
  <si>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</si>
  <si>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</si>
  <si>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</si>
  <si>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</si>
  <si>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</si>
  <si>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</si>
  <si>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</si>
  <si>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</si>
  <si>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</si>
  <si>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</si>
  <si>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</si>
  <si>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</si>
  <si>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</si>
  <si>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</si>
  <si>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</si>
  <si>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</si>
  <si>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</si>
  <si>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</si>
  <si>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</si>
  <si>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</si>
  <si>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</si>
  <si>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</si>
  <si>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</si>
  <si>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</si>
  <si>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</si>
  <si>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</si>
  <si>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</si>
  <si>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</si>
  <si>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</si>
  <si>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</si>
  <si>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</si>
  <si>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</si>
  <si>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</si>
  <si>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</si>
  <si>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</si>
  <si>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</si>
  <si>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</si>
  <si>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</si>
  <si>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</si>
  <si>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</si>
  <si>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</si>
  <si>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</si>
  <si>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</si>
  <si>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</si>
  <si>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</si>
  <si>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</si>
  <si>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</si>
  <si>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</si>
  <si>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</si>
  <si>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</si>
  <si>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</si>
  <si>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</si>
  <si>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</si>
  <si>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</si>
  <si>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</si>
  <si>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</si>
  <si>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</si>
  <si>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</si>
  <si>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</si>
  <si>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</si>
  <si>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</si>
  <si>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</si>
  <si>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</si>
  <si>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</si>
  <si>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</si>
  <si>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</si>
  <si>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</si>
  <si>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</si>
  <si>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</si>
  <si>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</si>
  <si>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</si>
  <si>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</si>
  <si>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</si>
  <si>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</si>
  <si>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</si>
  <si>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</si>
  <si>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</si>
  <si>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</si>
  <si>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</si>
  <si>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</si>
  <si>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</si>
  <si>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</si>
  <si>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</si>
  <si>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</si>
  <si>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</si>
  <si>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</si>
  <si>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</si>
  <si>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</si>
  <si>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</si>
  <si>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</si>
  <si>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</si>
  <si>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</si>
  <si>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</si>
  <si>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</si>
  <si>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</si>
  <si>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</si>
  <si>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</si>
  <si>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</si>
  <si>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</si>
  <si>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</si>
  <si>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</si>
  <si>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</si>
  <si>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</si>
  <si>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</si>
  <si>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</si>
  <si>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</si>
  <si>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</si>
  <si>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</si>
  <si>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</si>
  <si>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</si>
  <si>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</si>
  <si>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</si>
  <si>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</si>
  <si>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</si>
  <si>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</si>
  <si>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</si>
  <si>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</si>
  <si>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</si>
  <si>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</si>
  <si>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</si>
  <si>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</si>
  <si>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</si>
  <si>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</si>
  <si>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</si>
  <si>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</si>
  <si>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</si>
  <si>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</si>
  <si>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</si>
  <si>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</si>
  <si>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</si>
  <si>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</si>
  <si>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</si>
  <si>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</si>
  <si>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</si>
  <si>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</si>
  <si>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</si>
  <si>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</si>
  <si>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</si>
  <si>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</si>
  <si>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</si>
  <si>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</si>
  <si>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</si>
  <si>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</si>
  <si>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</si>
  <si>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</si>
  <si>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</si>
  <si>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</si>
  <si>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</si>
  <si>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</si>
  <si>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</si>
  <si>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</si>
  <si>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</si>
  <si>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</si>
  <si>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</si>
  <si>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</si>
  <si>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</si>
  <si>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</si>
  <si>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</si>
  <si>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</si>
  <si>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</si>
  <si>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</si>
  <si>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</si>
  <si>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</si>
  <si>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</si>
  <si>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</si>
  <si>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</si>
  <si>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</si>
  <si>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</si>
  <si>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</si>
  <si>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</si>
  <si>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</si>
  <si>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</si>
  <si>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</si>
  <si>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</si>
  <si>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</si>
  <si>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</si>
  <si>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</si>
  <si>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</si>
  <si>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</si>
  <si>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</si>
  <si>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</si>
  <si>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</si>
  <si>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</si>
  <si>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</si>
  <si>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</si>
  <si>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</si>
  <si>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</si>
  <si>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</si>
  <si>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</si>
  <si>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</si>
  <si>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</si>
  <si>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</si>
  <si>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</si>
  <si>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</si>
  <si>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</si>
  <si>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</si>
  <si>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</si>
  <si>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</si>
  <si>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</si>
  <si>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</si>
  <si>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</si>
  <si>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</si>
  <si>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</si>
  <si>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</si>
  <si>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</si>
  <si>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</si>
  <si>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</si>
  <si>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</si>
  <si>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</si>
  <si>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</si>
  <si>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</si>
  <si>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</si>
  <si>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</si>
  <si>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</si>
  <si>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</si>
  <si>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</si>
  <si>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</si>
  <si>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</si>
  <si>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</si>
  <si>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</si>
  <si>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</si>
  <si>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</si>
  <si>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</si>
  <si>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</si>
  <si>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</si>
  <si>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</si>
  <si>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</si>
  <si>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</si>
  <si>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</si>
  <si>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</si>
  <si>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</si>
  <si>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</si>
  <si>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</si>
  <si>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</si>
  <si>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</si>
  <si>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</si>
  <si>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</si>
  <si>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</si>
  <si>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</si>
  <si>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</si>
  <si>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</si>
  <si>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</si>
  <si>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</si>
  <si>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</si>
  <si>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</si>
  <si>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</si>
  <si>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</si>
  <si>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</si>
  <si>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</si>
  <si>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</si>
  <si>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</si>
  <si>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</si>
  <si>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</si>
  <si>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</si>
  <si>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</si>
  <si>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</si>
  <si>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</si>
  <si>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</si>
  <si>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</si>
  <si>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</si>
  <si>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</si>
  <si>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</si>
  <si>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</si>
  <si>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</si>
  <si>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</si>
  <si>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</si>
  <si>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</si>
  <si>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</si>
  <si>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</si>
  <si>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</si>
  <si>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</si>
  <si>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</si>
  <si>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</si>
  <si>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</si>
  <si>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</si>
  <si>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</si>
  <si>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</si>
  <si>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</si>
  <si>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</si>
  <si>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</si>
  <si>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</si>
  <si>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</si>
  <si>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</si>
  <si>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</si>
  <si>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</si>
  <si>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</si>
  <si>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</si>
  <si>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</si>
  <si>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</si>
  <si>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</si>
  <si>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</si>
  <si>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</si>
  <si>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</si>
  <si>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</si>
  <si>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</si>
  <si>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</si>
  <si>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</si>
  <si>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</si>
  <si>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</si>
  <si>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</si>
  <si>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</si>
  <si>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</si>
  <si>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</si>
  <si>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</si>
  <si>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</si>
  <si>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</si>
  <si>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</si>
  <si>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</si>
  <si>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</si>
  <si>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</si>
  <si>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</si>
  <si>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</si>
  <si>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</si>
  <si>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</si>
  <si>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</si>
  <si>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</si>
  <si>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</si>
  <si>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</si>
  <si>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</si>
  <si>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</si>
  <si>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</si>
  <si>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</si>
  <si>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</si>
  <si>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</si>
  <si>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</si>
  <si>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</si>
  <si>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</si>
  <si>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</si>
  <si>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</si>
  <si>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</si>
  <si>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</si>
  <si>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</si>
  <si>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</si>
  <si>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</si>
  <si>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</si>
  <si>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</si>
  <si>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</si>
  <si>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</si>
  <si>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</si>
  <si>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</si>
  <si>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</si>
  <si>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</si>
  <si>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</si>
  <si>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</si>
  <si>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</si>
  <si>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</si>
  <si>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</si>
  <si>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</si>
  <si>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</si>
  <si>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</si>
  <si>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</si>
  <si>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</si>
  <si>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</si>
  <si>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</si>
  <si>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</si>
  <si>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</si>
  <si>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</si>
  <si>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</si>
  <si>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</si>
  <si>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</si>
  <si>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</si>
  <si>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</si>
  <si>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</si>
  <si>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</si>
  <si>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</si>
  <si>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</si>
  <si>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</si>
  <si>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</si>
  <si>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</si>
  <si>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</si>
  <si>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</si>
  <si>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</si>
  <si>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</si>
  <si>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</si>
  <si>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</si>
  <si>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</si>
  <si>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</si>
  <si>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</si>
  <si>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</si>
  <si>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</si>
  <si>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</si>
  <si>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</si>
  <si>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</si>
  <si>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</si>
  <si>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</si>
  <si>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</si>
  <si>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</si>
  <si>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</si>
  <si>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</si>
  <si>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</si>
  <si>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</si>
  <si>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</si>
  <si>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</si>
  <si>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</si>
  <si>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</si>
  <si>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</si>
  <si>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</si>
  <si>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</si>
  <si>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</si>
  <si>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</si>
  <si>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</si>
  <si>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</si>
  <si>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</si>
  <si>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</si>
  <si>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</si>
  <si>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</si>
  <si>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</si>
  <si>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</si>
  <si>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</si>
  <si>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</si>
  <si>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</si>
  <si>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</si>
  <si>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</si>
  <si>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</si>
  <si>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</si>
  <si>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</si>
  <si>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</si>
  <si>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</si>
  <si>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</si>
  <si>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</si>
  <si>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</si>
  <si>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</si>
  <si>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</si>
  <si>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</si>
  <si>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</si>
  <si>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</si>
  <si>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</si>
  <si>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</si>
  <si>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</si>
  <si>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</si>
  <si>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</si>
  <si>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</si>
  <si>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</si>
  <si>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</si>
  <si>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</si>
  <si>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</si>
  <si>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</si>
  <si>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</si>
  <si>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</si>
  <si>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</si>
  <si>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</si>
  <si>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</si>
  <si>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</si>
  <si>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</si>
  <si>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</si>
  <si>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</si>
  <si>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</si>
  <si>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</si>
  <si>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</si>
  <si>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</si>
  <si>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</si>
  <si>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</si>
  <si>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</si>
  <si>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</si>
  <si>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</si>
  <si>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</si>
  <si>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</si>
  <si>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</si>
  <si>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</si>
  <si>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</si>
  <si>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</si>
  <si>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</si>
  <si>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</si>
  <si>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</si>
  <si>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</si>
  <si>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</si>
  <si>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</si>
  <si>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</si>
  <si>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</si>
  <si>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</si>
  <si>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</si>
  <si>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</si>
  <si>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</si>
  <si>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</si>
  <si>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</si>
  <si>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</si>
  <si>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</si>
  <si>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</si>
  <si>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</si>
  <si>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</si>
  <si>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</si>
  <si>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</si>
  <si>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</si>
  <si>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</si>
  <si>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</si>
  <si>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</si>
  <si>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</si>
  <si>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</si>
  <si>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</si>
  <si>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</si>
  <si>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</si>
  <si>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</si>
  <si>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</si>
  <si>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</si>
  <si>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</si>
  <si>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</si>
  <si>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</si>
  <si>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</si>
  <si>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</si>
  <si>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</si>
  <si>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</si>
  <si>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</si>
  <si>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</si>
  <si>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</si>
  <si>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</si>
  <si>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</si>
  <si>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</si>
  <si>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</si>
  <si>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</si>
  <si>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</si>
  <si>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</si>
  <si>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</si>
  <si>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</si>
  <si>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</si>
  <si>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</si>
  <si>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</si>
  <si>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</si>
  <si>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</si>
  <si>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</si>
  <si>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</si>
  <si>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</si>
  <si>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</si>
  <si>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</si>
  <si>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</si>
  <si>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</si>
  <si>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</si>
  <si>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</si>
  <si>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</si>
  <si>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</si>
  <si>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</si>
  <si>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</si>
  <si>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</si>
  <si>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</si>
  <si>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</si>
  <si>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</si>
  <si>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</si>
  <si>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</si>
  <si>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</si>
  <si>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</si>
  <si>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</si>
  <si>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</si>
  <si>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</si>
  <si>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</si>
  <si>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</si>
  <si>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</si>
  <si>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</si>
  <si>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</si>
  <si>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</si>
  <si>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</si>
  <si>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</si>
  <si>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</si>
  <si>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</si>
  <si>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</si>
  <si>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</si>
  <si>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</si>
  <si>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</si>
  <si>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</si>
  <si>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</si>
  <si>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</si>
  <si>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</si>
  <si>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</si>
  <si>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</si>
  <si>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</si>
  <si>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</si>
  <si>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</si>
  <si>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</si>
  <si>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</si>
  <si>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</si>
  <si>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</si>
  <si>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</si>
  <si>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</si>
  <si>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</si>
  <si>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</si>
  <si>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</si>
  <si>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</si>
  <si>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</si>
  <si>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</si>
  <si>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</si>
  <si>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</si>
  <si>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</si>
  <si>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</si>
  <si>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</si>
  <si>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</si>
  <si>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</si>
  <si>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</si>
  <si>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</si>
  <si>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</si>
  <si>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</si>
  <si>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</si>
  <si>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</si>
  <si>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</si>
  <si>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</si>
  <si>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</si>
  <si>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</si>
  <si>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</si>
  <si>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</si>
  <si>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</si>
  <si>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</si>
  <si>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</si>
  <si>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</si>
  <si>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</si>
  <si>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</si>
  <si>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</si>
  <si>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</si>
  <si>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</si>
  <si>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</si>
  <si>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</si>
  <si>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</si>
  <si>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</si>
  <si>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</si>
  <si>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</si>
  <si>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</si>
  <si>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</si>
  <si>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</si>
  <si>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</si>
  <si>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</si>
  <si>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</si>
  <si>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</si>
  <si>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</si>
  <si>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</si>
  <si>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</si>
  <si>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</si>
  <si>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</si>
  <si>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</si>
  <si>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</si>
  <si>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</si>
  <si>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</si>
  <si>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</si>
  <si>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</si>
  <si>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</si>
  <si>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</si>
  <si>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</si>
  <si>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</si>
  <si>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</si>
  <si>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</si>
  <si>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</si>
  <si>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</si>
  <si>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</si>
  <si>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</si>
  <si>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</si>
  <si>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</si>
  <si>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</si>
  <si>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</si>
  <si>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</si>
  <si>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</si>
  <si>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</si>
  <si>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</si>
  <si>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</si>
  <si>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</si>
  <si>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</si>
  <si>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</si>
  <si>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</si>
  <si>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</si>
  <si>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</si>
  <si>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</si>
  <si>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</si>
  <si>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</si>
  <si>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</si>
  <si>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</si>
  <si>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</si>
  <si>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</si>
  <si>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</si>
  <si>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</si>
  <si>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</si>
  <si>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</si>
  <si>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</si>
  <si>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</si>
  <si>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</si>
  <si>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</si>
  <si>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</si>
  <si>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</si>
  <si>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</si>
  <si>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</si>
  <si>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</si>
  <si>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</si>
  <si>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</si>
  <si>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</si>
  <si>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</si>
  <si>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</si>
  <si>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</si>
  <si>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</si>
  <si>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</si>
  <si>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</si>
  <si>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</si>
  <si>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</si>
  <si>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</si>
  <si>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</si>
  <si>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</si>
  <si>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</si>
  <si>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</si>
  <si>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</si>
  <si>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</si>
  <si>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</si>
  <si>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</si>
  <si>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</si>
  <si>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</si>
  <si>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</si>
  <si>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</si>
  <si>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</si>
  <si>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</si>
  <si>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</si>
  <si>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</si>
  <si>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</si>
  <si>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</si>
  <si>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</si>
  <si>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</si>
  <si>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</si>
  <si>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</si>
  <si>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</si>
  <si>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</si>
  <si>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</si>
  <si>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</si>
  <si>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</si>
  <si>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</si>
  <si>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</si>
  <si>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</si>
  <si>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</si>
  <si>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</si>
  <si>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</si>
  <si>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</si>
  <si>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</si>
  <si>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</si>
  <si>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</si>
  <si>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</si>
  <si>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</si>
  <si>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</si>
  <si>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</si>
  <si>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</si>
  <si>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</si>
  <si>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</si>
  <si>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</si>
  <si>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</si>
  <si>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</si>
  <si>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</si>
  <si>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</si>
  <si>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</si>
  <si>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</si>
  <si>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</si>
  <si>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</si>
  <si>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</si>
  <si>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</si>
  <si>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</si>
  <si>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</si>
  <si>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</si>
  <si>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</si>
  <si>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</si>
  <si>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</si>
  <si>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</si>
  <si>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</si>
  <si>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</si>
  <si>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</si>
  <si>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</si>
  <si>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</si>
  <si>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</si>
  <si>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</si>
  <si>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</si>
  <si>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</si>
  <si>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</si>
  <si>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</si>
  <si>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</si>
  <si>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</si>
  <si>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</si>
  <si>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</si>
  <si>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</si>
  <si>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</si>
  <si>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</si>
  <si>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</si>
  <si>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</si>
  <si>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</si>
  <si>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</si>
  <si>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</si>
  <si>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</si>
  <si>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</si>
  <si>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</si>
  <si>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</si>
  <si>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</si>
  <si>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</si>
  <si>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</si>
  <si>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</si>
  <si>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</si>
  <si>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</si>
  <si>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</si>
  <si>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</si>
  <si>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</si>
  <si>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</si>
  <si>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</si>
  <si>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</si>
  <si>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</si>
  <si>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</si>
  <si>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</si>
  <si>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</si>
  <si>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</si>
  <si>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</si>
  <si>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</si>
  <si>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</si>
  <si>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</si>
  <si>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</si>
  <si>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</si>
  <si>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</si>
  <si>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</si>
  <si>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</si>
  <si>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</si>
  <si>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</si>
  <si>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</si>
  <si>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</si>
  <si>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</si>
  <si>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</si>
  <si>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</si>
  <si>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</si>
  <si>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</si>
  <si>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</si>
  <si>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</si>
  <si>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</si>
  <si>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</si>
  <si>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</si>
  <si>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</si>
  <si>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</si>
  <si>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</si>
  <si>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</si>
  <si>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</si>
  <si>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</si>
  <si>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</si>
  <si>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</si>
  <si>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</si>
  <si>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</si>
  <si>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</si>
  <si>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</si>
  <si>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</si>
  <si>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</si>
  <si>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</si>
  <si>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</si>
  <si>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</si>
  <si>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</si>
  <si>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</si>
  <si>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</si>
  <si>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</si>
  <si>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</si>
  <si>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</si>
  <si>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</si>
  <si>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</si>
  <si>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</si>
  <si>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</si>
  <si>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</si>
  <si>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</si>
  <si>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</si>
  <si>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</si>
  <si>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</si>
  <si>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</si>
  <si>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</si>
  <si>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</si>
  <si>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</si>
  <si>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</si>
  <si>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</si>
  <si>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</si>
  <si>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</si>
  <si>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</si>
  <si>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</si>
  <si>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</si>
  <si>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</si>
  <si>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</si>
  <si>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</si>
  <si>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</si>
  <si>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</si>
  <si>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</si>
  <si>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</si>
  <si>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</si>
  <si>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</si>
  <si>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</si>
  <si>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</si>
  <si>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</si>
  <si>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</si>
  <si>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</si>
  <si>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</si>
  <si>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</si>
  <si>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</si>
  <si>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</si>
  <si>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</si>
  <si>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</si>
  <si>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</si>
  <si>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</si>
  <si>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</si>
  <si>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</si>
  <si>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</si>
  <si>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</si>
  <si>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</si>
  <si>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</si>
  <si>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</si>
  <si>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</si>
  <si>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</si>
  <si>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</si>
  <si>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</si>
  <si>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</si>
  <si>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</si>
  <si>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</si>
  <si>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</si>
  <si>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</si>
  <si>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</si>
  <si>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</si>
  <si>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</si>
  <si>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</si>
  <si>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</si>
  <si>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</si>
  <si>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</si>
  <si>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</si>
  <si>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</si>
  <si>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</si>
  <si>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</si>
  <si>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</si>
  <si>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</si>
  <si>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</si>
  <si>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</si>
  <si>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</si>
  <si>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</si>
  <si>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</si>
  <si>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</si>
  <si>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</si>
  <si>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</si>
  <si>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</si>
  <si>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</si>
  <si>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</si>
  <si>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</si>
  <si>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</si>
  <si>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</si>
  <si>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</si>
  <si>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</si>
  <si>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</si>
  <si>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</si>
  <si>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</si>
  <si>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</si>
  <si>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</si>
  <si>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</si>
  <si>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</si>
  <si>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</si>
  <si>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</si>
  <si>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</si>
  <si>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</si>
  <si>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</si>
  <si>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</si>
  <si>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</si>
  <si>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</si>
  <si>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</si>
  <si>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</si>
  <si>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</si>
  <si>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</si>
  <si>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</si>
  <si>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</si>
  <si>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</si>
  <si>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</si>
  <si>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</si>
  <si>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</si>
  <si>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</si>
  <si>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</si>
  <si>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</si>
  <si>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</si>
  <si>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</si>
  <si>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</si>
  <si>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</si>
  <si>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</si>
  <si>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</si>
  <si>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</si>
  <si>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</si>
  <si>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</si>
  <si>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</si>
  <si>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</si>
  <si>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</si>
  <si>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</si>
  <si>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</si>
  <si>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</si>
  <si>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</si>
  <si>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</si>
  <si>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</si>
  <si>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</si>
  <si>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</si>
  <si>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</si>
  <si>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</si>
  <si>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</si>
  <si>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</si>
  <si>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</si>
  <si>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</si>
  <si>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</si>
  <si>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</si>
  <si>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</si>
  <si>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</si>
  <si>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</si>
  <si>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</si>
  <si>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</si>
  <si>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</si>
  <si>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</si>
  <si>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</si>
  <si>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</si>
  <si>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</si>
  <si>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</si>
  <si>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</si>
  <si>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</si>
  <si>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</si>
  <si>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</si>
  <si>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</si>
  <si>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</si>
  <si>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</si>
  <si>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</si>
  <si>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</si>
  <si>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</si>
  <si>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</si>
  <si>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</si>
  <si>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</si>
  <si>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</si>
  <si>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</si>
  <si>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</si>
  <si>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</si>
  <si>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</si>
  <si>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</si>
  <si>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</si>
  <si>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</si>
  <si>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</si>
  <si>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</si>
  <si>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</si>
  <si>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</si>
  <si>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</si>
  <si>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</si>
  <si>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</si>
  <si>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</si>
  <si>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</si>
  <si>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</si>
  <si>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</si>
  <si>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</si>
  <si>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</si>
  <si>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</si>
  <si>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</si>
  <si>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</si>
  <si>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</si>
  <si>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</si>
  <si>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</si>
  <si>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</si>
  <si>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</si>
  <si>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</si>
  <si>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</si>
  <si>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</si>
  <si>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</si>
  <si>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</si>
  <si>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</si>
  <si>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</si>
  <si>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</si>
  <si>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</si>
  <si>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</si>
  <si>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</si>
  <si>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</si>
  <si>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</si>
  <si>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</si>
  <si>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</si>
  <si>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</si>
  <si>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</si>
  <si>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</si>
  <si>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</si>
  <si>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</si>
  <si>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</si>
  <si>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</si>
  <si>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</si>
  <si>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</si>
  <si>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</si>
  <si>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</si>
  <si>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</si>
  <si>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</si>
  <si>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</si>
  <si>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</si>
  <si>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</si>
  <si>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</si>
  <si>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</si>
  <si>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</si>
  <si>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</si>
  <si>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</si>
  <si>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</si>
  <si>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</si>
  <si>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</si>
  <si>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</si>
  <si>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</si>
  <si>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</si>
  <si>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</si>
  <si>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</si>
  <si>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</si>
  <si>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</si>
  <si>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</si>
  <si>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</si>
  <si>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</si>
  <si>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</si>
  <si>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</si>
  <si>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</si>
  <si>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</si>
  <si>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</si>
  <si>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</si>
  <si>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</si>
  <si>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</si>
  <si>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</si>
  <si>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</si>
  <si>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</si>
  <si>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</si>
  <si>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</si>
  <si>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</si>
  <si>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</si>
  <si>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</si>
  <si>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</si>
  <si>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</si>
  <si>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</si>
  <si>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</si>
  <si>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</si>
  <si>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</si>
  <si>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</si>
  <si>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</si>
  <si>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</si>
  <si>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</si>
  <si>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</si>
  <si>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</si>
  <si>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</si>
  <si>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</si>
  <si>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</si>
  <si>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</si>
  <si>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</si>
  <si>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</si>
  <si>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</si>
  <si>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</si>
  <si>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</si>
  <si>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</si>
  <si>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</si>
  <si>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</si>
  <si>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</si>
  <si>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</si>
  <si>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</si>
  <si>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</si>
  <si>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</si>
  <si>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</si>
  <si>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</si>
  <si>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</si>
  <si>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</si>
  <si>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</si>
  <si>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</si>
  <si>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</si>
  <si>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</si>
  <si>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</si>
  <si>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</si>
  <si>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</si>
  <si>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</si>
  <si>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</si>
  <si>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</si>
  <si>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</si>
  <si>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</si>
  <si>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</si>
  <si>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</si>
  <si>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</si>
  <si>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</si>
  <si>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</si>
  <si>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</si>
  <si>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</si>
  <si>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</si>
  <si>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</si>
  <si>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</si>
  <si>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</si>
  <si>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</si>
  <si>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</si>
  <si>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</si>
  <si>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</si>
  <si>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</si>
  <si>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</si>
  <si>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</si>
  <si>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</si>
  <si>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</si>
  <si>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</si>
  <si>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</si>
  <si>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</si>
  <si>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</si>
  <si>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</si>
  <si>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</si>
  <si>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</si>
  <si>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</si>
  <si>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</si>
  <si>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</si>
  <si>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</si>
  <si>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</si>
  <si>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</si>
  <si>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</si>
  <si>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</si>
  <si>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</si>
  <si>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</si>
  <si>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</si>
  <si>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</si>
  <si>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</si>
  <si>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</si>
  <si>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</si>
  <si>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</si>
  <si>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</si>
  <si>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</si>
  <si>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</si>
  <si>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</si>
  <si>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</si>
  <si>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</si>
  <si>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</si>
  <si>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</si>
  <si>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</si>
  <si>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</si>
  <si>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</si>
  <si>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</si>
  <si>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</si>
  <si>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</si>
  <si>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</si>
  <si>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</si>
  <si>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</si>
  <si>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</si>
  <si>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</si>
  <si>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</si>
  <si>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</si>
  <si>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</si>
  <si>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</si>
  <si>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</si>
  <si>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</si>
  <si>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</si>
  <si>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</si>
  <si>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</si>
  <si>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</si>
  <si>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</si>
  <si>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</si>
  <si>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</si>
  <si>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</si>
  <si>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</si>
  <si>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</si>
  <si>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</si>
  <si>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</si>
  <si>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</si>
  <si>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</si>
  <si>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</si>
  <si>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</si>
  <si>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</si>
  <si>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</si>
  <si>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</si>
  <si>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</si>
  <si>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</si>
  <si>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</si>
  <si>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</si>
  <si>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</si>
  <si>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</si>
  <si>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</si>
  <si>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</si>
  <si>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</si>
  <si>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</si>
  <si>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</si>
  <si>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</si>
  <si>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</si>
  <si>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</si>
  <si>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</si>
  <si>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</si>
  <si>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</si>
  <si>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</si>
  <si>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</si>
  <si>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</si>
  <si>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</si>
  <si>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</si>
  <si>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</si>
  <si>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</si>
  <si>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</si>
  <si>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</si>
  <si>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</si>
  <si>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</si>
  <si>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</si>
  <si>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</si>
  <si>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</si>
  <si>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</si>
  <si>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</si>
  <si>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</si>
  <si>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</si>
  <si>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</si>
  <si>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</si>
  <si>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</si>
  <si>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</si>
  <si>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</si>
  <si>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</si>
  <si>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Acidification (kg SO2 eq/X)</t>
  </si>
  <si>
    <t>Ecotoxicity (CTUe/X)</t>
  </si>
  <si>
    <t>Eutrophication (kg N e/X)</t>
  </si>
  <si>
    <t>HHC (CTUh/X)</t>
  </si>
  <si>
    <t>HHNC (CTUh/X)</t>
  </si>
  <si>
    <t>Ozone Depletion (kg CFC-11eq/X)</t>
  </si>
  <si>
    <t>Photochemical Ozone Formation (kg O3 eq/X)</t>
  </si>
  <si>
    <t>Resource Depletion (MJ surplus/X)</t>
  </si>
  <si>
    <t>Respiratory Effects (kg PM2.5 eq/X)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</si>
  <si>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</si>
  <si>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</si>
  <si>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</si>
  <si>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</si>
  <si>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</si>
  <si>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</si>
  <si>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</si>
  <si>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</si>
  <si>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</si>
  <si>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</si>
  <si>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</si>
  <si>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</si>
  <si>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</si>
  <si>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</si>
  <si>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Ratio of Biomass Produced to Final Fuel Product</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</si>
  <si>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</si>
  <si>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</si>
  <si>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</si>
  <si>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</si>
  <si>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</si>
  <si>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</si>
  <si>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</si>
  <si>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</si>
  <si>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</si>
  <si>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</si>
  <si>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</si>
  <si>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</si>
  <si>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GWP</t>
  </si>
  <si>
    <t>Biogenic CO2</t>
  </si>
  <si>
    <t>Waste Treatment</t>
  </si>
  <si>
    <t>Direct CO2 Emissions</t>
  </si>
  <si>
    <t>Combustion Emissions</t>
  </si>
  <si>
    <t>Farm Input Emissions</t>
  </si>
  <si>
    <t>Conversion Emissions</t>
  </si>
  <si>
    <t>MJs produced</t>
  </si>
  <si>
    <t> </t>
  </si>
  <si>
    <t>net gco2eq/mj</t>
  </si>
  <si>
    <t>SUBS</t>
  </si>
  <si>
    <t>COST</t>
  </si>
  <si>
    <t>GHG</t>
  </si>
  <si>
    <t>ENERGY IMPACT</t>
  </si>
  <si>
    <t>ACIDIFICATION</t>
  </si>
  <si>
    <t>ECOTOXICITY</t>
  </si>
  <si>
    <t>EUTROPHICATION</t>
  </si>
  <si>
    <t>O3 DEPLETION</t>
  </si>
  <si>
    <t>O3 FORMATION</t>
  </si>
  <si>
    <t>RESOURCE DEPLETION</t>
  </si>
  <si>
    <t>RESPIRATORY EFFECTS</t>
  </si>
  <si>
    <t>Carcinogenics</t>
  </si>
  <si>
    <t>Non-Carcinogenics</t>
  </si>
  <si>
    <t>O3 Depletion</t>
  </si>
  <si>
    <t>O3 Formation</t>
  </si>
  <si>
    <t>Resource Depletion - Fossil Fuels</t>
  </si>
  <si>
    <t>Respiratory Effects</t>
  </si>
  <si>
    <t>CO2 for Plant Growth</t>
  </si>
  <si>
    <t>Nitrogen Fertilizer</t>
  </si>
  <si>
    <t>Other Cult. Inputs</t>
  </si>
  <si>
    <t>Electricity</t>
  </si>
  <si>
    <t>Other Conversion Inputs</t>
  </si>
  <si>
    <t>Fuel Combustion</t>
  </si>
  <si>
    <t>Totals</t>
  </si>
  <si>
    <t>Total MJs</t>
  </si>
  <si>
    <t>Impact/MJ</t>
  </si>
  <si>
    <t>Final</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</si>
  <si>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</si>
  <si>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</si>
  <si>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</si>
  <si>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</si>
  <si>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</si>
  <si>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</si>
  <si>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</si>
  <si>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</si>
  <si>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</si>
  <si>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</si>
  <si>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</si>
  <si>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</si>
  <si>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</si>
  <si>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</si>
  <si>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</si>
  <si>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</si>
  <si>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</si>
  <si>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</si>
  <si>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</si>
  <si>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</si>
  <si>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</si>
  <si>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</si>
  <si>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</si>
  <si>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</si>
  <si>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</si>
  <si>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</si>
  <si>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</si>
  <si>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</si>
  <si>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</si>
  <si>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</si>
  <si>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</si>
  <si>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</si>
  <si>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</si>
  <si>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</si>
  <si>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</si>
  <si>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</si>
  <si>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</si>
  <si>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</si>
  <si>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</si>
  <si>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</si>
  <si>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</si>
  <si>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</si>
  <si>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</si>
  <si>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</si>
  <si>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</si>
  <si>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</si>
  <si>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</si>
  <si>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</si>
  <si>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</si>
  <si>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</si>
  <si>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</si>
  <si>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</si>
  <si>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</si>
  <si>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</si>
  <si>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</si>
  <si>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</si>
  <si>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</si>
  <si>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</si>
  <si>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</si>
  <si>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</si>
  <si>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</si>
  <si>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</si>
  <si>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</si>
  <si>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</si>
  <si>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</si>
  <si>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</si>
  <si>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</si>
  <si>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</si>
  <si>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</si>
  <si>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</si>
  <si>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</si>
  <si>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</si>
  <si>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</si>
  <si>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</si>
  <si>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</si>
  <si>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</si>
  <si>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</si>
  <si>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</si>
  <si>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</si>
  <si>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</si>
  <si>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</si>
  <si>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</si>
  <si>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</si>
  <si>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</si>
  <si>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</si>
  <si>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</si>
  <si>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</si>
  <si>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</si>
  <si>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</si>
  <si>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</si>
  <si>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</si>
  <si>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</si>
  <si>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</si>
  <si>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</si>
  <si>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</si>
  <si>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</si>
  <si>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</si>
  <si>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</si>
  <si>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</si>
  <si>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</si>
  <si>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</si>
  <si>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</si>
  <si>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</si>
  <si>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</si>
  <si>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</si>
  <si>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</si>
  <si>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</si>
  <si>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</si>
  <si>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</si>
  <si>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</si>
  <si>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</si>
  <si>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</si>
  <si>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</si>
  <si>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</si>
  <si>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</si>
  <si>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</si>
  <si>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</si>
  <si>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</si>
  <si>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</si>
  <si>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</si>
  <si>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</si>
  <si>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</si>
  <si>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</si>
  <si>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</si>
  <si>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</si>
  <si>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</si>
  <si>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</si>
  <si>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</si>
  <si>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</si>
  <si>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</si>
  <si>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</si>
  <si>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</si>
  <si>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</si>
  <si>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</si>
  <si>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</si>
  <si>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</si>
  <si>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</si>
  <si>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</si>
  <si>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</si>
  <si>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</si>
  <si>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</si>
  <si>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</si>
  <si>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</si>
  <si>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</si>
  <si>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</si>
  <si>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</si>
  <si>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</si>
  <si>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</si>
  <si>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</si>
  <si>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</si>
  <si>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</si>
  <si>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</si>
  <si>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</si>
  <si>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</si>
  <si>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</si>
  <si>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</si>
  <si>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</si>
  <si>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</si>
  <si>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</si>
  <si>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</si>
  <si>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</si>
  <si>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</si>
  <si>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</si>
  <si>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</si>
  <si>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</si>
  <si>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</si>
  <si>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</si>
  <si>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</si>
  <si>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</si>
  <si>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</si>
  <si>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</si>
  <si>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</si>
  <si>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</si>
  <si>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</si>
  <si>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</si>
  <si>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</si>
  <si>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</si>
  <si>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</si>
  <si>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</si>
  <si>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</si>
  <si>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</si>
  <si>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</si>
  <si>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</si>
  <si>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</si>
  <si>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</si>
  <si>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</si>
  <si>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</si>
  <si>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</si>
  <si>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</si>
  <si>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</si>
  <si>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</si>
  <si>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</si>
  <si>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</si>
  <si>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</si>
  <si>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</si>
  <si>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</si>
  <si>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</si>
  <si>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</si>
  <si>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</si>
  <si>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</si>
  <si>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</si>
  <si>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</si>
  <si>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</si>
  <si>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</si>
  <si>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</si>
  <si>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</si>
  <si>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</si>
  <si>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</si>
  <si>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</si>
  <si>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</si>
  <si>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</si>
  <si>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</si>
  <si>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</si>
  <si>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</si>
  <si>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</si>
  <si>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</si>
  <si>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</si>
  <si>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</si>
  <si>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</si>
  <si>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</si>
  <si>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</si>
  <si>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</si>
  <si>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</si>
  <si>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</si>
  <si>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</si>
  <si>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</si>
  <si>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</si>
  <si>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</si>
  <si>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</si>
  <si>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</si>
  <si>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</si>
  <si>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</si>
  <si>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</si>
  <si>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</si>
  <si>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</si>
  <si>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</si>
  <si>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</si>
  <si>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Neglected</t>
  </si>
  <si>
    <t>Beal 2020</t>
  </si>
  <si>
    <t>Beal 2020, Chen 2018, Phan 2008</t>
  </si>
  <si>
    <t>Process Water</t>
  </si>
  <si>
    <t>Chen 2018 (w/ Coal)</t>
  </si>
  <si>
    <t>Soy Oil</t>
  </si>
  <si>
    <t>Soybean  Meal</t>
  </si>
  <si>
    <t>Algae Conversion/Extraction</t>
  </si>
  <si>
    <t>Algae Oil</t>
  </si>
  <si>
    <t>Algae Meal</t>
  </si>
  <si>
    <t>Beal 2021</t>
  </si>
  <si>
    <t>Algae Meal, LEA</t>
  </si>
  <si>
    <t>Veg Oil Transesterification</t>
  </si>
  <si>
    <t>Chemicals &lt;100 g/kg biodiesel</t>
  </si>
  <si>
    <t>NEGLECT</t>
  </si>
  <si>
    <t>Chen Total Yield</t>
  </si>
  <si>
    <t>kg biodiesel/kg veg oil</t>
  </si>
  <si>
    <t>kg biodiesel/kg soy</t>
  </si>
  <si>
    <t>Jack Source?</t>
  </si>
  <si>
    <t>Neglect</t>
  </si>
  <si>
    <t>Biodiesel</t>
  </si>
  <si>
    <t>Algae HEFA Hydroprocessing</t>
  </si>
  <si>
    <t>Algae HTL Hydroprocessing</t>
  </si>
  <si>
    <t>Beal 2020, Pearlson 2011,2013, Seber 2014, Bann</t>
  </si>
  <si>
    <t>Forest Plant Hydroprocessing</t>
  </si>
  <si>
    <t>Grass Hydroprocessing</t>
  </si>
  <si>
    <t>Miscanthus Hydroprocessing</t>
  </si>
  <si>
    <t>Forest Res Hydroprocessing</t>
  </si>
  <si>
    <t>Beal 2020, Swanson 2010</t>
  </si>
  <si>
    <t>Soy Oil Hydroprocessing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</si>
</sst>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 numFmtId="174" formatCode="_(&quot;$&quot;* #,##0_);_(&quot;$&quot;* \(#,##0\);_(&quot;$&quot;* &quot;-&quot;??_);_(@_)"/>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
      <sz val="13.5"/>
      <color rgb="FF000000"/>
      <name val="Times New Roman"/>
      <charset val="1"/>
    </font>
    <font>
      <sz val="72"/>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
      <patternFill patternType="solid">
        <fgColor rgb="FFFCE4D6"/>
        <bgColor indexed="64"/>
      </patternFill>
    </fill>
    <fill>
      <patternFill patternType="solid">
        <fgColor rgb="FFD9E1F2"/>
        <bgColor indexed="64"/>
      </patternFill>
    </fill>
    <fill>
      <patternFill patternType="solid">
        <fgColor rgb="FFA9D08E"/>
        <bgColor rgb="FF000000"/>
      </patternFill>
    </fill>
    <fill>
      <patternFill patternType="solid">
        <fgColor rgb="FFFFE699"/>
        <bgColor rgb="FF000000"/>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757171"/>
      </right>
      <top style="thin">
        <color rgb="FF757171"/>
      </top>
      <bottom style="thin">
        <color rgb="FF757171"/>
      </bottom>
      <diagonal/>
    </border>
    <border>
      <left style="medium">
        <color indexed="64"/>
      </left>
      <right style="thin">
        <color rgb="FF757171"/>
      </right>
      <top style="thin">
        <color rgb="FF757171"/>
      </top>
      <bottom style="thin">
        <color rgb="FF757171"/>
      </bottom>
      <diagonal/>
    </border>
    <border>
      <left style="thin">
        <color rgb="FF757171"/>
      </left>
      <right style="thin">
        <color rgb="FF757171"/>
      </right>
      <top style="thin">
        <color rgb="FF757171"/>
      </top>
      <bottom style="thin">
        <color rgb="FF757171"/>
      </bottom>
      <diagonal/>
    </border>
    <border>
      <left/>
      <right style="thin">
        <color rgb="FF757171"/>
      </right>
      <top/>
      <bottom style="thin">
        <color rgb="FF757171"/>
      </bottom>
      <diagonal/>
    </border>
    <border>
      <left style="medium">
        <color indexed="64"/>
      </left>
      <right style="thin">
        <color rgb="FF757171"/>
      </right>
      <top/>
      <bottom style="thin">
        <color rgb="FF75717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style="thin">
        <color rgb="FFAEAAAA"/>
      </top>
      <bottom style="thin">
        <color rgb="FFAEAAAA"/>
      </bottom>
      <diagonal/>
    </border>
    <border>
      <left/>
      <right style="thin">
        <color rgb="FF757171"/>
      </right>
      <top style="thin">
        <color rgb="FF757171"/>
      </top>
      <bottom/>
      <diagonal/>
    </border>
    <border>
      <left style="thin">
        <color rgb="FF757171"/>
      </left>
      <right style="thin">
        <color rgb="FF757171"/>
      </right>
      <top style="thin">
        <color rgb="FF757171"/>
      </top>
      <bottom/>
      <diagonal/>
    </border>
    <border>
      <left style="thin">
        <color rgb="FFAEAAAA"/>
      </left>
      <right style="thin">
        <color rgb="FFAEAAAA"/>
      </right>
      <top/>
      <bottom style="thin">
        <color rgb="FFAEAAAA"/>
      </bottom>
      <diagonal/>
    </border>
    <border>
      <left/>
      <right style="thin">
        <color rgb="FFAEAAAA"/>
      </right>
      <top/>
      <bottom style="thin">
        <color rgb="FFAEAAAA"/>
      </bottom>
      <diagonal/>
    </border>
    <border>
      <left/>
      <right/>
      <top/>
      <bottom style="thin">
        <color rgb="FFAEAAAA"/>
      </bottom>
      <diagonal/>
    </border>
    <border>
      <left style="thin">
        <color rgb="FF757171"/>
      </left>
      <right style="thin">
        <color rgb="FF757171"/>
      </right>
      <top/>
      <bottom style="thin">
        <color rgb="FF757171"/>
      </bottom>
      <diagonal/>
    </border>
    <border>
      <left style="medium">
        <color indexed="64"/>
      </left>
      <right style="thin">
        <color rgb="FF757171"/>
      </right>
      <top/>
      <bottom/>
      <diagonal/>
    </border>
    <border>
      <left style="thin">
        <color rgb="FF757171"/>
      </left>
      <right style="thin">
        <color rgb="FF757171"/>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5">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xf numFmtId="0" fontId="37" fillId="0" borderId="0" applyNumberFormat="0" applyFill="0" applyBorder="0" applyAlignment="0" applyProtection="0"/>
    <xf numFmtId="9" fontId="3" fillId="0" borderId="0" applyFont="0" applyFill="0" applyBorder="0" applyAlignment="0" applyProtection="0"/>
  </cellStyleXfs>
  <cellXfs count="598">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0" fontId="24" fillId="0" borderId="14" xfId="0" applyFont="1" applyFill="1" applyBorder="1" applyAlignment="1">
      <alignment wrapText="1"/>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4" fillId="0" borderId="17" xfId="0"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0" fontId="0" fillId="0" borderId="10" xfId="0" applyBorder="1"/>
    <xf numFmtId="0" fontId="24" fillId="0"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1" borderId="0" xfId="0" applyFont="1" applyFill="1" applyBorder="1" applyAlignment="1"/>
    <xf numFmtId="0" fontId="32" fillId="32" borderId="0" xfId="0" applyFont="1" applyFill="1" applyBorder="1" applyAlignment="1"/>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3"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5"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1" fontId="23" fillId="8" borderId="1" xfId="0" applyNumberFormat="1" applyFont="1" applyFill="1" applyBorder="1" applyAlignment="1">
      <alignment horizontal="center"/>
    </xf>
    <xf numFmtId="4" fontId="23" fillId="0" borderId="0" xfId="0" applyNumberFormat="1" applyFont="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0" fontId="1" fillId="0" borderId="1" xfId="3" applyNumberFormat="1" applyFont="1" applyBorder="1"/>
    <xf numFmtId="4" fontId="29" fillId="0" borderId="1" xfId="4" applyNumberFormat="1" applyFont="1" applyBorder="1" applyAlignment="1">
      <alignment horizontal="right"/>
    </xf>
    <xf numFmtId="0" fontId="11" fillId="4" borderId="10" xfId="4" applyFill="1" applyBorder="1" applyAlignment="1">
      <alignment horizontal="right"/>
    </xf>
    <xf numFmtId="0" fontId="11" fillId="4" borderId="12" xfId="4" applyFill="1" applyBorder="1" applyAlignment="1">
      <alignment horizontal="right"/>
    </xf>
    <xf numFmtId="165" fontId="0" fillId="36"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7" xfId="0" applyFont="1" applyBorder="1"/>
    <xf numFmtId="0" fontId="1" fillId="0" borderId="0" xfId="0"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0" fillId="3" borderId="1" xfId="0" applyFill="1" applyBorder="1"/>
    <xf numFmtId="0" fontId="0" fillId="3" borderId="0" xfId="0" applyFill="1" applyAlignment="1">
      <alignment wrapText="1"/>
    </xf>
    <xf numFmtId="0" fontId="37" fillId="0" borderId="0" xfId="13"/>
    <xf numFmtId="1" fontId="0" fillId="0" borderId="0" xfId="0" applyNumberFormat="1" applyFill="1"/>
    <xf numFmtId="0" fontId="6" fillId="0" borderId="0" xfId="0" applyFont="1"/>
    <xf numFmtId="171" fontId="0" fillId="0" borderId="10" xfId="0" applyNumberFormat="1" applyBorder="1"/>
    <xf numFmtId="172" fontId="0" fillId="0" borderId="10" xfId="0" applyNumberFormat="1" applyBorder="1"/>
    <xf numFmtId="4" fontId="5" fillId="3" borderId="0" xfId="0" applyNumberFormat="1" applyFont="1" applyFill="1"/>
    <xf numFmtId="0" fontId="25" fillId="3" borderId="9" xfId="0" applyFont="1" applyFill="1" applyBorder="1" applyAlignment="1">
      <alignment wrapText="1"/>
    </xf>
    <xf numFmtId="0" fontId="34" fillId="30" borderId="0" xfId="0" applyFont="1" applyFill="1"/>
    <xf numFmtId="0" fontId="0" fillId="14" borderId="0" xfId="0" applyFill="1"/>
    <xf numFmtId="0" fontId="32" fillId="14" borderId="0" xfId="0" applyFont="1" applyFill="1" applyBorder="1" applyAlignment="1"/>
    <xf numFmtId="11" fontId="0" fillId="14" borderId="0" xfId="0" applyNumberFormat="1" applyFill="1"/>
    <xf numFmtId="11" fontId="32" fillId="14" borderId="0" xfId="0" applyNumberFormat="1" applyFont="1" applyFill="1" applyBorder="1" applyAlignment="1"/>
    <xf numFmtId="0" fontId="0" fillId="14" borderId="0" xfId="0" applyFill="1" applyBorder="1"/>
    <xf numFmtId="0" fontId="32" fillId="37" borderId="0" xfId="0" applyFont="1" applyFill="1" applyBorder="1"/>
    <xf numFmtId="0" fontId="32" fillId="38" borderId="0" xfId="0" applyFont="1" applyFill="1" applyBorder="1" applyAlignment="1"/>
    <xf numFmtId="0" fontId="10" fillId="0" borderId="10" xfId="0" applyFont="1" applyFill="1" applyBorder="1"/>
    <xf numFmtId="0" fontId="10" fillId="0" borderId="14" xfId="0" applyFont="1" applyFill="1" applyBorder="1"/>
    <xf numFmtId="0" fontId="26" fillId="0" borderId="10" xfId="0" applyFont="1" applyFill="1" applyBorder="1" applyAlignment="1">
      <alignment horizontal="right" wrapText="1"/>
    </xf>
    <xf numFmtId="0" fontId="26" fillId="0" borderId="10" xfId="0" applyFont="1" applyFill="1" applyBorder="1" applyAlignment="1">
      <alignment wrapText="1"/>
    </xf>
    <xf numFmtId="0" fontId="28" fillId="28" borderId="15" xfId="0" applyFont="1" applyFill="1" applyBorder="1" applyAlignment="1">
      <alignment wrapText="1"/>
    </xf>
    <xf numFmtId="0" fontId="1" fillId="0" borderId="17" xfId="0" applyFont="1" applyBorder="1" applyAlignment="1">
      <alignment horizontal="right"/>
    </xf>
    <xf numFmtId="0" fontId="27" fillId="27" borderId="10" xfId="0" applyFont="1" applyFill="1" applyBorder="1" applyAlignment="1"/>
    <xf numFmtId="0" fontId="26" fillId="0" borderId="10" xfId="0" applyFont="1" applyFill="1" applyBorder="1" applyAlignment="1">
      <alignment horizontal="right"/>
    </xf>
    <xf numFmtId="0" fontId="26" fillId="0" borderId="10" xfId="0" applyFont="1" applyFill="1" applyBorder="1" applyAlignment="1"/>
    <xf numFmtId="0" fontId="28" fillId="28" borderId="14" xfId="0" applyFont="1" applyFill="1" applyBorder="1" applyAlignment="1"/>
    <xf numFmtId="0" fontId="1" fillId="0" borderId="17" xfId="0" applyFont="1" applyBorder="1" applyAlignment="1"/>
    <xf numFmtId="0" fontId="28" fillId="28" borderId="14" xfId="0" applyFont="1" applyFill="1" applyBorder="1" applyAlignment="1">
      <alignment horizontal="right"/>
    </xf>
    <xf numFmtId="0" fontId="28" fillId="28" borderId="12" xfId="0" applyFont="1" applyFill="1" applyBorder="1" applyAlignment="1">
      <alignment horizontal="right" wrapText="1"/>
    </xf>
    <xf numFmtId="0" fontId="29" fillId="0" borderId="17" xfId="0" applyFont="1" applyFill="1" applyBorder="1"/>
    <xf numFmtId="4" fontId="1" fillId="0" borderId="17" xfId="0" applyNumberFormat="1" applyFont="1" applyFill="1" applyBorder="1" applyAlignment="1"/>
    <xf numFmtId="4" fontId="1" fillId="0" borderId="10" xfId="0" applyNumberFormat="1" applyFont="1" applyFill="1" applyBorder="1" applyAlignment="1"/>
    <xf numFmtId="4" fontId="1" fillId="0" borderId="10" xfId="0" applyNumberFormat="1" applyFont="1" applyFill="1" applyBorder="1"/>
    <xf numFmtId="0" fontId="1" fillId="0" borderId="0" xfId="0" applyFont="1" applyBorder="1" applyAlignment="1">
      <alignment horizontal="right"/>
    </xf>
    <xf numFmtId="0" fontId="10" fillId="0" borderId="0" xfId="0" applyFont="1" applyBorder="1"/>
    <xf numFmtId="0" fontId="1" fillId="0" borderId="12" xfId="0" applyFont="1" applyBorder="1" applyAlignment="1">
      <alignment horizontal="right"/>
    </xf>
    <xf numFmtId="0" fontId="10" fillId="0" borderId="12" xfId="0" applyFont="1" applyBorder="1" applyAlignment="1">
      <alignment horizontal="right"/>
    </xf>
    <xf numFmtId="0" fontId="10" fillId="0" borderId="10" xfId="0" applyFont="1" applyBorder="1" applyAlignment="1">
      <alignment horizontal="right"/>
    </xf>
    <xf numFmtId="0" fontId="10" fillId="0" borderId="14" xfId="0" applyFont="1" applyBorder="1" applyAlignment="1">
      <alignment horizontal="right"/>
    </xf>
    <xf numFmtId="0" fontId="1" fillId="0" borderId="12" xfId="3" applyFont="1" applyBorder="1" applyAlignment="1">
      <alignment horizontal="right"/>
    </xf>
    <xf numFmtId="0" fontId="1" fillId="0" borderId="12" xfId="3" applyFont="1" applyBorder="1"/>
    <xf numFmtId="0" fontId="1" fillId="0" borderId="20" xfId="0" applyFont="1" applyBorder="1"/>
    <xf numFmtId="1" fontId="1" fillId="0" borderId="12" xfId="3" applyNumberFormat="1" applyFont="1" applyBorder="1"/>
    <xf numFmtId="1" fontId="1" fillId="0" borderId="10" xfId="3" applyNumberFormat="1" applyFont="1" applyBorder="1"/>
    <xf numFmtId="0" fontId="1" fillId="0" borderId="18" xfId="0" applyFont="1" applyBorder="1" applyAlignment="1">
      <alignment horizontal="right"/>
    </xf>
    <xf numFmtId="0" fontId="9" fillId="11" borderId="1" xfId="4" applyFont="1" applyFill="1" applyBorder="1" applyAlignment="1">
      <alignment vertical="center"/>
    </xf>
    <xf numFmtId="1" fontId="5" fillId="8" borderId="1" xfId="0" applyNumberFormat="1" applyFont="1" applyFill="1" applyBorder="1" applyAlignment="1">
      <alignment horizontal="center"/>
    </xf>
    <xf numFmtId="0" fontId="25" fillId="0" borderId="20" xfId="0" applyFont="1" applyFill="1" applyBorder="1" applyAlignment="1">
      <alignment wrapText="1"/>
    </xf>
    <xf numFmtId="0" fontId="24" fillId="0" borderId="20" xfId="0" applyFont="1" applyFill="1" applyBorder="1" applyAlignment="1">
      <alignment wrapText="1"/>
    </xf>
    <xf numFmtId="0" fontId="24" fillId="0" borderId="20" xfId="0" applyFont="1" applyFill="1" applyBorder="1" applyAlignment="1"/>
    <xf numFmtId="0" fontId="28" fillId="32" borderId="8" xfId="0" applyFont="1" applyFill="1" applyBorder="1" applyAlignment="1"/>
    <xf numFmtId="0" fontId="28" fillId="32" borderId="9" xfId="0" applyFont="1" applyFill="1" applyBorder="1" applyAlignment="1"/>
    <xf numFmtId="0" fontId="25" fillId="0" borderId="21" xfId="0" applyFont="1" applyFill="1" applyBorder="1" applyAlignment="1">
      <alignment wrapText="1"/>
    </xf>
    <xf numFmtId="0" fontId="24" fillId="0" borderId="21" xfId="0" applyFont="1" applyFill="1" applyBorder="1" applyAlignment="1">
      <alignment wrapText="1"/>
    </xf>
    <xf numFmtId="0" fontId="28" fillId="28" borderId="8" xfId="0" applyFont="1" applyFill="1" applyBorder="1" applyAlignment="1"/>
    <xf numFmtId="0" fontId="28" fillId="28" borderId="9" xfId="0" applyFont="1" applyFill="1" applyBorder="1" applyAlignment="1"/>
    <xf numFmtId="0" fontId="26" fillId="0" borderId="8" xfId="0" applyFont="1" applyFill="1" applyBorder="1" applyAlignment="1"/>
    <xf numFmtId="0" fontId="24" fillId="0" borderId="8" xfId="0" applyFont="1" applyFill="1" applyBorder="1" applyAlignment="1"/>
    <xf numFmtId="0" fontId="32" fillId="0" borderId="8" xfId="0" applyFont="1" applyFill="1" applyBorder="1" applyAlignment="1"/>
    <xf numFmtId="0" fontId="24" fillId="0" borderId="11" xfId="0" applyFont="1" applyFill="1" applyBorder="1" applyAlignment="1"/>
    <xf numFmtId="0" fontId="32" fillId="0" borderId="5" xfId="0" applyFont="1" applyFill="1" applyBorder="1" applyAlignment="1"/>
    <xf numFmtId="0" fontId="24" fillId="0" borderId="15" xfId="0" applyFont="1" applyFill="1" applyBorder="1" applyAlignment="1"/>
    <xf numFmtId="0" fontId="32" fillId="0" borderId="10" xfId="0" applyFont="1" applyFill="1" applyBorder="1" applyAlignment="1"/>
    <xf numFmtId="0" fontId="32" fillId="0" borderId="17" xfId="0" applyFont="1" applyFill="1" applyBorder="1" applyAlignment="1"/>
    <xf numFmtId="0" fontId="24" fillId="0" borderId="21" xfId="0" applyFont="1" applyFill="1" applyBorder="1" applyAlignment="1"/>
    <xf numFmtId="0" fontId="32" fillId="0" borderId="20" xfId="0" applyFont="1" applyFill="1" applyBorder="1" applyAlignment="1"/>
    <xf numFmtId="0" fontId="0" fillId="0" borderId="0" xfId="0" applyFill="1" applyBorder="1"/>
    <xf numFmtId="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right"/>
    </xf>
    <xf numFmtId="0" fontId="9" fillId="0" borderId="0" xfId="4" applyFont="1" applyFill="1" applyBorder="1" applyAlignment="1">
      <alignment horizontal="center"/>
    </xf>
    <xf numFmtId="0" fontId="8" fillId="0" borderId="0" xfId="4" applyFont="1" applyFill="1" applyBorder="1" applyAlignment="1">
      <alignment horizontal="right"/>
    </xf>
    <xf numFmtId="0" fontId="8" fillId="0" borderId="0" xfId="4" applyFont="1" applyFill="1" applyBorder="1" applyAlignment="1">
      <alignment horizontal="left"/>
    </xf>
    <xf numFmtId="0" fontId="8" fillId="0" borderId="0" xfId="4" applyFont="1" applyFill="1" applyBorder="1"/>
    <xf numFmtId="0" fontId="26" fillId="0" borderId="11" xfId="0" applyFont="1" applyFill="1" applyBorder="1" applyAlignment="1"/>
    <xf numFmtId="0" fontId="24" fillId="0" borderId="10" xfId="0" applyFont="1" applyFill="1" applyBorder="1" applyAlignment="1"/>
    <xf numFmtId="4" fontId="24" fillId="0" borderId="20" xfId="0" applyNumberFormat="1" applyFont="1" applyFill="1" applyBorder="1" applyAlignment="1"/>
    <xf numFmtId="0" fontId="24" fillId="0" borderId="17" xfId="0" applyFont="1" applyFill="1" applyBorder="1" applyAlignment="1"/>
    <xf numFmtId="4" fontId="24" fillId="0" borderId="21" xfId="0" applyNumberFormat="1" applyFont="1" applyFill="1" applyBorder="1" applyAlignment="1"/>
    <xf numFmtId="3" fontId="24" fillId="0" borderId="21" xfId="0" applyNumberFormat="1" applyFont="1" applyFill="1" applyBorder="1" applyAlignment="1"/>
    <xf numFmtId="3" fontId="24" fillId="3" borderId="21" xfId="0" applyNumberFormat="1" applyFont="1" applyFill="1" applyBorder="1" applyAlignment="1"/>
    <xf numFmtId="0" fontId="26" fillId="0" borderId="1" xfId="0" applyFont="1" applyFill="1" applyBorder="1" applyAlignment="1"/>
    <xf numFmtId="0" fontId="38" fillId="0" borderId="9" xfId="0" applyFont="1" applyFill="1" applyBorder="1" applyAlignment="1"/>
    <xf numFmtId="0" fontId="32" fillId="0" borderId="9" xfId="0" applyFont="1" applyFill="1" applyBorder="1" applyAlignment="1"/>
    <xf numFmtId="0" fontId="9" fillId="0" borderId="0" xfId="4" applyFont="1" applyFill="1" applyBorder="1" applyAlignment="1">
      <alignment vertical="center"/>
    </xf>
    <xf numFmtId="1" fontId="24" fillId="0" borderId="0" xfId="0" applyNumberFormat="1" applyFont="1" applyFill="1" applyBorder="1" applyAlignment="1"/>
    <xf numFmtId="1" fontId="28" fillId="28" borderId="6" xfId="0" applyNumberFormat="1" applyFont="1" applyFill="1" applyBorder="1" applyAlignment="1"/>
    <xf numFmtId="1" fontId="26" fillId="0" borderId="9" xfId="0" applyNumberFormat="1" applyFont="1" applyFill="1" applyBorder="1" applyAlignment="1"/>
    <xf numFmtId="168" fontId="0" fillId="8" borderId="1" xfId="0" applyNumberFormat="1" applyFill="1" applyBorder="1" applyAlignment="1">
      <alignment horizontal="center"/>
    </xf>
    <xf numFmtId="3" fontId="23" fillId="8" borderId="1" xfId="0" applyNumberFormat="1" applyFont="1" applyFill="1" applyBorder="1" applyAlignment="1">
      <alignment horizontal="center"/>
    </xf>
    <xf numFmtId="3" fontId="0" fillId="8" borderId="1" xfId="0" applyNumberFormat="1" applyFill="1" applyBorder="1" applyAlignment="1">
      <alignment horizontal="center"/>
    </xf>
    <xf numFmtId="3" fontId="5" fillId="8" borderId="1" xfId="0" applyNumberFormat="1" applyFont="1" applyFill="1" applyBorder="1" applyAlignment="1">
      <alignment horizontal="center"/>
    </xf>
    <xf numFmtId="0" fontId="10" fillId="0" borderId="0" xfId="0" applyFont="1" applyFill="1" applyBorder="1"/>
    <xf numFmtId="0" fontId="1" fillId="0" borderId="10" xfId="0" applyFont="1" applyFill="1" applyBorder="1" applyAlignment="1">
      <alignment horizontal="right"/>
    </xf>
    <xf numFmtId="0" fontId="1" fillId="0" borderId="10" xfId="0" applyFont="1" applyFill="1" applyBorder="1"/>
    <xf numFmtId="0" fontId="0" fillId="0" borderId="10" xfId="0" applyBorder="1" applyAlignment="1">
      <alignment horizontal="right"/>
    </xf>
    <xf numFmtId="0" fontId="24" fillId="0" borderId="14" xfId="0" applyFont="1" applyFill="1" applyBorder="1" applyAlignment="1">
      <alignment horizontal="right" wrapText="1"/>
    </xf>
    <xf numFmtId="0" fontId="25" fillId="0" borderId="14" xfId="0" applyFont="1" applyFill="1" applyBorder="1" applyAlignment="1">
      <alignment wrapText="1"/>
    </xf>
    <xf numFmtId="0" fontId="10" fillId="0" borderId="17" xfId="0" applyFont="1" applyFill="1" applyBorder="1"/>
    <xf numFmtId="0" fontId="29" fillId="0" borderId="10" xfId="0" applyFont="1" applyFill="1" applyBorder="1"/>
    <xf numFmtId="1" fontId="0" fillId="8" borderId="2" xfId="0" applyNumberFormat="1" applyFill="1" applyBorder="1" applyAlignment="1">
      <alignment horizontal="center"/>
    </xf>
    <xf numFmtId="0" fontId="10" fillId="0" borderId="1" xfId="0" applyFont="1" applyFill="1" applyBorder="1" applyAlignment="1">
      <alignment horizontal="right"/>
    </xf>
    <xf numFmtId="1" fontId="1" fillId="0" borderId="1" xfId="0" applyNumberFormat="1" applyFont="1" applyFill="1" applyBorder="1"/>
    <xf numFmtId="0" fontId="1" fillId="0" borderId="0" xfId="0" applyFont="1" applyFill="1"/>
    <xf numFmtId="0" fontId="8" fillId="0" borderId="1" xfId="4" applyFont="1" applyFill="1" applyBorder="1" applyAlignment="1">
      <alignment horizontal="right"/>
    </xf>
    <xf numFmtId="0" fontId="9" fillId="39" borderId="1" xfId="4" applyFont="1" applyFill="1" applyBorder="1" applyAlignment="1">
      <alignment horizontal="center"/>
    </xf>
    <xf numFmtId="0" fontId="11" fillId="0" borderId="0" xfId="4" applyFill="1"/>
    <xf numFmtId="0" fontId="8" fillId="0" borderId="10" xfId="4" applyFont="1" applyFill="1" applyBorder="1" applyAlignment="1">
      <alignment horizontal="right"/>
    </xf>
    <xf numFmtId="168" fontId="11" fillId="0" borderId="10" xfId="4" applyNumberFormat="1" applyFill="1" applyBorder="1"/>
    <xf numFmtId="0" fontId="9" fillId="40" borderId="10" xfId="4" applyFont="1" applyFill="1" applyBorder="1" applyAlignment="1">
      <alignment horizontal="center"/>
    </xf>
    <xf numFmtId="0" fontId="24" fillId="0" borderId="10" xfId="0" applyFont="1" applyFill="1" applyBorder="1" applyAlignment="1">
      <alignment horizontal="right"/>
    </xf>
    <xf numFmtId="1" fontId="24" fillId="0" borderId="10" xfId="0" applyNumberFormat="1" applyFont="1" applyFill="1" applyBorder="1" applyAlignment="1"/>
    <xf numFmtId="0" fontId="28" fillId="28" borderId="12" xfId="0" applyFont="1" applyFill="1" applyBorder="1" applyAlignment="1"/>
    <xf numFmtId="0" fontId="28"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1"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4" fillId="2" borderId="10" xfId="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4" fillId="0" borderId="10" xfId="0" applyNumberFormat="1" applyFont="1" applyFill="1" applyBorder="1" applyAlignment="1"/>
    <xf numFmtId="0" fontId="24" fillId="0" borderId="29" xfId="0" applyFont="1" applyFill="1" applyBorder="1" applyAlignment="1"/>
    <xf numFmtId="3" fontId="24" fillId="0" borderId="30" xfId="0" applyNumberFormat="1" applyFont="1" applyFill="1" applyBorder="1" applyAlignment="1"/>
    <xf numFmtId="0" fontId="24" fillId="0" borderId="30" xfId="0" applyFont="1" applyFill="1" applyBorder="1" applyAlignment="1"/>
    <xf numFmtId="4" fontId="10" fillId="0" borderId="1" xfId="4" applyNumberFormat="1" applyFont="1" applyBorder="1"/>
    <xf numFmtId="164" fontId="10" fillId="0" borderId="1" xfId="4" applyNumberFormat="1" applyFont="1" applyBorder="1"/>
    <xf numFmtId="0" fontId="32" fillId="0" borderId="8" xfId="0" applyFont="1" applyFill="1" applyBorder="1" applyAlignment="1">
      <alignment horizontal="right"/>
    </xf>
    <xf numFmtId="0" fontId="1" fillId="34" borderId="10" xfId="0" applyFont="1" applyFill="1" applyBorder="1" applyAlignment="1">
      <alignment horizontal="right"/>
    </xf>
    <xf numFmtId="0" fontId="11" fillId="5" borderId="12" xfId="4" applyFill="1" applyBorder="1" applyAlignment="1">
      <alignment horizontal="right"/>
    </xf>
    <xf numFmtId="0" fontId="10" fillId="0" borderId="18" xfId="0" applyFont="1" applyBorder="1"/>
    <xf numFmtId="10" fontId="4"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6" fillId="46" borderId="10" xfId="0" applyFont="1" applyFill="1" applyBorder="1"/>
    <xf numFmtId="11" fontId="0" fillId="46" borderId="10" xfId="0" applyNumberFormat="1" applyFill="1" applyBorder="1"/>
    <xf numFmtId="0" fontId="39" fillId="41" borderId="10" xfId="0" applyFont="1" applyFill="1" applyBorder="1"/>
    <xf numFmtId="11" fontId="23" fillId="41" borderId="10" xfId="0" applyNumberFormat="1" applyFont="1" applyFill="1" applyBorder="1"/>
    <xf numFmtId="2" fontId="23" fillId="41" borderId="10" xfId="0" applyNumberFormat="1" applyFont="1" applyFill="1" applyBorder="1"/>
    <xf numFmtId="43" fontId="0" fillId="44" borderId="10" xfId="0" applyNumberFormat="1" applyFill="1" applyBorder="1"/>
    <xf numFmtId="0" fontId="0" fillId="47" borderId="0" xfId="0" applyFill="1"/>
    <xf numFmtId="171" fontId="1" fillId="0" borderId="12" xfId="3" applyNumberFormat="1" applyFont="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6" fillId="46" borderId="14" xfId="0" applyFont="1" applyFill="1" applyBorder="1"/>
    <xf numFmtId="11" fontId="0" fillId="46" borderId="14" xfId="0" applyNumberFormat="1" applyFill="1" applyBorder="1"/>
    <xf numFmtId="173" fontId="0" fillId="46" borderId="10" xfId="0" applyNumberFormat="1" applyFill="1" applyBorder="1"/>
    <xf numFmtId="10" fontId="14" fillId="2" borderId="10" xfId="6" applyNumberFormat="1" applyBorder="1" applyAlignment="1">
      <alignment horizontal="center"/>
    </xf>
    <xf numFmtId="0" fontId="0" fillId="44" borderId="0" xfId="0" applyFill="1" applyAlignment="1">
      <alignment horizontal="center"/>
    </xf>
    <xf numFmtId="43" fontId="11" fillId="0" borderId="6" xfId="4" applyNumberFormat="1" applyBorder="1"/>
    <xf numFmtId="43" fontId="0" fillId="7" borderId="1" xfId="0" applyNumberFormat="1" applyFill="1" applyBorder="1"/>
    <xf numFmtId="0" fontId="0" fillId="29" borderId="10" xfId="0" applyFill="1" applyBorder="1"/>
    <xf numFmtId="0" fontId="0" fillId="40" borderId="10" xfId="0" applyFill="1" applyBorder="1"/>
    <xf numFmtId="0" fontId="0" fillId="49" borderId="10" xfId="0" applyFill="1" applyBorder="1"/>
    <xf numFmtId="0" fontId="0" fillId="48" borderId="10" xfId="0" applyFill="1" applyBorder="1"/>
    <xf numFmtId="0" fontId="23" fillId="29" borderId="10" xfId="0" applyFont="1" applyFill="1" applyBorder="1"/>
    <xf numFmtId="0" fontId="33" fillId="40" borderId="10" xfId="0" quotePrefix="1" applyFont="1" applyFill="1" applyBorder="1"/>
    <xf numFmtId="0" fontId="0" fillId="40" borderId="20" xfId="0" applyFill="1" applyBorder="1"/>
    <xf numFmtId="0" fontId="0" fillId="40" borderId="14" xfId="0" applyFill="1" applyBorder="1"/>
    <xf numFmtId="0" fontId="0" fillId="40" borderId="32" xfId="0" applyFill="1" applyBorder="1"/>
    <xf numFmtId="10" fontId="4" fillId="2" borderId="10" xfId="6" applyNumberFormat="1" applyFont="1" applyBorder="1" applyAlignment="1">
      <alignment horizontal="center"/>
    </xf>
    <xf numFmtId="0" fontId="32" fillId="50" borderId="34" xfId="0" applyFont="1" applyFill="1" applyBorder="1" applyAlignment="1"/>
    <xf numFmtId="0" fontId="32" fillId="50" borderId="35" xfId="0" applyFont="1" applyFill="1" applyBorder="1" applyAlignment="1"/>
    <xf numFmtId="0" fontId="32" fillId="50" borderId="0" xfId="0" applyFont="1" applyFill="1" applyBorder="1" applyAlignment="1"/>
    <xf numFmtId="11" fontId="32" fillId="50" borderId="0" xfId="0" applyNumberFormat="1" applyFont="1" applyFill="1" applyBorder="1" applyAlignment="1"/>
    <xf numFmtId="0" fontId="32" fillId="50" borderId="36" xfId="0" applyFont="1" applyFill="1" applyBorder="1" applyAlignment="1"/>
    <xf numFmtId="0" fontId="32" fillId="50" borderId="37" xfId="0" applyFont="1" applyFill="1" applyBorder="1" applyAlignment="1"/>
    <xf numFmtId="0" fontId="32" fillId="50" borderId="38" xfId="0" applyFont="1" applyFill="1" applyBorder="1" applyAlignment="1"/>
    <xf numFmtId="0" fontId="32" fillId="50" borderId="39" xfId="0" applyFont="1" applyFill="1" applyBorder="1" applyAlignment="1"/>
    <xf numFmtId="0" fontId="32" fillId="50" borderId="40" xfId="0" applyFont="1" applyFill="1" applyBorder="1" applyAlignment="1"/>
    <xf numFmtId="11" fontId="32" fillId="50" borderId="40" xfId="0" applyNumberFormat="1" applyFont="1" applyFill="1" applyBorder="1" applyAlignment="1"/>
    <xf numFmtId="0" fontId="32" fillId="50" borderId="41" xfId="0" applyFont="1" applyFill="1" applyBorder="1" applyAlignment="1"/>
    <xf numFmtId="0" fontId="32" fillId="50" borderId="42" xfId="0" applyFont="1" applyFill="1" applyBorder="1" applyAlignment="1"/>
    <xf numFmtId="0" fontId="32" fillId="50" borderId="43" xfId="0" applyFont="1" applyFill="1" applyBorder="1" applyAlignment="1"/>
    <xf numFmtId="11" fontId="32" fillId="50" borderId="41" xfId="0" applyNumberFormat="1" applyFont="1" applyFill="1" applyBorder="1" applyAlignment="1"/>
    <xf numFmtId="0" fontId="32" fillId="50" borderId="44" xfId="0" applyFont="1" applyFill="1" applyBorder="1" applyAlignment="1"/>
    <xf numFmtId="0" fontId="32" fillId="50" borderId="45" xfId="0" applyFont="1" applyFill="1" applyBorder="1" applyAlignment="1"/>
    <xf numFmtId="11" fontId="32" fillId="50" borderId="45" xfId="0" applyNumberFormat="1" applyFont="1" applyFill="1" applyBorder="1" applyAlignment="1"/>
    <xf numFmtId="0" fontId="32" fillId="50" borderId="46" xfId="0" applyFont="1" applyFill="1" applyBorder="1" applyAlignment="1"/>
    <xf numFmtId="0" fontId="32" fillId="50" borderId="47" xfId="0" applyFont="1" applyFill="1" applyBorder="1" applyAlignment="1"/>
    <xf numFmtId="11" fontId="32" fillId="50" borderId="35" xfId="0" applyNumberFormat="1" applyFont="1" applyFill="1" applyBorder="1" applyAlignment="1"/>
    <xf numFmtId="0" fontId="32" fillId="50" borderId="48" xfId="0" applyFont="1" applyFill="1" applyBorder="1" applyAlignment="1"/>
    <xf numFmtId="11" fontId="32" fillId="50" borderId="44" xfId="0" applyNumberFormat="1" applyFont="1" applyFill="1" applyBorder="1" applyAlignment="1"/>
    <xf numFmtId="11" fontId="32" fillId="50" borderId="46" xfId="0" applyNumberFormat="1" applyFont="1" applyFill="1" applyBorder="1" applyAlignment="1"/>
    <xf numFmtId="0" fontId="32" fillId="50" borderId="49" xfId="0" applyFont="1" applyFill="1" applyBorder="1" applyAlignment="1"/>
    <xf numFmtId="0" fontId="32" fillId="51" borderId="43" xfId="0" applyFont="1" applyFill="1" applyBorder="1" applyAlignment="1"/>
    <xf numFmtId="4" fontId="6" fillId="34" borderId="0" xfId="0" applyNumberFormat="1" applyFont="1" applyFill="1" applyBorder="1" applyAlignment="1">
      <alignment horizontal="center"/>
    </xf>
    <xf numFmtId="10" fontId="6" fillId="0" borderId="0" xfId="0" applyNumberFormat="1" applyFont="1" applyFill="1"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168" fontId="6" fillId="0" borderId="50" xfId="0" applyNumberFormat="1" applyFont="1" applyBorder="1" applyAlignment="1">
      <alignment horizontal="center"/>
    </xf>
    <xf numFmtId="168" fontId="6" fillId="0" borderId="51" xfId="0" applyNumberFormat="1" applyFont="1" applyBorder="1" applyAlignment="1">
      <alignment horizontal="center"/>
    </xf>
    <xf numFmtId="168" fontId="6" fillId="0" borderId="52" xfId="0" applyNumberFormat="1" applyFont="1" applyBorder="1" applyAlignment="1">
      <alignment horizontal="center"/>
    </xf>
    <xf numFmtId="0" fontId="0" fillId="0" borderId="0" xfId="0" applyFill="1" applyAlignment="1"/>
    <xf numFmtId="3" fontId="6" fillId="0" borderId="0" xfId="0" applyNumberFormat="1" applyFont="1"/>
    <xf numFmtId="9" fontId="0" fillId="0" borderId="0" xfId="14" applyFont="1"/>
    <xf numFmtId="9" fontId="4" fillId="2" borderId="0" xfId="2" applyNumberFormat="1"/>
    <xf numFmtId="11" fontId="0" fillId="7" borderId="1" xfId="0" applyNumberFormat="1" applyFill="1" applyBorder="1"/>
    <xf numFmtId="0" fontId="40" fillId="0" borderId="0" xfId="0" applyFont="1"/>
    <xf numFmtId="0" fontId="41" fillId="0" borderId="0" xfId="0" applyFont="1" applyAlignment="1">
      <alignment horizontal="center"/>
    </xf>
    <xf numFmtId="0" fontId="41" fillId="0" borderId="0" xfId="0" applyFont="1"/>
    <xf numFmtId="166" fontId="41" fillId="0" borderId="0" xfId="0" applyNumberFormat="1" applyFont="1"/>
    <xf numFmtId="0" fontId="9" fillId="25" borderId="1" xfId="4" applyFont="1" applyFill="1" applyBorder="1" applyAlignment="1">
      <alignment horizontal="center"/>
    </xf>
    <xf numFmtId="0" fontId="5" fillId="3" borderId="10" xfId="0" applyFont="1" applyFill="1" applyBorder="1" applyAlignment="1">
      <alignment horizontal="center"/>
    </xf>
    <xf numFmtId="0" fontId="29" fillId="0" borderId="1" xfId="4" applyFont="1" applyBorder="1"/>
    <xf numFmtId="0" fontId="10" fillId="0" borderId="0" xfId="4" applyFont="1" applyBorder="1"/>
    <xf numFmtId="0" fontId="1" fillId="5" borderId="10" xfId="4" applyFont="1" applyFill="1" applyBorder="1" applyAlignment="1">
      <alignment horizontal="right"/>
    </xf>
    <xf numFmtId="0" fontId="10" fillId="0" borderId="10" xfId="4" applyFont="1" applyBorder="1"/>
    <xf numFmtId="0" fontId="11" fillId="5" borderId="10" xfId="4" applyFill="1" applyBorder="1" applyAlignment="1">
      <alignment horizontal="right"/>
    </xf>
    <xf numFmtId="44" fontId="0" fillId="0" borderId="0" xfId="1" applyFont="1"/>
    <xf numFmtId="174" fontId="0" fillId="0" borderId="0" xfId="1" applyNumberFormat="1" applyFont="1" applyAlignment="1">
      <alignment wrapText="1"/>
    </xf>
    <xf numFmtId="174" fontId="0" fillId="0" borderId="0" xfId="1" applyNumberFormat="1" applyFont="1"/>
    <xf numFmtId="174" fontId="0" fillId="0" borderId="0" xfId="0" applyNumberFormat="1"/>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cellXfs>
  <cellStyles count="15">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4" builtinId="5"/>
    <cellStyle name="Percent 2" xfId="11" xr:uid="{0BDD1AEB-79AC-9E4E-B1A4-665F6A0DCA9E}"/>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3CB67"/>
      <color rgb="FFF9E12F"/>
      <color rgb="FFFFCD2D"/>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C-5A3C-439D-8B7F-709215E3172B}"/>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D-5A3C-439D-8B7F-709215E3172B}"/>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E-5A3C-439D-8B7F-709215E3172B}"/>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F-5A3C-439D-8B7F-709215E3172B}"/>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10-5A3C-439D-8B7F-709215E3172B}"/>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11-5A3C-439D-8B7F-709215E3172B}"/>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2-5A3C-439D-8B7F-709215E3172B}"/>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A3C-439D-8B7F-709215E3172B}"/>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A3C-439D-8B7F-709215E3172B}"/>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A3C-439D-8B7F-709215E3172B}"/>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A3C-439D-8B7F-709215E3172B}"/>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A3C-439D-8B7F-709215E3172B}"/>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1C-5A3C-439D-8B7F-709215E3172B}"/>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A3C-439D-8B7F-709215E3172B}"/>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A3C-439D-8B7F-709215E3172B}"/>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A3C-439D-8B7F-709215E3172B}"/>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A3C-439D-8B7F-709215E3172B}"/>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A3C-439D-8B7F-709215E3172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7-5A3C-439D-8B7F-709215E3172B}"/>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435-4DBE-8D82-39719C7368AD}"/>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1-E435-4DBE-8D82-39719C7368AD}"/>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2-E435-4DBE-8D82-39719C7368AD}"/>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3-E435-4DBE-8D82-39719C7368AD}"/>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04-E435-4DBE-8D82-39719C7368AD}"/>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05-E435-4DBE-8D82-39719C7368AD}"/>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435-4DBE-8D82-39719C7368AD}"/>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5-4DBE-8D82-39719C7368AD}"/>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5-4DBE-8D82-39719C7368AD}"/>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5-4DBE-8D82-39719C7368AD}"/>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5-4DBE-8D82-39719C7368AD}"/>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35-4DBE-8D82-39719C7368AD}"/>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0C-E435-4DBE-8D82-39719C7368AD}"/>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35-4DBE-8D82-39719C7368AD}"/>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35-4DBE-8D82-39719C7368AD}"/>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435-4DBE-8D82-39719C7368AD}"/>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435-4DBE-8D82-39719C7368AD}"/>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435-4DBE-8D82-39719C7368A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2-E435-4DBE-8D82-39719C7368AD}"/>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_xlchart.v1.6</cx:f>
      </cx:numDim>
    </cx:data>
  </cx:chartData>
  <cx:chart>
    <cx:title pos="t" align="ctr" overlay="0">
      <cx:tx>
        <cx:txData>
          <cx:v>Soy HEFA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Soy HEFA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Poplar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Poplar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Switchgrass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Switchgrass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_xlchart.v1.2</cx:f>
      </cx:numDim>
    </cx:data>
  </cx:chartData>
  <cx:chart>
    <cx:title pos="t" align="ctr" overlay="0">
      <cx:tx>
        <cx:txData>
          <cx:v>Miscanthus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Miscanthus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max="20" min="8"/>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_xlchart.v1.8</cx:f>
      </cx:numDim>
    </cx:data>
  </cx:chartData>
  <cx:chart>
    <cx:title pos="t" align="ctr" overlay="0">
      <cx:tx>
        <cx:txData>
          <cx:v>Forestry Residue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Forestry Residue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1301445</xdr:colOff>
      <xdr:row>87</xdr:row>
      <xdr:rowOff>4397</xdr:rowOff>
    </xdr:from>
    <xdr:to>
      <xdr:col>15</xdr:col>
      <xdr:colOff>700179</xdr:colOff>
      <xdr:row>104</xdr:row>
      <xdr:rowOff>152034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7DC09A-CA6C-4276-B6FD-7D992303E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03545" y="17358947"/>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762000</xdr:colOff>
      <xdr:row>87</xdr:row>
      <xdr:rowOff>0</xdr:rowOff>
    </xdr:from>
    <xdr:to>
      <xdr:col>20</xdr:col>
      <xdr:colOff>275034</xdr:colOff>
      <xdr:row>104</xdr:row>
      <xdr:rowOff>147637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173EE1-34EC-42E8-B634-6FC4C128A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774400" y="173545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752475</xdr:colOff>
      <xdr:row>86</xdr:row>
      <xdr:rowOff>190500</xdr:rowOff>
    </xdr:from>
    <xdr:to>
      <xdr:col>25</xdr:col>
      <xdr:colOff>341709</xdr:colOff>
      <xdr:row>104</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8B00266-2919-4FCD-AFE3-90E6DFF761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60875" y="173450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590550</xdr:colOff>
      <xdr:row>86</xdr:row>
      <xdr:rowOff>152400</xdr:rowOff>
    </xdr:from>
    <xdr:to>
      <xdr:col>31</xdr:col>
      <xdr:colOff>360759</xdr:colOff>
      <xdr:row>104</xdr:row>
      <xdr:rowOff>100012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B1441D-3D7F-417B-A56D-CB8F533A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718750" y="173069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466725</xdr:colOff>
      <xdr:row>86</xdr:row>
      <xdr:rowOff>123825</xdr:rowOff>
    </xdr:from>
    <xdr:to>
      <xdr:col>36</xdr:col>
      <xdr:colOff>827484</xdr:colOff>
      <xdr:row>104</xdr:row>
      <xdr:rowOff>71437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11ABFF7-33E7-42AA-8CA6-6F5DC75B47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33750" y="172783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43</xdr:col>
      <xdr:colOff>352425</xdr:colOff>
      <xdr:row>318</xdr:row>
      <xdr:rowOff>180975</xdr:rowOff>
    </xdr:from>
    <xdr:to>
      <xdr:col>54</xdr:col>
      <xdr:colOff>238125</xdr:colOff>
      <xdr:row>363</xdr:row>
      <xdr:rowOff>66675</xdr:rowOff>
    </xdr:to>
    <xdr:graphicFrame macro="">
      <xdr:nvGraphicFramePr>
        <xdr:cNvPr id="4" name="Chart 3">
          <a:extLst>
            <a:ext uri="{FF2B5EF4-FFF2-40B4-BE49-F238E27FC236}">
              <a16:creationId xmlns:a16="http://schemas.microsoft.com/office/drawing/2014/main" id="{487CD59A-7653-4B60-A0A8-09038A3ED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1276350</xdr:colOff>
      <xdr:row>326</xdr:row>
      <xdr:rowOff>9525</xdr:rowOff>
    </xdr:from>
    <xdr:to>
      <xdr:col>18</xdr:col>
      <xdr:colOff>104775</xdr:colOff>
      <xdr:row>370</xdr:row>
      <xdr:rowOff>95250</xdr:rowOff>
    </xdr:to>
    <xdr:graphicFrame macro="">
      <xdr:nvGraphicFramePr>
        <xdr:cNvPr id="6" name="Chart 5">
          <a:extLst>
            <a:ext uri="{FF2B5EF4-FFF2-40B4-BE49-F238E27FC236}">
              <a16:creationId xmlns:a16="http://schemas.microsoft.com/office/drawing/2014/main" id="{FBB95D97-8DC9-4C50-829F-DDF8248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P73" dT="2021-09-21T21:07:17.73" personId="{60AA44F5-F4F6-47B7-9DC8-6C4A13FD9C7B}" id="{18950281-8D43-4837-90DD-90C5FA1D1B4A}">
    <text>AltJet</text>
  </threadedComment>
  <threadedComment ref="P74" dT="2021-09-21T19:26:02.69" personId="{60AA44F5-F4F6-47B7-9DC8-6C4A13FD9C7B}" id="{3B4059E1-24B4-4DE0-9ED0-162DBA0A4340}">
    <text>Figure 6, USA Miscanthus FT to Jet
Estimating induced land use change emissions for sustainable aviation biofuel pathways | Elsevier Enhanced Reader</text>
  </threadedComment>
  <threadedComment ref="P75" dT="2021-09-21T19:43:35.32" personId="{60AA44F5-F4F6-47B7-9DC8-6C4A13FD9C7B}" id="{9CFD8945-8BD7-4F11-B46C-8186B54C9ED1}">
    <text>Page 61, Table 34</text>
  </threadedComment>
  <threadedComment ref="P75" dT="2021-09-21T19:51:33.07" personId="{60AA44F5-F4F6-47B7-9DC8-6C4A13FD9C7B}" id="{E54EE009-2607-4295-A38F-CAA013269B93}" parentId="{9CFD8945-8BD7-4F11-B46C-8186B54C9ED1}">
    <text>Soy is from table 51 Baseline case (matches our Soy yield assumption)</text>
  </threadedComment>
  <threadedComment ref="P76" dT="2021-09-21T20:36:48.14" personId="{60AA44F5-F4F6-47B7-9DC8-6C4A13FD9C7B}" id="{A1C46FF4-A4E7-4D53-B83B-535479032AA9}">
    <text>Page ten, Energy Allocation.  Don't know the institute but know same functional unit, allocation methodology and system boundary</text>
  </threadedComment>
  <threadedComment ref="P77" dT="2021-09-21T20:56:29.90" personId="{60AA44F5-F4F6-47B7-9DC8-6C4A13FD9C7B}" id="{E1BAC607-C02D-47AC-AFAE-B513DC8499C6}">
    <text>Figure 3, Argonne National Lab</text>
  </threadedComment>
  <threadedComment ref="P78" dT="2021-09-21T21:03:37.84" personId="{60AA44F5-F4F6-47B7-9DC8-6C4A13FD9C7B}" id="{297CA1BB-5A9C-4F0F-9927-DB62D8DD3DC4}">
    <text>Figure 2, kg depicted but Functional Unit of 1 GJ Jet? (=19/41gCO2eq/MJ Jet)</text>
  </threadedComment>
  <threadedComment ref="P78" dT="2021-09-21T21:05:26.19" personId="{60AA44F5-F4F6-47B7-9DC8-6C4A13FD9C7B}" id="{D9D0B462-DDA2-44BA-B880-60AD4BFB9D12}" parentId="{297CA1BB-5A9C-4F0F-9927-DB62D8DD3DC4}">
    <text>Also has built in assumption of 50% slash pile burn emissions reduction</text>
  </threadedComment>
  <threadedComment ref="P79" dT="2021-09-21T23:24:56.58" personId="{60AA44F5-F4F6-47B7-9DC8-6C4A13FD9C7B}" id="{C7756807-2765-493B-A733-F9504F214BFF}">
    <text>Tables 3, 4, 5, and 11</text>
  </threadedComment>
  <threadedComment ref="P79" dT="2021-09-21T23:41:14.23" personId="{60AA44F5-F4F6-47B7-9DC8-6C4A13FD9C7B}" id="{828C7D5F-2382-457F-8A09-F2F7EDAABD07}" parentId="{C7756807-2765-493B-A733-F9504F214BFF}">
    <text xml:space="preserve">CORSIA Supporting Document_CORSIA Eligible Fuels_LCA Methodology.pdf (icao.int)
</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0" dT="2021-09-21T18:50:28.60" personId="{60AA44F5-F4F6-47B7-9DC8-6C4A13FD9C7B}" id="{4F1D256A-C849-4F18-B9B5-70E962095850}" parentId="{AD6999D2-6198-4EC3-988C-2CA40D8B0948}">
    <text>Ignore</text>
  </threadedComment>
  <threadedComment ref="H12" dT="2021-09-26T23:41:51.48" personId="{960C1D14-9340-4B85-B789-DF79CFFE21F8}" id="{449F9908-0CD9-4362-8B44-2E5E3A0E30A8}">
    <text>Verify this number.  If it is waste flue gas, it is part of atmosphere and thus should be adjusted by -1000 because ecoinvent doesn't include biogenic CO2?</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A14" dT="2021-09-21T18:50:33.21" personId="{60AA44F5-F4F6-47B7-9DC8-6C4A13FD9C7B}" id="{EB9F0793-C3E0-4DCC-87D5-2F66D123125D}" parentId="{EF86BBBE-60B2-4E80-9CED-73A824EEA328}">
    <text>ignore</text>
  </threadedComment>
  <threadedComment ref="A29" dT="2021-09-21T18:50:00.97" personId="{60AA44F5-F4F6-47B7-9DC8-6C4A13FD9C7B}" id="{ADC468FE-95A7-4F0F-9CAB-DDE384CFFD5D}">
    <text>Also have IsoHexane (Slightly higher GHG)</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6" dT="2021-09-21T18:52:19.06" personId="{60AA44F5-F4F6-47B7-9DC8-6C4A13FD9C7B}" id="{35128F58-FDD0-4D77-8C6E-BD86E994DD5F}">
    <text>Had 2811, don't know if this substance is currently being used?</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4.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8.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10.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3.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4.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5.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10.xml"/><Relationship Id="rId4" Type="http://schemas.openxmlformats.org/officeDocument/2006/relationships/comments" Target="../comments12.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5.xml"/><Relationship Id="rId4" Type="http://schemas.microsoft.com/office/2017/10/relationships/threadedComment" Target="../threadedComments/threadedComment1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7.xml"/><Relationship Id="rId1"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27" sqref="B27"/>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 activePane="bottomRight" state="frozen"/>
      <selection pane="topRight" activeCell="B1" sqref="B1"/>
      <selection pane="bottomLeft" activeCell="A2" sqref="A2"/>
      <selection pane="bottomRight" activeCell="E19" sqref="E19"/>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G12" sqref="G12"/>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L5" sqref="L5"/>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B66" activePane="bottomRight" state="frozen"/>
      <selection pane="topRight"/>
      <selection pane="bottomLeft"/>
      <selection pane="bottomRight" activeCell="L107" sqref="L107"/>
    </sheetView>
  </sheetViews>
  <sheetFormatPr defaultColWidth="11" defaultRowHeight="15.75" x14ac:dyDescent="0.25"/>
  <cols>
    <col min="1" max="1" width="30.125" customWidth="1"/>
    <col min="2" max="2" width="16.5" style="7" customWidth="1"/>
    <col min="3" max="3" width="24.625" style="7" bestFit="1" customWidth="1"/>
    <col min="4" max="4" width="21.5" style="7" customWidth="1"/>
    <col min="5"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I_O!X268</f>
        <v>Land Cost ($)</v>
      </c>
      <c r="B4" s="12">
        <f>I_O!Y268</f>
        <v>1654900</v>
      </c>
      <c r="C4" s="12">
        <f>I_O!Z268</f>
        <v>1654900</v>
      </c>
      <c r="D4" s="12">
        <f>I_O!AA268</f>
        <v>1654900</v>
      </c>
      <c r="E4" s="12">
        <f>I_O!AB268</f>
        <v>1654900</v>
      </c>
      <c r="F4" s="12">
        <f>I_O!AC268</f>
        <v>1654900</v>
      </c>
      <c r="G4" s="12">
        <f>I_O!AD268</f>
        <v>0</v>
      </c>
      <c r="H4" s="12">
        <f>I_O!AE268</f>
        <v>0</v>
      </c>
      <c r="I4" s="12">
        <f>I_O!AF268</f>
        <v>0</v>
      </c>
      <c r="J4" s="12">
        <f>I_O!AG268</f>
        <v>1654900</v>
      </c>
      <c r="K4" s="12">
        <f>I_O!AH268</f>
        <v>1654900</v>
      </c>
      <c r="L4" s="12">
        <f>I_O!AI268</f>
        <v>1654900</v>
      </c>
      <c r="M4" s="12">
        <f>I_O!AJ268</f>
        <v>345800.00000000006</v>
      </c>
      <c r="N4" s="12">
        <f>I_O!AK268</f>
        <v>345800.00000000006</v>
      </c>
      <c r="O4" s="12">
        <f>I_O!AL268</f>
        <v>0</v>
      </c>
      <c r="P4" s="12">
        <f>I_O!AM268</f>
        <v>0</v>
      </c>
      <c r="Q4" s="12"/>
    </row>
    <row r="5" spans="1:22" x14ac:dyDescent="0.25">
      <c r="A5" t="str">
        <f>I_O!X269</f>
        <v>Capital Cost ($)</v>
      </c>
      <c r="B5" s="12">
        <f>I_O!Y269</f>
        <v>833861.46677404479</v>
      </c>
      <c r="C5" s="12">
        <f>I_O!Z269</f>
        <v>809431.44058649009</v>
      </c>
      <c r="D5" s="12">
        <f>I_O!AA269</f>
        <v>910252.00050020008</v>
      </c>
      <c r="E5" s="12">
        <f>I_O!AB269</f>
        <v>597740</v>
      </c>
      <c r="F5" s="12">
        <f>I_O!AC269</f>
        <v>597740</v>
      </c>
      <c r="G5" s="12">
        <f>I_O!AD269</f>
        <v>0</v>
      </c>
      <c r="H5" s="12">
        <f>I_O!AE269</f>
        <v>0</v>
      </c>
      <c r="I5" s="12">
        <f>I_O!AF269</f>
        <v>0</v>
      </c>
      <c r="J5" s="12">
        <f>I_O!AG269</f>
        <v>934557.26814768743</v>
      </c>
      <c r="K5" s="12">
        <f>I_O!AH269</f>
        <v>864615.43449919985</v>
      </c>
      <c r="L5" s="12">
        <f>I_O!AI269</f>
        <v>906685.54006499995</v>
      </c>
      <c r="M5" s="12">
        <f>I_O!AJ269</f>
        <v>52727870.146808304</v>
      </c>
      <c r="N5" s="12">
        <f>I_O!AK269</f>
        <v>59405647.614904635</v>
      </c>
      <c r="O5" s="12">
        <f>I_O!AL269</f>
        <v>721776.15457500005</v>
      </c>
      <c r="P5" s="12">
        <f>I_O!AM269</f>
        <v>0</v>
      </c>
      <c r="Q5" s="12"/>
    </row>
    <row r="6" spans="1:22" x14ac:dyDescent="0.25">
      <c r="A6" t="str">
        <f>I_O!X270</f>
        <v>Labor ($/yr)</v>
      </c>
      <c r="B6" s="12">
        <f>I_O!Y270</f>
        <v>9016.3041093600241</v>
      </c>
      <c r="C6" s="12">
        <f>I_O!Z270</f>
        <v>9016.3041093600241</v>
      </c>
      <c r="D6" s="12">
        <f>I_O!AA270</f>
        <v>36296.839999999997</v>
      </c>
      <c r="E6" s="12">
        <f>I_O!AB270</f>
        <v>8148.5300000000007</v>
      </c>
      <c r="F6" s="12">
        <f>I_O!AC270</f>
        <v>8148.5300000000007</v>
      </c>
      <c r="G6" s="12">
        <f>I_O!AD270</f>
        <v>0</v>
      </c>
      <c r="H6" s="12">
        <f>I_O!AE270</f>
        <v>0</v>
      </c>
      <c r="I6" s="12">
        <f>I_O!AF270</f>
        <v>0</v>
      </c>
      <c r="J6" s="12">
        <f>I_O!AG270</f>
        <v>26377.954344624999</v>
      </c>
      <c r="K6" s="12">
        <f>I_O!AH270</f>
        <v>9855.6890175999997</v>
      </c>
      <c r="L6" s="12">
        <f>I_O!AI270</f>
        <v>19348.531070000001</v>
      </c>
      <c r="M6" s="12">
        <f>I_O!AJ270</f>
        <v>1280158.42270022</v>
      </c>
      <c r="N6" s="12">
        <f>I_O!AK270</f>
        <v>1287280.6698897791</v>
      </c>
      <c r="O6" s="12">
        <f>I_O!AL270</f>
        <v>7599.7868500000004</v>
      </c>
      <c r="P6" s="12">
        <f>I_O!AM270</f>
        <v>0</v>
      </c>
      <c r="Q6" s="12"/>
    </row>
    <row r="7" spans="1:22" x14ac:dyDescent="0.25">
      <c r="A7" t="str">
        <f>I_O!X271</f>
        <v>E&amp;M Cost ($/yr)</v>
      </c>
      <c r="B7" s="12">
        <f>I_O!Y271</f>
        <v>20673.116299628437</v>
      </c>
      <c r="C7" s="12">
        <f>I_O!Z271</f>
        <v>29325.172071987679</v>
      </c>
      <c r="D7" s="12">
        <f>I_O!AA271</f>
        <v>123855.07383284959</v>
      </c>
      <c r="E7" s="12">
        <f>I_O!AB271</f>
        <v>34533.837478292175</v>
      </c>
      <c r="F7" s="12">
        <f>I_O!AC271</f>
        <v>34533.837478292175</v>
      </c>
      <c r="G7" s="12">
        <f>I_O!AD271</f>
        <v>0</v>
      </c>
      <c r="H7" s="12">
        <f>I_O!AE271</f>
        <v>0</v>
      </c>
      <c r="I7" s="12">
        <f>I_O!AF271</f>
        <v>0</v>
      </c>
      <c r="J7" s="12">
        <f>I_O!AG271</f>
        <v>73986.76393868</v>
      </c>
      <c r="K7" s="12">
        <f>I_O!AH271</f>
        <v>64139.935173175334</v>
      </c>
      <c r="L7" s="12">
        <f>I_O!AI271</f>
        <v>132080.3805714731</v>
      </c>
      <c r="M7" s="12">
        <f>I_O!AJ271</f>
        <v>2574639.3005680367</v>
      </c>
      <c r="N7" s="12">
        <f>I_O!AK271</f>
        <v>2812530.5178657672</v>
      </c>
      <c r="O7" s="12">
        <f>I_O!AL271</f>
        <v>105633.58525029657</v>
      </c>
      <c r="P7" s="12">
        <f>I_O!AM271</f>
        <v>0</v>
      </c>
      <c r="Q7" s="12"/>
    </row>
    <row r="8" spans="1:22" x14ac:dyDescent="0.25">
      <c r="A8" t="str">
        <f>I_O!X272</f>
        <v>GHG Emissions Tax ($/yr)</v>
      </c>
      <c r="B8" s="12">
        <f>I_O!Y272</f>
        <v>0</v>
      </c>
      <c r="C8" s="12">
        <f>I_O!Z272</f>
        <v>0</v>
      </c>
      <c r="D8" s="12">
        <f>I_O!AA272</f>
        <v>0</v>
      </c>
      <c r="E8" s="12">
        <f>I_O!AB272</f>
        <v>0</v>
      </c>
      <c r="F8" s="12">
        <f>I_O!AC272</f>
        <v>0</v>
      </c>
      <c r="G8" s="12">
        <f>I_O!AD272</f>
        <v>0</v>
      </c>
      <c r="H8" s="12">
        <f>I_O!AE272</f>
        <v>0</v>
      </c>
      <c r="I8" s="12">
        <f>I_O!AF272</f>
        <v>0</v>
      </c>
      <c r="J8" s="12">
        <f>I_O!AG272</f>
        <v>0</v>
      </c>
      <c r="K8" s="12">
        <f>I_O!AH272</f>
        <v>0</v>
      </c>
      <c r="L8" s="12">
        <f>I_O!AI272</f>
        <v>0</v>
      </c>
      <c r="M8" s="12">
        <f>I_O!AJ272</f>
        <v>0</v>
      </c>
      <c r="N8" s="12">
        <f>I_O!AK272</f>
        <v>0</v>
      </c>
      <c r="O8" s="12">
        <f>I_O!AL272</f>
        <v>0</v>
      </c>
      <c r="P8" s="12">
        <f>I_O!AM272</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I_O!X273</f>
        <v>Baseline Revenue ($/yr)</v>
      </c>
      <c r="B11" s="51">
        <f>I_O!Y273</f>
        <v>113475.06433980539</v>
      </c>
      <c r="C11" s="51">
        <f>I_O!Z273</f>
        <v>117324.43249341982</v>
      </c>
      <c r="D11" s="51">
        <f>I_O!AA273</f>
        <v>249710.98497536351</v>
      </c>
      <c r="E11" s="51">
        <f>I_O!AB273</f>
        <v>40987.89</v>
      </c>
      <c r="F11" s="51">
        <f>I_O!AC273</f>
        <v>0</v>
      </c>
      <c r="G11" s="51">
        <f>I_O!AD273</f>
        <v>0</v>
      </c>
      <c r="H11" s="51">
        <f>I_O!AE273</f>
        <v>0</v>
      </c>
      <c r="I11" s="51">
        <f>I_O!AF273</f>
        <v>0</v>
      </c>
      <c r="J11" s="51">
        <f>I_O!AG273</f>
        <v>142636.28705862642</v>
      </c>
      <c r="K11" s="51">
        <f>I_O!AH273</f>
        <v>110891.20451586053</v>
      </c>
      <c r="L11" s="51">
        <f>I_O!AI273</f>
        <v>272277.51108805038</v>
      </c>
      <c r="M11" s="51">
        <f>I_O!AJ273</f>
        <v>1898858.2047661101</v>
      </c>
      <c r="N11" s="51">
        <f>I_O!AK273</f>
        <v>1293328.2397966059</v>
      </c>
      <c r="O11" s="51">
        <f>I_O!AL273</f>
        <v>123762.50504002289</v>
      </c>
      <c r="P11" s="51">
        <f>I_O!AM273</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-2382013.3800232406</v>
      </c>
      <c r="K12" s="60">
        <f>BaseNPV!K33</f>
        <v>-2342516.7216547825</v>
      </c>
      <c r="L12" s="60">
        <f>BaseNPV!L33</f>
        <v>-1656407.2735065429</v>
      </c>
      <c r="M12" s="60">
        <f>BaseNPV!M33</f>
        <v>-77775469.477525413</v>
      </c>
      <c r="N12" s="60">
        <f>BaseNPV!N33</f>
        <v>-103346902.36894399</v>
      </c>
      <c r="O12" s="60">
        <f>BaseNPV!O33</f>
        <v>-699327.93763858022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1654900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1536951.3240389999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229051.06997382522</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1024634.216026</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J46" si="53">F44+F45+F7+F6</f>
        <v>64201.007478292173</v>
      </c>
      <c r="G46" s="12">
        <f t="shared" si="53"/>
        <v>0</v>
      </c>
      <c r="H46" s="12">
        <f t="shared" si="53"/>
        <v>0</v>
      </c>
      <c r="I46" s="12">
        <f t="shared" si="53"/>
        <v>0</v>
      </c>
      <c r="J46" s="12">
        <f t="shared" si="53"/>
        <v>134008.77993662175</v>
      </c>
      <c r="K46" s="12">
        <f>K44+K45+K7+K6</f>
        <v>105121.77983274653</v>
      </c>
      <c r="L46" s="12">
        <f t="shared" ref="L46:V46" si="54">L44+L45+L7+L6</f>
        <v>184069.59108381308</v>
      </c>
      <c r="M46" s="12">
        <f t="shared" si="54"/>
        <v>4803899.3859108062</v>
      </c>
      <c r="N46" s="12">
        <f t="shared" si="54"/>
        <v>6238414.5018921131</v>
      </c>
      <c r="O46" s="12">
        <f t="shared" si="54"/>
        <v>139217.31366499659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9.6406438387930393E-11</v>
      </c>
      <c r="C49" s="70">
        <f>NPVSolv!C33</f>
        <v>-1.6370904631912708E-11</v>
      </c>
      <c r="D49" s="70">
        <f>NPVSolv!D33</f>
        <v>3.4378899727016687E-10</v>
      </c>
      <c r="E49" s="70">
        <f>NPVSolv!E33</f>
        <v>-2357558.8630812024</v>
      </c>
      <c r="F49" s="70">
        <f>NPVSolv!F33</f>
        <v>-2743948.1962935282</v>
      </c>
      <c r="G49" s="70">
        <f>NPVSolv!G33</f>
        <v>0</v>
      </c>
      <c r="H49" s="70">
        <f>NPVSolv!H33</f>
        <v>0</v>
      </c>
      <c r="I49" s="70">
        <f>NPVSolv!I33</f>
        <v>0</v>
      </c>
      <c r="J49" s="70">
        <f>NPVSolv!J33</f>
        <v>-6.2391336541622877E-10</v>
      </c>
      <c r="K49" s="70">
        <f>NPVSolv!K33</f>
        <v>2.5647750589996576E-10</v>
      </c>
      <c r="L49" s="70">
        <f>NPVSolv!L33</f>
        <v>7.2941475082188845E-10</v>
      </c>
      <c r="M49" s="70">
        <f>NPVSolv!M33</f>
        <v>-1.9383151084184647E-8</v>
      </c>
      <c r="N49" s="70">
        <f>NPVSolv!N33</f>
        <v>1.0011717677116394E-8</v>
      </c>
      <c r="O49" s="70">
        <f>NPVSolv!O33</f>
        <v>5.7298166211694479E-11</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366080.37510247517</v>
      </c>
      <c r="C50" s="135">
        <f t="shared" ref="C50:P50" si="55">SUM(C112:C152)</f>
        <v>371298.24380714726</v>
      </c>
      <c r="D50" s="135">
        <f t="shared" si="55"/>
        <v>507284.15760244871</v>
      </c>
      <c r="E50" s="135">
        <f t="shared" si="55"/>
        <v>40987.89</v>
      </c>
      <c r="F50" s="135">
        <f t="shared" si="55"/>
        <v>0</v>
      </c>
      <c r="G50" s="135">
        <f t="shared" si="55"/>
        <v>0</v>
      </c>
      <c r="H50" s="135">
        <f t="shared" si="55"/>
        <v>0</v>
      </c>
      <c r="I50" s="135">
        <f t="shared" si="55"/>
        <v>0</v>
      </c>
      <c r="J50" s="135">
        <f t="shared" si="55"/>
        <v>450925.14322417125</v>
      </c>
      <c r="K50" s="135">
        <f t="shared" si="55"/>
        <v>414709.73750189797</v>
      </c>
      <c r="L50" s="135">
        <f t="shared" si="55"/>
        <v>498058.11744048295</v>
      </c>
      <c r="M50" s="135">
        <f t="shared" si="55"/>
        <v>10438221.511517493</v>
      </c>
      <c r="N50" s="135">
        <f t="shared" si="55"/>
        <v>12826496.962400183</v>
      </c>
      <c r="O50" s="135">
        <f t="shared" si="55"/>
        <v>218743.38582795672</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0.12272892143842151</v>
      </c>
      <c r="C52" s="70">
        <f t="shared" si="57"/>
        <v>0.11076436722683407</v>
      </c>
      <c r="D52" s="70">
        <f t="shared" si="57"/>
        <v>4.1850643527440952E-2</v>
      </c>
      <c r="E52" s="70">
        <f t="shared" si="57"/>
        <v>2.197802197802198E-2</v>
      </c>
      <c r="F52" s="70">
        <f t="shared" si="57"/>
        <v>4.3956043956043959E-2</v>
      </c>
      <c r="G52" s="70">
        <f t="shared" si="57"/>
        <v>4.3956043956043959E-2</v>
      </c>
      <c r="H52" s="70">
        <f t="shared" si="57"/>
        <v>4.3956043956043959E-2</v>
      </c>
      <c r="I52" s="70">
        <f t="shared" si="57"/>
        <v>4.3956043956043959E-2</v>
      </c>
      <c r="J52" s="70">
        <f t="shared" si="57"/>
        <v>5.2134419304152108E-2</v>
      </c>
      <c r="K52" s="70">
        <f t="shared" si="57"/>
        <v>6.2515283257510684E-2</v>
      </c>
      <c r="L52" s="70">
        <f t="shared" si="57"/>
        <v>2.8226948391878368E-2</v>
      </c>
      <c r="M52" s="70">
        <f t="shared" si="57"/>
        <v>0.23412524533947193</v>
      </c>
      <c r="N52" s="70">
        <f t="shared" si="57"/>
        <v>0.13373132440251459</v>
      </c>
      <c r="O52" s="70">
        <f t="shared" si="57"/>
        <v>2.7118108262862772E-2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5.584165925448179</v>
      </c>
      <c r="C53" s="61">
        <v>5.0397787088209496</v>
      </c>
      <c r="D53" s="61">
        <v>1.9042042804985633</v>
      </c>
      <c r="E53" s="61">
        <v>1</v>
      </c>
      <c r="F53" s="61">
        <v>2</v>
      </c>
      <c r="G53" s="61">
        <v>2</v>
      </c>
      <c r="H53" s="61">
        <v>2</v>
      </c>
      <c r="I53" s="61">
        <v>2</v>
      </c>
      <c r="J53" s="61">
        <v>2.3721160783389208</v>
      </c>
      <c r="K53" s="61">
        <v>2.844445388216736</v>
      </c>
      <c r="L53" s="61">
        <v>1.2843261518304658</v>
      </c>
      <c r="M53" s="61">
        <v>10.652698662945973</v>
      </c>
      <c r="N53" s="61">
        <v>6.0847752603144141</v>
      </c>
      <c r="O53" s="61">
        <v>1.233873925960256</v>
      </c>
      <c r="P53" s="61">
        <v>2</v>
      </c>
      <c r="Q53" s="61">
        <v>2</v>
      </c>
      <c r="R53" s="61">
        <v>2</v>
      </c>
      <c r="S53" s="61">
        <v>2</v>
      </c>
      <c r="T53" s="61">
        <v>2</v>
      </c>
      <c r="U53" s="61">
        <v>2</v>
      </c>
      <c r="V53" s="61">
        <v>2</v>
      </c>
    </row>
    <row r="54" spans="1:22" s="6" customFormat="1" x14ac:dyDescent="0.25">
      <c r="A54" s="2" t="s">
        <v>127</v>
      </c>
      <c r="B54" s="61">
        <f t="shared" ref="B54:V54" si="58">(B53*B26)</f>
        <v>16.274772381422444</v>
      </c>
      <c r="C54" s="61">
        <f t="shared" si="58"/>
        <v>14.688183057923217</v>
      </c>
      <c r="D54" s="61">
        <f t="shared" si="58"/>
        <v>5.5497081652990374</v>
      </c>
      <c r="E54" s="61">
        <f t="shared" si="58"/>
        <v>2.91445</v>
      </c>
      <c r="F54" s="61">
        <f t="shared" si="58"/>
        <v>5.8289</v>
      </c>
      <c r="G54" s="61">
        <f t="shared" si="58"/>
        <v>5.8289</v>
      </c>
      <c r="H54" s="61">
        <f t="shared" si="58"/>
        <v>5.8289</v>
      </c>
      <c r="I54" s="61">
        <f t="shared" si="58"/>
        <v>5.8289</v>
      </c>
      <c r="J54" s="61">
        <f t="shared" si="58"/>
        <v>6.913413704514868</v>
      </c>
      <c r="K54" s="61">
        <f t="shared" si="58"/>
        <v>8.2899938616882665</v>
      </c>
      <c r="L54" s="61">
        <f t="shared" si="58"/>
        <v>3.7431043532023009</v>
      </c>
      <c r="M54" s="61">
        <f t="shared" si="58"/>
        <v>31.046757618222891</v>
      </c>
      <c r="N54" s="61">
        <f t="shared" si="58"/>
        <v>17.733773257423344</v>
      </c>
      <c r="O54" s="61">
        <f t="shared" si="58"/>
        <v>3.5960638635148681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I_O!A222</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I_O!A223</f>
        <v>CH4 Emissions (kg/yr)</v>
      </c>
      <c r="B56" s="58">
        <f>I_O!$X223</f>
        <v>0</v>
      </c>
      <c r="C56" s="58">
        <f>I_O!$X223</f>
        <v>0</v>
      </c>
      <c r="D56" s="58">
        <f>I_O!$X223</f>
        <v>0</v>
      </c>
      <c r="E56" s="58">
        <f>I_O!$X223</f>
        <v>0</v>
      </c>
      <c r="F56" s="58">
        <f>I_O!$X223</f>
        <v>0</v>
      </c>
      <c r="G56" s="58">
        <f>I_O!$X223</f>
        <v>0</v>
      </c>
      <c r="H56" s="58">
        <f>I_O!$X223</f>
        <v>0</v>
      </c>
      <c r="I56" s="58">
        <f>I_O!$X223</f>
        <v>0</v>
      </c>
      <c r="J56" s="58">
        <f>I_O!$X223</f>
        <v>0</v>
      </c>
      <c r="K56" s="58">
        <f>I_O!$X223</f>
        <v>0</v>
      </c>
      <c r="L56" s="58">
        <f>I_O!$X223</f>
        <v>0</v>
      </c>
      <c r="M56" s="58">
        <f>I_O!$X223</f>
        <v>0</v>
      </c>
      <c r="N56" s="58">
        <f>I_O!$X223</f>
        <v>0</v>
      </c>
      <c r="O56" s="58">
        <f>I_O!$X223</f>
        <v>0</v>
      </c>
      <c r="P56" s="58">
        <f>I_O!$X223</f>
        <v>0</v>
      </c>
      <c r="Q56" s="58">
        <f>I_O!$X223</f>
        <v>0</v>
      </c>
      <c r="R56" s="58">
        <f>I_O!$X223</f>
        <v>0</v>
      </c>
      <c r="S56" s="58">
        <f>I_O!$X223</f>
        <v>0</v>
      </c>
      <c r="T56" s="58">
        <f>I_O!$X223</f>
        <v>0</v>
      </c>
      <c r="U56" s="58">
        <f>I_O!$X223</f>
        <v>0</v>
      </c>
      <c r="V56" s="58">
        <f>I_O!$X223</f>
        <v>0</v>
      </c>
    </row>
    <row r="57" spans="1:22" x14ac:dyDescent="0.25">
      <c r="A57" s="57" t="str">
        <f>I_O!A224</f>
        <v>CO2 Emissions (kg/yr)</v>
      </c>
      <c r="B57" s="58">
        <f>I_O!$X224</f>
        <v>0</v>
      </c>
      <c r="C57" s="58">
        <f>I_O!$X224</f>
        <v>0</v>
      </c>
      <c r="D57" s="58">
        <f>I_O!$X224</f>
        <v>0</v>
      </c>
      <c r="E57" s="58">
        <f>I_O!$X224</f>
        <v>0</v>
      </c>
      <c r="F57" s="58">
        <f>I_O!$X224</f>
        <v>0</v>
      </c>
      <c r="G57" s="58">
        <f>I_O!$X224</f>
        <v>0</v>
      </c>
      <c r="H57" s="58">
        <f>I_O!$X224</f>
        <v>0</v>
      </c>
      <c r="I57" s="58">
        <f>I_O!$X224</f>
        <v>0</v>
      </c>
      <c r="J57" s="58">
        <f>I_O!$X224</f>
        <v>0</v>
      </c>
      <c r="K57" s="58">
        <f>I_O!$X224</f>
        <v>0</v>
      </c>
      <c r="L57" s="58">
        <f>I_O!$X224</f>
        <v>0</v>
      </c>
      <c r="M57" s="58">
        <f>I_O!$X224</f>
        <v>0</v>
      </c>
      <c r="N57" s="58">
        <f>I_O!$X224</f>
        <v>0</v>
      </c>
      <c r="O57" s="58">
        <f>I_O!$X224</f>
        <v>0</v>
      </c>
      <c r="P57" s="58">
        <f>I_O!$X224</f>
        <v>0</v>
      </c>
      <c r="Q57" s="58">
        <f>I_O!$X224</f>
        <v>0</v>
      </c>
      <c r="R57" s="58">
        <f>I_O!$X224</f>
        <v>0</v>
      </c>
      <c r="S57" s="58">
        <f>I_O!$X224</f>
        <v>0</v>
      </c>
      <c r="T57" s="58">
        <f>I_O!$X224</f>
        <v>0</v>
      </c>
      <c r="U57" s="58">
        <f>I_O!$X224</f>
        <v>0</v>
      </c>
      <c r="V57" s="58">
        <f>I_O!$X224</f>
        <v>0</v>
      </c>
    </row>
    <row r="58" spans="1:22" x14ac:dyDescent="0.25">
      <c r="A58" s="57" t="str">
        <f>I_O!A225</f>
        <v>CO Emissions (kg/yr)</v>
      </c>
      <c r="B58" s="58">
        <f>I_O!$X225</f>
        <v>0</v>
      </c>
      <c r="C58" s="58">
        <f>I_O!$X225</f>
        <v>0</v>
      </c>
      <c r="D58" s="58">
        <f>I_O!$X225</f>
        <v>0</v>
      </c>
      <c r="E58" s="58">
        <f>I_O!$X225</f>
        <v>0</v>
      </c>
      <c r="F58" s="58">
        <f>I_O!$X225</f>
        <v>0</v>
      </c>
      <c r="G58" s="58">
        <f>I_O!$X225</f>
        <v>0</v>
      </c>
      <c r="H58" s="58">
        <f>I_O!$X225</f>
        <v>0</v>
      </c>
      <c r="I58" s="58">
        <f>I_O!$X225</f>
        <v>0</v>
      </c>
      <c r="J58" s="58">
        <f>I_O!$X225</f>
        <v>0</v>
      </c>
      <c r="K58" s="58">
        <f>I_O!$X225</f>
        <v>0</v>
      </c>
      <c r="L58" s="58">
        <f>I_O!$X225</f>
        <v>0</v>
      </c>
      <c r="M58" s="58">
        <f>I_O!$X225</f>
        <v>0</v>
      </c>
      <c r="N58" s="58">
        <f>I_O!$X225</f>
        <v>0</v>
      </c>
      <c r="O58" s="58">
        <f>I_O!$X225</f>
        <v>0</v>
      </c>
      <c r="P58" s="58">
        <f>I_O!$X225</f>
        <v>0</v>
      </c>
      <c r="Q58" s="58">
        <f>I_O!$X225</f>
        <v>0</v>
      </c>
      <c r="R58" s="58">
        <f>I_O!$X225</f>
        <v>0</v>
      </c>
      <c r="S58" s="58">
        <f>I_O!$X225</f>
        <v>0</v>
      </c>
      <c r="T58" s="58">
        <f>I_O!$X225</f>
        <v>0</v>
      </c>
      <c r="U58" s="58">
        <f>I_O!$X225</f>
        <v>0</v>
      </c>
      <c r="V58" s="58">
        <f>I_O!$X225</f>
        <v>0</v>
      </c>
    </row>
    <row r="59" spans="1:22" x14ac:dyDescent="0.25">
      <c r="A59" s="57" t="str">
        <f>I_O!A226</f>
        <v>LUC Emissions (kg CO2e/yr)</v>
      </c>
      <c r="B59" s="58">
        <f>I_O!$X226</f>
        <v>0</v>
      </c>
      <c r="C59" s="58">
        <f>I_O!$X226</f>
        <v>0</v>
      </c>
      <c r="D59" s="58">
        <f>I_O!$X226</f>
        <v>0</v>
      </c>
      <c r="E59" s="58">
        <f>I_O!$X226</f>
        <v>0</v>
      </c>
      <c r="F59" s="58">
        <f>I_O!$X226</f>
        <v>0</v>
      </c>
      <c r="G59" s="58">
        <f>I_O!$X226</f>
        <v>0</v>
      </c>
      <c r="H59" s="58">
        <f>I_O!$X226</f>
        <v>0</v>
      </c>
      <c r="I59" s="58">
        <f>I_O!$X226</f>
        <v>0</v>
      </c>
      <c r="J59" s="58">
        <f>I_O!$X226</f>
        <v>0</v>
      </c>
      <c r="K59" s="58">
        <f>I_O!$X226</f>
        <v>0</v>
      </c>
      <c r="L59" s="58">
        <f>I_O!$X226</f>
        <v>0</v>
      </c>
      <c r="M59" s="58">
        <f>I_O!$X226</f>
        <v>0</v>
      </c>
      <c r="N59" s="58">
        <f>I_O!$X226</f>
        <v>0</v>
      </c>
      <c r="O59" s="58">
        <f>I_O!$X226</f>
        <v>0</v>
      </c>
      <c r="P59" s="58">
        <f>I_O!$X226</f>
        <v>0</v>
      </c>
      <c r="Q59" s="58">
        <f>I_O!$X226</f>
        <v>0</v>
      </c>
      <c r="R59" s="58">
        <f>I_O!$X226</f>
        <v>0</v>
      </c>
      <c r="S59" s="58">
        <f>I_O!$X226</f>
        <v>0</v>
      </c>
      <c r="T59" s="58">
        <f>I_O!$X226</f>
        <v>0</v>
      </c>
      <c r="U59" s="58">
        <f>I_O!$X226</f>
        <v>0</v>
      </c>
      <c r="V59" s="58">
        <f>I_O!$X226</f>
        <v>0</v>
      </c>
    </row>
    <row r="60" spans="1:22" x14ac:dyDescent="0.25">
      <c r="A60" s="57" t="str">
        <f>I_O!A227</f>
        <v>N2O Emissions (kg/yr)</v>
      </c>
      <c r="B60" s="58">
        <f>I_O!$X227</f>
        <v>0</v>
      </c>
      <c r="C60" s="58">
        <f>I_O!$X227</f>
        <v>0</v>
      </c>
      <c r="D60" s="58">
        <f>I_O!$X227</f>
        <v>0</v>
      </c>
      <c r="E60" s="58">
        <f>I_O!$X227</f>
        <v>0</v>
      </c>
      <c r="F60" s="58">
        <f>I_O!$X227</f>
        <v>0</v>
      </c>
      <c r="G60" s="58">
        <f>I_O!$X227</f>
        <v>0</v>
      </c>
      <c r="H60" s="58">
        <f>I_O!$X227</f>
        <v>0</v>
      </c>
      <c r="I60" s="58">
        <f>I_O!$X227</f>
        <v>0</v>
      </c>
      <c r="J60" s="58">
        <f>I_O!$X227</f>
        <v>0</v>
      </c>
      <c r="K60" s="58">
        <f>I_O!$X227</f>
        <v>0</v>
      </c>
      <c r="L60" s="58">
        <f>I_O!$X227</f>
        <v>0</v>
      </c>
      <c r="M60" s="58">
        <f>I_O!$X227</f>
        <v>0</v>
      </c>
      <c r="N60" s="58">
        <f>I_O!$X227</f>
        <v>0</v>
      </c>
      <c r="O60" s="58">
        <f>I_O!$X227</f>
        <v>0</v>
      </c>
      <c r="P60" s="58">
        <f>I_O!$X227</f>
        <v>0</v>
      </c>
      <c r="Q60" s="58">
        <f>I_O!$X227</f>
        <v>0</v>
      </c>
      <c r="R60" s="58">
        <f>I_O!$X227</f>
        <v>0</v>
      </c>
      <c r="S60" s="58">
        <f>I_O!$X227</f>
        <v>0</v>
      </c>
      <c r="T60" s="58">
        <f>I_O!$X227</f>
        <v>0</v>
      </c>
      <c r="U60" s="58">
        <f>I_O!$X227</f>
        <v>0</v>
      </c>
      <c r="V60" s="58">
        <f>I_O!$X227</f>
        <v>0</v>
      </c>
    </row>
    <row r="61" spans="1:22" x14ac:dyDescent="0.25">
      <c r="A61" s="57" t="str">
        <f>I_O!A228</f>
        <v>NOx Emissions (kg/yr)</v>
      </c>
      <c r="B61" s="58">
        <f>I_O!$X228</f>
        <v>0</v>
      </c>
      <c r="C61" s="58">
        <f>I_O!$X228</f>
        <v>0</v>
      </c>
      <c r="D61" s="58">
        <f>I_O!$X228</f>
        <v>0</v>
      </c>
      <c r="E61" s="58">
        <f>I_O!$X228</f>
        <v>0</v>
      </c>
      <c r="F61" s="58">
        <f>I_O!$X228</f>
        <v>0</v>
      </c>
      <c r="G61" s="58">
        <f>I_O!$X228</f>
        <v>0</v>
      </c>
      <c r="H61" s="58">
        <f>I_O!$X228</f>
        <v>0</v>
      </c>
      <c r="I61" s="58">
        <f>I_O!$X228</f>
        <v>0</v>
      </c>
      <c r="J61" s="58">
        <f>I_O!$X228</f>
        <v>0</v>
      </c>
      <c r="K61" s="58">
        <f>I_O!$X228</f>
        <v>0</v>
      </c>
      <c r="L61" s="58">
        <f>I_O!$X228</f>
        <v>0</v>
      </c>
      <c r="M61" s="58">
        <f>I_O!$X228</f>
        <v>0</v>
      </c>
      <c r="N61" s="58">
        <f>I_O!$X228</f>
        <v>0</v>
      </c>
      <c r="O61" s="58">
        <f>I_O!$X228</f>
        <v>0</v>
      </c>
      <c r="P61" s="58">
        <f>I_O!$X228</f>
        <v>0</v>
      </c>
      <c r="Q61" s="58">
        <f>I_O!$X228</f>
        <v>0</v>
      </c>
      <c r="R61" s="58">
        <f>I_O!$X228</f>
        <v>0</v>
      </c>
      <c r="S61" s="58">
        <f>I_O!$X228</f>
        <v>0</v>
      </c>
      <c r="T61" s="58">
        <f>I_O!$X228</f>
        <v>0</v>
      </c>
      <c r="U61" s="58">
        <f>I_O!$X228</f>
        <v>0</v>
      </c>
      <c r="V61" s="58">
        <f>I_O!$X228</f>
        <v>0</v>
      </c>
    </row>
    <row r="62" spans="1:22" x14ac:dyDescent="0.25">
      <c r="A62" s="57" t="str">
        <f>I_O!A229</f>
        <v>Algal Biomass, Whole (kg/yr)</v>
      </c>
      <c r="B62" s="58">
        <f>I_O!$X229</f>
        <v>0.5</v>
      </c>
      <c r="C62" s="58">
        <f>I_O!$X229</f>
        <v>0.5</v>
      </c>
      <c r="D62" s="58">
        <f>I_O!$X229</f>
        <v>0.5</v>
      </c>
      <c r="E62" s="58">
        <f>I_O!$X229</f>
        <v>0.5</v>
      </c>
      <c r="F62" s="58">
        <f>I_O!$X229</f>
        <v>0.5</v>
      </c>
      <c r="G62" s="58">
        <f>I_O!$X229</f>
        <v>0.5</v>
      </c>
      <c r="H62" s="58">
        <f>I_O!$X229</f>
        <v>0.5</v>
      </c>
      <c r="I62" s="58">
        <f>I_O!$X229</f>
        <v>0.5</v>
      </c>
      <c r="J62" s="58">
        <f>I_O!$X229</f>
        <v>0.5</v>
      </c>
      <c r="K62" s="58">
        <f>I_O!$X229</f>
        <v>0.5</v>
      </c>
      <c r="L62" s="58">
        <f>I_O!$X229</f>
        <v>0.5</v>
      </c>
      <c r="M62" s="58">
        <f>I_O!$X229</f>
        <v>0.5</v>
      </c>
      <c r="N62" s="58">
        <f>I_O!$X229</f>
        <v>0.5</v>
      </c>
      <c r="O62" s="58">
        <f>I_O!$X229</f>
        <v>0.5</v>
      </c>
      <c r="P62" s="58">
        <f>I_O!$X229</f>
        <v>0.5</v>
      </c>
      <c r="Q62" s="58">
        <f>I_O!$X229</f>
        <v>0.5</v>
      </c>
      <c r="R62" s="58">
        <f>I_O!$X229</f>
        <v>0.5</v>
      </c>
      <c r="S62" s="58">
        <f>I_O!$X229</f>
        <v>0.5</v>
      </c>
      <c r="T62" s="58">
        <f>I_O!$X229</f>
        <v>0.5</v>
      </c>
      <c r="U62" s="58">
        <f>I_O!$X229</f>
        <v>0.5</v>
      </c>
      <c r="V62" s="58">
        <f>I_O!$X229</f>
        <v>0.5</v>
      </c>
    </row>
    <row r="63" spans="1:22" x14ac:dyDescent="0.25">
      <c r="A63" s="57" t="str">
        <f>I_O!A230</f>
        <v>Algal Biomass, LEA Meal (kg/yr)</v>
      </c>
      <c r="B63" s="58">
        <f>I_O!$X230</f>
        <v>0.35</v>
      </c>
      <c r="C63" s="58">
        <f>I_O!$X230</f>
        <v>0.35</v>
      </c>
      <c r="D63" s="58">
        <f>I_O!$X230</f>
        <v>0.35</v>
      </c>
      <c r="E63" s="58">
        <f>I_O!$X230</f>
        <v>0.35</v>
      </c>
      <c r="F63" s="58">
        <f>I_O!$X230</f>
        <v>0.35</v>
      </c>
      <c r="G63" s="58">
        <f>I_O!$X230</f>
        <v>0.35</v>
      </c>
      <c r="H63" s="58">
        <f>I_O!$X230</f>
        <v>0.35</v>
      </c>
      <c r="I63" s="58">
        <f>I_O!$X230</f>
        <v>0.35</v>
      </c>
      <c r="J63" s="58">
        <f>I_O!$X230</f>
        <v>0.35</v>
      </c>
      <c r="K63" s="58">
        <f>I_O!$X230</f>
        <v>0.35</v>
      </c>
      <c r="L63" s="58">
        <f>I_O!$X230</f>
        <v>0.35</v>
      </c>
      <c r="M63" s="58">
        <f>I_O!$X230</f>
        <v>0.35</v>
      </c>
      <c r="N63" s="58">
        <f>I_O!$X230</f>
        <v>0.35</v>
      </c>
      <c r="O63" s="58">
        <f>I_O!$X230</f>
        <v>0.35</v>
      </c>
      <c r="P63" s="58">
        <f>I_O!$X230</f>
        <v>0.35</v>
      </c>
      <c r="Q63" s="58">
        <f>I_O!$X230</f>
        <v>0.35</v>
      </c>
      <c r="R63" s="58">
        <f>I_O!$X230</f>
        <v>0.35</v>
      </c>
      <c r="S63" s="58">
        <f>I_O!$X230</f>
        <v>0.35</v>
      </c>
      <c r="T63" s="58">
        <f>I_O!$X230</f>
        <v>0.35</v>
      </c>
      <c r="U63" s="58">
        <f>I_O!$X230</f>
        <v>0.35</v>
      </c>
      <c r="V63" s="58">
        <f>I_O!$X230</f>
        <v>0.35</v>
      </c>
    </row>
    <row r="64" spans="1:22" x14ac:dyDescent="0.25">
      <c r="A64" s="57" t="str">
        <f>I_O!A231</f>
        <v>Algal Oil (kg/yr)</v>
      </c>
      <c r="B64" s="58">
        <f>I_O!$X231</f>
        <v>0.5</v>
      </c>
      <c r="C64" s="58">
        <f>I_O!$X231</f>
        <v>0.5</v>
      </c>
      <c r="D64" s="58">
        <f>I_O!$X231</f>
        <v>0.5</v>
      </c>
      <c r="E64" s="58">
        <f>I_O!$X231</f>
        <v>0.5</v>
      </c>
      <c r="F64" s="58">
        <f>I_O!$X231</f>
        <v>0.5</v>
      </c>
      <c r="G64" s="58">
        <f>I_O!$X231</f>
        <v>0.5</v>
      </c>
      <c r="H64" s="58">
        <f>I_O!$X231</f>
        <v>0.5</v>
      </c>
      <c r="I64" s="58">
        <f>I_O!$X231</f>
        <v>0.5</v>
      </c>
      <c r="J64" s="58">
        <f>I_O!$X231</f>
        <v>0.5</v>
      </c>
      <c r="K64" s="58">
        <f>I_O!$X231</f>
        <v>0.5</v>
      </c>
      <c r="L64" s="58">
        <f>I_O!$X231</f>
        <v>0.5</v>
      </c>
      <c r="M64" s="58">
        <f>I_O!$X231</f>
        <v>0.5</v>
      </c>
      <c r="N64" s="58">
        <f>I_O!$X231</f>
        <v>0.5</v>
      </c>
      <c r="O64" s="58">
        <f>I_O!$X231</f>
        <v>0.5</v>
      </c>
      <c r="P64" s="58">
        <f>I_O!$X231</f>
        <v>0.5</v>
      </c>
      <c r="Q64" s="58">
        <f>I_O!$X231</f>
        <v>0.5</v>
      </c>
      <c r="R64" s="58">
        <f>I_O!$X231</f>
        <v>0.5</v>
      </c>
      <c r="S64" s="58">
        <f>I_O!$X231</f>
        <v>0.5</v>
      </c>
      <c r="T64" s="58">
        <f>I_O!$X231</f>
        <v>0.5</v>
      </c>
      <c r="U64" s="58">
        <f>I_O!$X231</f>
        <v>0.5</v>
      </c>
      <c r="V64" s="58">
        <f>I_O!$X231</f>
        <v>0.5</v>
      </c>
    </row>
    <row r="65" spans="1:22" x14ac:dyDescent="0.25">
      <c r="A65" s="57" t="str">
        <f>I_O!A232</f>
        <v>Biochar (kg/yr)</v>
      </c>
      <c r="B65" s="58">
        <f>I_O!$X232</f>
        <v>0.1</v>
      </c>
      <c r="C65" s="58">
        <f>I_O!$X232</f>
        <v>0.1</v>
      </c>
      <c r="D65" s="58">
        <f>I_O!$X232</f>
        <v>0.1</v>
      </c>
      <c r="E65" s="58">
        <f>I_O!$X232</f>
        <v>0.1</v>
      </c>
      <c r="F65" s="58">
        <f>I_O!$X232</f>
        <v>0.1</v>
      </c>
      <c r="G65" s="58">
        <f>I_O!$X232</f>
        <v>0.1</v>
      </c>
      <c r="H65" s="58">
        <f>I_O!$X232</f>
        <v>0.1</v>
      </c>
      <c r="I65" s="58">
        <f>I_O!$X232</f>
        <v>0.1</v>
      </c>
      <c r="J65" s="58">
        <f>I_O!$X232</f>
        <v>0.1</v>
      </c>
      <c r="K65" s="58">
        <f>I_O!$X232</f>
        <v>0.1</v>
      </c>
      <c r="L65" s="58">
        <f>I_O!$X232</f>
        <v>0.1</v>
      </c>
      <c r="M65" s="58">
        <f>I_O!$X232</f>
        <v>0.1</v>
      </c>
      <c r="N65" s="58">
        <f>I_O!$X232</f>
        <v>0.1</v>
      </c>
      <c r="O65" s="58">
        <f>I_O!$X232</f>
        <v>0.1</v>
      </c>
      <c r="P65" s="58">
        <f>I_O!$X232</f>
        <v>0.1</v>
      </c>
      <c r="Q65" s="58">
        <f>I_O!$X232</f>
        <v>0.1</v>
      </c>
      <c r="R65" s="58">
        <f>I_O!$X232</f>
        <v>0.1</v>
      </c>
      <c r="S65" s="58">
        <f>I_O!$X232</f>
        <v>0.1</v>
      </c>
      <c r="T65" s="58">
        <f>I_O!$X232</f>
        <v>0.1</v>
      </c>
      <c r="U65" s="58">
        <f>I_O!$X232</f>
        <v>0.1</v>
      </c>
      <c r="V65" s="58">
        <f>I_O!$X232</f>
        <v>0.1</v>
      </c>
    </row>
    <row r="66" spans="1:22" x14ac:dyDescent="0.25">
      <c r="A66" s="57" t="str">
        <f>I_O!A234</f>
        <v>Corn Grain (kg/yr)</v>
      </c>
      <c r="B66" s="58">
        <f>I_O!$X234</f>
        <v>0.2</v>
      </c>
      <c r="C66" s="58">
        <f>I_O!$X234</f>
        <v>0.2</v>
      </c>
      <c r="D66" s="317">
        <f>I_O!$X234</f>
        <v>0.2</v>
      </c>
      <c r="E66" s="317">
        <f>I_O!$X234</f>
        <v>0.2</v>
      </c>
      <c r="F66" s="58">
        <f>I_O!$X232</f>
        <v>0.1</v>
      </c>
      <c r="G66" s="58">
        <f>I_O!$X232</f>
        <v>0.1</v>
      </c>
      <c r="H66" s="58">
        <f>I_O!$X232</f>
        <v>0.1</v>
      </c>
      <c r="I66" s="58">
        <f>I_O!$X232</f>
        <v>0.1</v>
      </c>
      <c r="J66" s="58">
        <f>I_O!$X232</f>
        <v>0.1</v>
      </c>
      <c r="K66" s="58">
        <f>I_O!$X232</f>
        <v>0.1</v>
      </c>
      <c r="L66" s="58">
        <f>I_O!$X232</f>
        <v>0.1</v>
      </c>
      <c r="M66" s="58">
        <f>I_O!$X232</f>
        <v>0.1</v>
      </c>
      <c r="N66" s="58">
        <f>I_O!$X232</f>
        <v>0.1</v>
      </c>
      <c r="O66" s="58">
        <f>I_O!$X234</f>
        <v>0.2</v>
      </c>
      <c r="P66" s="58">
        <f>I_O!$X234</f>
        <v>0.2</v>
      </c>
      <c r="Q66" s="58">
        <f>I_O!$X234</f>
        <v>0.2</v>
      </c>
      <c r="R66" s="58">
        <f>I_O!$X234</f>
        <v>0.2</v>
      </c>
      <c r="S66" s="58">
        <f>I_O!$X234</f>
        <v>0.2</v>
      </c>
      <c r="T66" s="58">
        <f>I_O!$X234</f>
        <v>0.2</v>
      </c>
      <c r="U66" s="58">
        <f>I_O!$X234</f>
        <v>0.2</v>
      </c>
      <c r="V66" s="58">
        <f>I_O!$X234</f>
        <v>0.2</v>
      </c>
    </row>
    <row r="67" spans="1:22" x14ac:dyDescent="0.25">
      <c r="A67" s="57" t="str">
        <f>I_O!A236</f>
        <v>Corn Stover, Collected (kg/yr)</v>
      </c>
      <c r="B67" s="58">
        <f>I_O!$X236</f>
        <v>8.3000000000000004E-2</v>
      </c>
      <c r="C67" s="58">
        <f>I_O!$X236</f>
        <v>8.3000000000000004E-2</v>
      </c>
      <c r="D67" s="317">
        <f>I_O!$X236</f>
        <v>8.3000000000000004E-2</v>
      </c>
      <c r="E67" s="317">
        <f>I_O!$X236</f>
        <v>8.3000000000000004E-2</v>
      </c>
      <c r="F67" s="58">
        <f>I_O!$X234</f>
        <v>0.2</v>
      </c>
      <c r="G67" s="58">
        <f>I_O!$X234</f>
        <v>0.2</v>
      </c>
      <c r="H67" s="58">
        <f>I_O!$X234</f>
        <v>0.2</v>
      </c>
      <c r="I67" s="58">
        <f>I_O!$X234</f>
        <v>0.2</v>
      </c>
      <c r="J67" s="58">
        <f>I_O!$X234</f>
        <v>0.2</v>
      </c>
      <c r="K67" s="58">
        <f>I_O!$X234</f>
        <v>0.2</v>
      </c>
      <c r="L67" s="58">
        <f>I_O!$X234</f>
        <v>0.2</v>
      </c>
      <c r="M67" s="58">
        <f>I_O!$X234</f>
        <v>0.2</v>
      </c>
      <c r="N67" s="58">
        <f>I_O!$X234</f>
        <v>0.2</v>
      </c>
      <c r="O67" s="58">
        <f>I_O!$X236</f>
        <v>8.3000000000000004E-2</v>
      </c>
      <c r="P67" s="58">
        <f>I_O!$X236</f>
        <v>8.3000000000000004E-2</v>
      </c>
      <c r="Q67" s="58">
        <f>I_O!$X236</f>
        <v>8.3000000000000004E-2</v>
      </c>
      <c r="R67" s="58">
        <f>I_O!$X236</f>
        <v>8.3000000000000004E-2</v>
      </c>
      <c r="S67" s="58">
        <f>I_O!$X236</f>
        <v>8.3000000000000004E-2</v>
      </c>
      <c r="T67" s="58">
        <f>I_O!$X236</f>
        <v>8.3000000000000004E-2</v>
      </c>
      <c r="U67" s="58">
        <f>I_O!$X236</f>
        <v>8.3000000000000004E-2</v>
      </c>
      <c r="V67" s="58">
        <f>I_O!$X236</f>
        <v>8.3000000000000004E-2</v>
      </c>
    </row>
    <row r="68" spans="1:22" x14ac:dyDescent="0.25">
      <c r="A68" s="57" t="str">
        <f>I_O!A237</f>
        <v>Corn Stover, Left (kg/yr)</v>
      </c>
      <c r="B68" s="58">
        <f>I_O!$X237</f>
        <v>0</v>
      </c>
      <c r="C68" s="58">
        <f>I_O!$X237</f>
        <v>0</v>
      </c>
      <c r="D68" s="58">
        <f>I_O!$X237</f>
        <v>0</v>
      </c>
      <c r="E68" s="58">
        <f>I_O!$X237</f>
        <v>0</v>
      </c>
      <c r="F68" s="58">
        <f>I_O!$X237</f>
        <v>0</v>
      </c>
      <c r="G68" s="58">
        <f>I_O!$X237</f>
        <v>0</v>
      </c>
      <c r="H68" s="58">
        <f>I_O!$X237</f>
        <v>0</v>
      </c>
      <c r="I68" s="58">
        <f>I_O!$X237</f>
        <v>0</v>
      </c>
      <c r="J68" s="58">
        <f>I_O!$X237</f>
        <v>0</v>
      </c>
      <c r="K68" s="58">
        <f>I_O!$X237</f>
        <v>0</v>
      </c>
      <c r="L68" s="58">
        <f>I_O!$X237</f>
        <v>0</v>
      </c>
      <c r="M68" s="58">
        <f>I_O!$X237</f>
        <v>0</v>
      </c>
      <c r="N68" s="58">
        <f>I_O!$X237</f>
        <v>0</v>
      </c>
      <c r="O68" s="58">
        <f>I_O!$X237</f>
        <v>0</v>
      </c>
      <c r="P68" s="58">
        <f>I_O!$X237</f>
        <v>0</v>
      </c>
      <c r="Q68" s="58">
        <f>I_O!$X237</f>
        <v>0</v>
      </c>
      <c r="R68" s="58">
        <f>I_O!$X237</f>
        <v>0</v>
      </c>
      <c r="S68" s="58">
        <f>I_O!$X237</f>
        <v>0</v>
      </c>
      <c r="T68" s="58">
        <f>I_O!$X237</f>
        <v>0</v>
      </c>
      <c r="U68" s="58">
        <f>I_O!$X237</f>
        <v>0</v>
      </c>
      <c r="V68" s="58">
        <f>I_O!$X237</f>
        <v>0</v>
      </c>
    </row>
    <row r="69" spans="1:22" x14ac:dyDescent="0.25">
      <c r="A69" s="57" t="str">
        <f>I_O!A238</f>
        <v>DDGS (kg/yr)</v>
      </c>
      <c r="B69" s="58">
        <f>I_O!$X238</f>
        <v>0.15435501700000001</v>
      </c>
      <c r="C69" s="58">
        <f>I_O!$X238</f>
        <v>0.15435501700000001</v>
      </c>
      <c r="D69" s="58">
        <f>I_O!$X238</f>
        <v>0.15435501700000001</v>
      </c>
      <c r="E69" s="58">
        <f>I_O!$X238</f>
        <v>0.15435501700000001</v>
      </c>
      <c r="F69" s="58">
        <f>I_O!$X238</f>
        <v>0.15435501700000001</v>
      </c>
      <c r="G69" s="58">
        <f>I_O!$X238</f>
        <v>0.15435501700000001</v>
      </c>
      <c r="H69" s="58">
        <f>I_O!$X238</f>
        <v>0.15435501700000001</v>
      </c>
      <c r="I69" s="58">
        <f>I_O!$X238</f>
        <v>0.15435501700000001</v>
      </c>
      <c r="J69" s="58">
        <f>I_O!$X238</f>
        <v>0.15435501700000001</v>
      </c>
      <c r="K69" s="58">
        <f>I_O!$X238</f>
        <v>0.15435501700000001</v>
      </c>
      <c r="L69" s="58">
        <f>I_O!$X238</f>
        <v>0.15435501700000001</v>
      </c>
      <c r="M69" s="58">
        <f>I_O!$X238</f>
        <v>0.15435501700000001</v>
      </c>
      <c r="N69" s="58">
        <f>I_O!$X238</f>
        <v>0.15435501700000001</v>
      </c>
      <c r="O69" s="58">
        <f>I_O!$X238</f>
        <v>0.15435501700000001</v>
      </c>
      <c r="P69" s="58">
        <f>I_O!$X238</f>
        <v>0.15435501700000001</v>
      </c>
      <c r="Q69" s="58">
        <f>I_O!$X238</f>
        <v>0.15435501700000001</v>
      </c>
      <c r="R69" s="58">
        <f>I_O!$X238</f>
        <v>0.15435501700000001</v>
      </c>
      <c r="S69" s="58">
        <f>I_O!$X238</f>
        <v>0.15435501700000001</v>
      </c>
      <c r="T69" s="58">
        <f>I_O!$X238</f>
        <v>0.15435501700000001</v>
      </c>
      <c r="U69" s="58">
        <f>I_O!$X238</f>
        <v>0.15435501700000001</v>
      </c>
      <c r="V69" s="58">
        <f>I_O!$X238</f>
        <v>0.15435501700000001</v>
      </c>
    </row>
    <row r="70" spans="1:22" x14ac:dyDescent="0.25">
      <c r="A70" s="57" t="str">
        <f>I_O!A239</f>
        <v>Glycerin (kg/yr)</v>
      </c>
      <c r="B70" s="58">
        <f>I_O!$X239</f>
        <v>0.13200000000000001</v>
      </c>
      <c r="C70" s="58">
        <f>I_O!$X239</f>
        <v>0.13200000000000001</v>
      </c>
      <c r="D70" s="58">
        <f>I_O!$X239</f>
        <v>0.13200000000000001</v>
      </c>
      <c r="E70" s="58">
        <f>I_O!$X239</f>
        <v>0.13200000000000001</v>
      </c>
      <c r="F70" s="58">
        <f>I_O!$X239</f>
        <v>0.13200000000000001</v>
      </c>
      <c r="G70" s="58">
        <f>I_O!$X239</f>
        <v>0.13200000000000001</v>
      </c>
      <c r="H70" s="58">
        <f>I_O!$X239</f>
        <v>0.13200000000000001</v>
      </c>
      <c r="I70" s="58">
        <f>I_O!$X239</f>
        <v>0.13200000000000001</v>
      </c>
      <c r="J70" s="58">
        <f>I_O!$X239</f>
        <v>0.13200000000000001</v>
      </c>
      <c r="K70" s="58">
        <f>I_O!$X239</f>
        <v>0.13200000000000001</v>
      </c>
      <c r="L70" s="58">
        <f>I_O!$X239</f>
        <v>0.13200000000000001</v>
      </c>
      <c r="M70" s="58">
        <f>I_O!$X239</f>
        <v>0.13200000000000001</v>
      </c>
      <c r="N70" s="58">
        <f>I_O!$X239</f>
        <v>0.13200000000000001</v>
      </c>
      <c r="O70" s="58">
        <f>I_O!$X239</f>
        <v>0.13200000000000001</v>
      </c>
      <c r="P70" s="58">
        <f>I_O!$X239</f>
        <v>0.13200000000000001</v>
      </c>
      <c r="Q70" s="58">
        <f>I_O!$X239</f>
        <v>0.13200000000000001</v>
      </c>
      <c r="R70" s="58">
        <f>I_O!$X239</f>
        <v>0.13200000000000001</v>
      </c>
      <c r="S70" s="58">
        <f>I_O!$X239</f>
        <v>0.13200000000000001</v>
      </c>
      <c r="T70" s="58">
        <f>I_O!$X239</f>
        <v>0.13200000000000001</v>
      </c>
      <c r="U70" s="58">
        <f>I_O!$X239</f>
        <v>0.13200000000000001</v>
      </c>
      <c r="V70" s="58">
        <f>I_O!$X239</f>
        <v>0.13200000000000001</v>
      </c>
    </row>
    <row r="71" spans="1:22" x14ac:dyDescent="0.25">
      <c r="A71" s="57" t="str">
        <f>I_O!A240</f>
        <v>MSW Co-Products (kg/yr)</v>
      </c>
      <c r="B71" s="58">
        <f>I_O!$X240</f>
        <v>0.33</v>
      </c>
      <c r="C71" s="58">
        <f>I_O!$X240</f>
        <v>0.33</v>
      </c>
      <c r="D71" s="58">
        <f>I_O!$X240</f>
        <v>0.33</v>
      </c>
      <c r="E71" s="58">
        <f>I_O!$X240</f>
        <v>0.33</v>
      </c>
      <c r="F71" s="58">
        <f>I_O!$X240</f>
        <v>0.33</v>
      </c>
      <c r="G71" s="58">
        <f>I_O!$X240</f>
        <v>0.33</v>
      </c>
      <c r="H71" s="58">
        <f>I_O!$X240</f>
        <v>0.33</v>
      </c>
      <c r="I71" s="58">
        <f>I_O!$X240</f>
        <v>0.33</v>
      </c>
      <c r="J71" s="58">
        <f>I_O!$X240</f>
        <v>0.33</v>
      </c>
      <c r="K71" s="58">
        <f>I_O!$X240</f>
        <v>0.33</v>
      </c>
      <c r="L71" s="58">
        <f>I_O!$X240</f>
        <v>0.33</v>
      </c>
      <c r="M71" s="58">
        <f>I_O!$X240</f>
        <v>0.33</v>
      </c>
      <c r="N71" s="58">
        <f>I_O!$X240</f>
        <v>0.33</v>
      </c>
      <c r="O71" s="58">
        <f>I_O!$X240</f>
        <v>0.33</v>
      </c>
      <c r="P71" s="58">
        <f>I_O!$X240</f>
        <v>0.33</v>
      </c>
      <c r="Q71" s="58">
        <f>I_O!$X240</f>
        <v>0.33</v>
      </c>
      <c r="R71" s="58">
        <f>I_O!$X240</f>
        <v>0.33</v>
      </c>
      <c r="S71" s="58">
        <f>I_O!$X240</f>
        <v>0.33</v>
      </c>
      <c r="T71" s="58">
        <f>I_O!$X240</f>
        <v>0.33</v>
      </c>
      <c r="U71" s="58">
        <f>I_O!$X240</f>
        <v>0.33</v>
      </c>
      <c r="V71" s="58">
        <f>I_O!$X240</f>
        <v>0.33</v>
      </c>
    </row>
    <row r="72" spans="1:22" x14ac:dyDescent="0.25">
      <c r="A72" s="57" t="str">
        <f>I_O!A241</f>
        <v>Nitrogen Gas (kg/yr)</v>
      </c>
      <c r="B72" s="58">
        <f>I_O!$X241</f>
        <v>14.102564102564104</v>
      </c>
      <c r="C72" s="58">
        <f>I_O!$X241</f>
        <v>14.102564102564104</v>
      </c>
      <c r="D72" s="58">
        <f>I_O!$X241</f>
        <v>14.102564102564104</v>
      </c>
      <c r="E72" s="58">
        <f>I_O!$X241</f>
        <v>14.102564102564104</v>
      </c>
      <c r="F72" s="58">
        <f>I_O!$X241</f>
        <v>14.102564102564104</v>
      </c>
      <c r="G72" s="58">
        <f>I_O!$X241</f>
        <v>14.102564102564104</v>
      </c>
      <c r="H72" s="58">
        <f>I_O!$X241</f>
        <v>14.102564102564104</v>
      </c>
      <c r="I72" s="58">
        <f>I_O!$X241</f>
        <v>14.102564102564104</v>
      </c>
      <c r="J72" s="58">
        <f>I_O!$X241</f>
        <v>14.102564102564104</v>
      </c>
      <c r="K72" s="58">
        <f>I_O!$X241</f>
        <v>14.102564102564104</v>
      </c>
      <c r="L72" s="58">
        <f>I_O!$X241</f>
        <v>14.102564102564104</v>
      </c>
      <c r="M72" s="58">
        <f>I_O!$X241</f>
        <v>14.102564102564104</v>
      </c>
      <c r="N72" s="58">
        <f>I_O!$X241</f>
        <v>14.102564102564104</v>
      </c>
      <c r="O72" s="58">
        <f>I_O!$X241</f>
        <v>14.102564102564104</v>
      </c>
      <c r="P72" s="58">
        <f>I_O!$X241</f>
        <v>14.102564102564104</v>
      </c>
      <c r="Q72" s="58">
        <f>I_O!$X241</f>
        <v>14.102564102564104</v>
      </c>
      <c r="R72" s="58">
        <f>I_O!$X241</f>
        <v>14.102564102564104</v>
      </c>
      <c r="S72" s="58">
        <f>I_O!$X241</f>
        <v>14.102564102564104</v>
      </c>
      <c r="T72" s="58">
        <f>I_O!$X241</f>
        <v>14.102564102564104</v>
      </c>
      <c r="U72" s="58">
        <f>I_O!$X241</f>
        <v>14.102564102564104</v>
      </c>
      <c r="V72" s="58">
        <f>I_O!$X241</f>
        <v>14.102564102564104</v>
      </c>
    </row>
    <row r="73" spans="1:22" x14ac:dyDescent="0.25">
      <c r="A73" s="57" t="str">
        <f>I_O!A242</f>
        <v>Refused Derived Fuel (kg/yr)</v>
      </c>
      <c r="B73" s="58">
        <f>I_O!$X242</f>
        <v>0.1</v>
      </c>
      <c r="C73" s="58">
        <f>I_O!$X242</f>
        <v>0.1</v>
      </c>
      <c r="D73" s="58">
        <f>I_O!$X242</f>
        <v>0.1</v>
      </c>
      <c r="E73" s="58">
        <f>I_O!$X242</f>
        <v>0.1</v>
      </c>
      <c r="F73" s="58">
        <f>I_O!$X242</f>
        <v>0.1</v>
      </c>
      <c r="G73" s="58">
        <f>I_O!$X242</f>
        <v>0.1</v>
      </c>
      <c r="H73" s="58">
        <f>I_O!$X242</f>
        <v>0.1</v>
      </c>
      <c r="I73" s="58">
        <f>I_O!$X242</f>
        <v>0.1</v>
      </c>
      <c r="J73" s="58">
        <f>I_O!$X242</f>
        <v>0.1</v>
      </c>
      <c r="K73" s="58">
        <f>I_O!$X242</f>
        <v>0.1</v>
      </c>
      <c r="L73" s="58">
        <f>I_O!$X242</f>
        <v>0.1</v>
      </c>
      <c r="M73" s="58">
        <f>I_O!$X242</f>
        <v>0.1</v>
      </c>
      <c r="N73" s="58">
        <f>I_O!$X242</f>
        <v>0.1</v>
      </c>
      <c r="O73" s="58">
        <f>I_O!$X242</f>
        <v>0.1</v>
      </c>
      <c r="P73" s="58">
        <f>I_O!$X242</f>
        <v>0.1</v>
      </c>
      <c r="Q73" s="58">
        <f>I_O!$X242</f>
        <v>0.1</v>
      </c>
      <c r="R73" s="58">
        <f>I_O!$X242</f>
        <v>0.1</v>
      </c>
      <c r="S73" s="58">
        <f>I_O!$X242</f>
        <v>0.1</v>
      </c>
      <c r="T73" s="58">
        <f>I_O!$X242</f>
        <v>0.1</v>
      </c>
      <c r="U73" s="58">
        <f>I_O!$X242</f>
        <v>0.1</v>
      </c>
      <c r="V73" s="58">
        <f>I_O!$X242</f>
        <v>0.1</v>
      </c>
    </row>
    <row r="74" spans="1:22" x14ac:dyDescent="0.25">
      <c r="A74" s="57" t="str">
        <f>I_O!A243</f>
        <v>Slag (kg/yr)</v>
      </c>
      <c r="B74" s="58">
        <f>I_O!$X243</f>
        <v>-2.5899999999999999E-2</v>
      </c>
      <c r="C74" s="58">
        <f>I_O!$X243</f>
        <v>-2.5899999999999999E-2</v>
      </c>
      <c r="D74" s="58">
        <f>I_O!$X243</f>
        <v>-2.5899999999999999E-2</v>
      </c>
      <c r="E74" s="58">
        <f>I_O!$X243</f>
        <v>-2.5899999999999999E-2</v>
      </c>
      <c r="F74" s="58">
        <f>I_O!$X243</f>
        <v>-2.5899999999999999E-2</v>
      </c>
      <c r="G74" s="58">
        <f>I_O!$X243</f>
        <v>-2.5899999999999999E-2</v>
      </c>
      <c r="H74" s="58">
        <f>I_O!$X243</f>
        <v>-2.5899999999999999E-2</v>
      </c>
      <c r="I74" s="58">
        <f>I_O!$X243</f>
        <v>-2.5899999999999999E-2</v>
      </c>
      <c r="J74" s="58">
        <f>I_O!$X243</f>
        <v>-2.5899999999999999E-2</v>
      </c>
      <c r="K74" s="58">
        <f>I_O!$X243</f>
        <v>-2.5899999999999999E-2</v>
      </c>
      <c r="L74" s="58">
        <f>I_O!$X243</f>
        <v>-2.5899999999999999E-2</v>
      </c>
      <c r="M74" s="58">
        <f>I_O!$X243</f>
        <v>-2.5899999999999999E-2</v>
      </c>
      <c r="N74" s="58">
        <f>I_O!$X243</f>
        <v>-2.5899999999999999E-2</v>
      </c>
      <c r="O74" s="58">
        <f>I_O!$X243</f>
        <v>-2.5899999999999999E-2</v>
      </c>
      <c r="P74" s="58">
        <f>I_O!$X243</f>
        <v>-2.5899999999999999E-2</v>
      </c>
      <c r="Q74" s="58">
        <f>I_O!$X243</f>
        <v>-2.5899999999999999E-2</v>
      </c>
      <c r="R74" s="58">
        <f>I_O!$X243</f>
        <v>-2.5899999999999999E-2</v>
      </c>
      <c r="S74" s="58">
        <f>I_O!$X243</f>
        <v>-2.5899999999999999E-2</v>
      </c>
      <c r="T74" s="58">
        <f>I_O!$X243</f>
        <v>-2.5899999999999999E-2</v>
      </c>
      <c r="U74" s="58">
        <f>I_O!$X243</f>
        <v>-2.5899999999999999E-2</v>
      </c>
      <c r="V74" s="58">
        <f>I_O!$X243</f>
        <v>-2.5899999999999999E-2</v>
      </c>
    </row>
    <row r="75" spans="1:22" x14ac:dyDescent="0.25">
      <c r="A75" s="57" t="str">
        <f>I_O!A244</f>
        <v>Soybean Meal (kg/yr)</v>
      </c>
      <c r="B75" s="58">
        <f>I_O!$X244</f>
        <v>0.35</v>
      </c>
      <c r="C75" s="58">
        <f>I_O!$X244</f>
        <v>0.35</v>
      </c>
      <c r="D75" s="58">
        <f>I_O!$X244</f>
        <v>0.35</v>
      </c>
      <c r="E75" s="58">
        <f>I_O!$X244</f>
        <v>0.35</v>
      </c>
      <c r="F75" s="58">
        <f>I_O!$X244</f>
        <v>0.35</v>
      </c>
      <c r="G75" s="58">
        <f>I_O!$X244</f>
        <v>0.35</v>
      </c>
      <c r="H75" s="58">
        <f>I_O!$X244</f>
        <v>0.35</v>
      </c>
      <c r="I75" s="58">
        <f>I_O!$X244</f>
        <v>0.35</v>
      </c>
      <c r="J75" s="58">
        <f>I_O!$X244</f>
        <v>0.35</v>
      </c>
      <c r="K75" s="58">
        <f>I_O!$X244</f>
        <v>0.35</v>
      </c>
      <c r="L75" s="58">
        <f>I_O!$X244</f>
        <v>0.35</v>
      </c>
      <c r="M75" s="58">
        <f>I_O!$X244</f>
        <v>0.35</v>
      </c>
      <c r="N75" s="58">
        <f>I_O!$X244</f>
        <v>0.35</v>
      </c>
      <c r="O75" s="58">
        <f>I_O!$X244</f>
        <v>0.35</v>
      </c>
      <c r="P75" s="58">
        <f>I_O!$X244</f>
        <v>0.35</v>
      </c>
      <c r="Q75" s="58">
        <f>I_O!$X244</f>
        <v>0.35</v>
      </c>
      <c r="R75" s="58">
        <f>I_O!$X244</f>
        <v>0.35</v>
      </c>
      <c r="S75" s="58">
        <f>I_O!$X244</f>
        <v>0.35</v>
      </c>
      <c r="T75" s="58">
        <f>I_O!$X244</f>
        <v>0.35</v>
      </c>
      <c r="U75" s="58">
        <f>I_O!$X244</f>
        <v>0.35</v>
      </c>
      <c r="V75" s="58">
        <f>I_O!$X244</f>
        <v>0.35</v>
      </c>
    </row>
    <row r="76" spans="1:22" x14ac:dyDescent="0.25">
      <c r="A76" s="57" t="str">
        <f>I_O!A245</f>
        <v>Soybean Oil (kg/yr)</v>
      </c>
      <c r="B76" s="58">
        <f>I_O!$X245</f>
        <v>0.5</v>
      </c>
      <c r="C76" s="58">
        <f>I_O!$X245</f>
        <v>0.5</v>
      </c>
      <c r="D76" s="58">
        <f>I_O!$X245</f>
        <v>0.5</v>
      </c>
      <c r="E76" s="58">
        <f>I_O!$X245</f>
        <v>0.5</v>
      </c>
      <c r="F76" s="58">
        <f>I_O!$X245</f>
        <v>0.5</v>
      </c>
      <c r="G76" s="58">
        <f>I_O!$X245</f>
        <v>0.5</v>
      </c>
      <c r="H76" s="58">
        <f>I_O!$X245</f>
        <v>0.5</v>
      </c>
      <c r="I76" s="58">
        <f>I_O!$X245</f>
        <v>0.5</v>
      </c>
      <c r="J76" s="58">
        <f>I_O!$X245</f>
        <v>0.5</v>
      </c>
      <c r="K76" s="58">
        <f>I_O!$X245</f>
        <v>0.5</v>
      </c>
      <c r="L76" s="58">
        <f>I_O!$X245</f>
        <v>0.5</v>
      </c>
      <c r="M76" s="58">
        <f>I_O!$X245</f>
        <v>0.5</v>
      </c>
      <c r="N76" s="58">
        <f>I_O!$X245</f>
        <v>0.5</v>
      </c>
      <c r="O76" s="58">
        <f>I_O!$X245</f>
        <v>0.5</v>
      </c>
      <c r="P76" s="58">
        <f>I_O!$X245</f>
        <v>0.5</v>
      </c>
      <c r="Q76" s="58">
        <f>I_O!$X245</f>
        <v>0.5</v>
      </c>
      <c r="R76" s="58">
        <f>I_O!$X245</f>
        <v>0.5</v>
      </c>
      <c r="S76" s="58">
        <f>I_O!$X245</f>
        <v>0.5</v>
      </c>
      <c r="T76" s="58">
        <f>I_O!$X245</f>
        <v>0.5</v>
      </c>
      <c r="U76" s="58">
        <f>I_O!$X245</f>
        <v>0.5</v>
      </c>
      <c r="V76" s="58">
        <f>I_O!$X245</f>
        <v>0.5</v>
      </c>
    </row>
    <row r="77" spans="1:22" x14ac:dyDescent="0.25">
      <c r="A77" s="57" t="str">
        <f>I_O!A246</f>
        <v>Soybeans (kg/yr)</v>
      </c>
      <c r="B77" s="317">
        <v>1.117</v>
      </c>
      <c r="C77" s="317">
        <v>1.1220000000000001</v>
      </c>
      <c r="D77" s="58">
        <f>I_O!$X246</f>
        <v>0.55000000000000004</v>
      </c>
      <c r="E77" s="58">
        <f>I_O!$X246</f>
        <v>0.55000000000000004</v>
      </c>
      <c r="F77" s="58">
        <f>I_O!$X246</f>
        <v>0.55000000000000004</v>
      </c>
      <c r="G77" s="58">
        <f>I_O!$X246</f>
        <v>0.55000000000000004</v>
      </c>
      <c r="H77" s="58">
        <f>I_O!$X246</f>
        <v>0.55000000000000004</v>
      </c>
      <c r="I77" s="58">
        <f>I_O!$X246</f>
        <v>0.55000000000000004</v>
      </c>
      <c r="J77" s="58">
        <f>I_O!$X246</f>
        <v>0.55000000000000004</v>
      </c>
      <c r="K77" s="58">
        <f>I_O!$X246</f>
        <v>0.55000000000000004</v>
      </c>
      <c r="L77" s="58">
        <f>I_O!$X246</f>
        <v>0.55000000000000004</v>
      </c>
      <c r="M77" s="58">
        <f>I_O!$X246</f>
        <v>0.55000000000000004</v>
      </c>
      <c r="N77" s="58">
        <f>I_O!$X246</f>
        <v>0.55000000000000004</v>
      </c>
      <c r="O77" s="58">
        <f>I_O!$X246</f>
        <v>0.55000000000000004</v>
      </c>
      <c r="P77" s="58">
        <f>I_O!$X246</f>
        <v>0.55000000000000004</v>
      </c>
      <c r="Q77" s="58">
        <f>I_O!$X246</f>
        <v>0.55000000000000004</v>
      </c>
      <c r="R77" s="58">
        <f>I_O!$X246</f>
        <v>0.55000000000000004</v>
      </c>
      <c r="S77" s="58">
        <f>I_O!$X246</f>
        <v>0.55000000000000004</v>
      </c>
      <c r="T77" s="58">
        <f>I_O!$X246</f>
        <v>0.55000000000000004</v>
      </c>
      <c r="U77" s="58">
        <f>I_O!$X246</f>
        <v>0.55000000000000004</v>
      </c>
      <c r="V77" s="58">
        <f>I_O!$X246</f>
        <v>0.55000000000000004</v>
      </c>
    </row>
    <row r="78" spans="1:22" x14ac:dyDescent="0.25">
      <c r="A78" s="57" t="str">
        <f>I_O!A247</f>
        <v>Syncrude (kg/yr)</v>
      </c>
      <c r="B78" s="58">
        <f>I_O!$X247</f>
        <v>0.5</v>
      </c>
      <c r="C78" s="58">
        <f>I_O!$X247</f>
        <v>0.5</v>
      </c>
      <c r="D78" s="58">
        <f>I_O!$X247</f>
        <v>0.5</v>
      </c>
      <c r="E78" s="58">
        <f>I_O!$X247</f>
        <v>0.5</v>
      </c>
      <c r="F78" s="58">
        <f>I_O!$X247</f>
        <v>0.5</v>
      </c>
      <c r="G78" s="58">
        <f>I_O!$X247</f>
        <v>0.5</v>
      </c>
      <c r="H78" s="58">
        <f>I_O!$X247</f>
        <v>0.5</v>
      </c>
      <c r="I78" s="58">
        <f>I_O!$X247</f>
        <v>0.5</v>
      </c>
      <c r="J78" s="58">
        <f>I_O!$X247</f>
        <v>0.5</v>
      </c>
      <c r="K78" s="58">
        <f>I_O!$X247</f>
        <v>0.5</v>
      </c>
      <c r="L78" s="58">
        <f>I_O!$X247</f>
        <v>0.5</v>
      </c>
      <c r="M78" s="58">
        <f>I_O!$X247</f>
        <v>0.5</v>
      </c>
      <c r="N78" s="58">
        <f>I_O!$X247</f>
        <v>0.5</v>
      </c>
      <c r="O78" s="58">
        <f>I_O!$X247</f>
        <v>0.5</v>
      </c>
      <c r="P78" s="58">
        <f>I_O!$X247</f>
        <v>0.5</v>
      </c>
      <c r="Q78" s="58">
        <f>I_O!$X247</f>
        <v>0.5</v>
      </c>
      <c r="R78" s="58">
        <f>I_O!$X247</f>
        <v>0.5</v>
      </c>
      <c r="S78" s="58">
        <f>I_O!$X247</f>
        <v>0.5</v>
      </c>
      <c r="T78" s="58">
        <f>I_O!$X247</f>
        <v>0.5</v>
      </c>
      <c r="U78" s="58">
        <f>I_O!$X247</f>
        <v>0.5</v>
      </c>
      <c r="V78" s="58">
        <f>I_O!$X247</f>
        <v>0.5</v>
      </c>
    </row>
    <row r="79" spans="1:22" x14ac:dyDescent="0.25">
      <c r="A79" s="57" t="str">
        <f>I_O!A248</f>
        <v>Wastewater, Gasification (kg/yr)</v>
      </c>
      <c r="B79" s="58">
        <f>I_O!$X248</f>
        <v>-1.17E-3</v>
      </c>
      <c r="C79" s="58">
        <f>I_O!$X248</f>
        <v>-1.17E-3</v>
      </c>
      <c r="D79" s="58">
        <f>I_O!$X248</f>
        <v>-1.17E-3</v>
      </c>
      <c r="E79" s="58">
        <f>I_O!$X248</f>
        <v>-1.17E-3</v>
      </c>
      <c r="F79" s="58">
        <f>I_O!$X248</f>
        <v>-1.17E-3</v>
      </c>
      <c r="G79" s="58">
        <f>I_O!$X248</f>
        <v>-1.17E-3</v>
      </c>
      <c r="H79" s="58">
        <f>I_O!$X248</f>
        <v>-1.17E-3</v>
      </c>
      <c r="I79" s="58">
        <f>I_O!$X248</f>
        <v>-1.17E-3</v>
      </c>
      <c r="J79" s="58">
        <f>I_O!$X248</f>
        <v>-1.17E-3</v>
      </c>
      <c r="K79" s="58">
        <f>I_O!$X248</f>
        <v>-1.17E-3</v>
      </c>
      <c r="L79" s="58">
        <f>I_O!$X248</f>
        <v>-1.17E-3</v>
      </c>
      <c r="M79" s="58">
        <f>I_O!$X248</f>
        <v>-1.17E-3</v>
      </c>
      <c r="N79" s="58">
        <f>I_O!$X248</f>
        <v>-1.17E-3</v>
      </c>
      <c r="O79" s="58">
        <f>I_O!$X248</f>
        <v>-1.17E-3</v>
      </c>
      <c r="P79" s="58">
        <f>I_O!$X248</f>
        <v>-1.17E-3</v>
      </c>
      <c r="Q79" s="58">
        <f>I_O!$X248</f>
        <v>-1.17E-3</v>
      </c>
      <c r="R79" s="58">
        <f>I_O!$X248</f>
        <v>-1.17E-3</v>
      </c>
      <c r="S79" s="58">
        <f>I_O!$X248</f>
        <v>-1.17E-3</v>
      </c>
      <c r="T79" s="58">
        <f>I_O!$X248</f>
        <v>-1.17E-3</v>
      </c>
      <c r="U79" s="58">
        <f>I_O!$X248</f>
        <v>-1.17E-3</v>
      </c>
      <c r="V79" s="58">
        <f>I_O!$X248</f>
        <v>-1.17E-3</v>
      </c>
    </row>
    <row r="80" spans="1:22" x14ac:dyDescent="0.25">
      <c r="A80" s="57" t="str">
        <f>I_O!A249</f>
        <v>Water, Output (kg/yr)</v>
      </c>
      <c r="B80" s="58">
        <f>I_O!$X249</f>
        <v>0</v>
      </c>
      <c r="C80" s="58">
        <f>I_O!$X249</f>
        <v>0</v>
      </c>
      <c r="D80" s="58">
        <f>I_O!$X249</f>
        <v>0</v>
      </c>
      <c r="E80" s="58">
        <f>I_O!$X249</f>
        <v>0</v>
      </c>
      <c r="F80" s="58">
        <f>I_O!$X249</f>
        <v>0</v>
      </c>
      <c r="G80" s="58">
        <f>I_O!$X249</f>
        <v>0</v>
      </c>
      <c r="H80" s="58">
        <f>I_O!$X249</f>
        <v>0</v>
      </c>
      <c r="I80" s="58">
        <f>I_O!$X249</f>
        <v>0</v>
      </c>
      <c r="J80" s="58">
        <f>I_O!$X249</f>
        <v>0</v>
      </c>
      <c r="K80" s="58">
        <f>I_O!$X249</f>
        <v>0</v>
      </c>
      <c r="L80" s="58">
        <f>I_O!$X249</f>
        <v>0</v>
      </c>
      <c r="M80" s="58">
        <f>I_O!$X249</f>
        <v>0</v>
      </c>
      <c r="N80" s="58">
        <f>I_O!$X249</f>
        <v>0</v>
      </c>
      <c r="O80" s="58">
        <f>I_O!$X249</f>
        <v>0</v>
      </c>
      <c r="P80" s="58">
        <f>I_O!$X249</f>
        <v>0</v>
      </c>
      <c r="Q80" s="58">
        <f>I_O!$X249</f>
        <v>0</v>
      </c>
      <c r="R80" s="58">
        <f>I_O!$X249</f>
        <v>0</v>
      </c>
      <c r="S80" s="58">
        <f>I_O!$X249</f>
        <v>0</v>
      </c>
      <c r="T80" s="58">
        <f>I_O!$X249</f>
        <v>0</v>
      </c>
      <c r="U80" s="58">
        <f>I_O!$X249</f>
        <v>0</v>
      </c>
      <c r="V80" s="58">
        <f>I_O!$X249</f>
        <v>0</v>
      </c>
    </row>
    <row r="81" spans="1:22" x14ac:dyDescent="0.25">
      <c r="A81" s="57" t="str">
        <f>I_O!A250</f>
        <v>WDGS (kg/yr)</v>
      </c>
      <c r="B81" s="58">
        <f>I_O!$X250</f>
        <v>0.3</v>
      </c>
      <c r="C81" s="58">
        <f>I_O!$X250</f>
        <v>0.3</v>
      </c>
      <c r="D81" s="58">
        <f>I_O!$X250</f>
        <v>0.3</v>
      </c>
      <c r="E81" s="58">
        <f>I_O!$X250</f>
        <v>0.3</v>
      </c>
      <c r="F81" s="58">
        <f>I_O!$X250</f>
        <v>0.3</v>
      </c>
      <c r="G81" s="58">
        <f>I_O!$X250</f>
        <v>0.3</v>
      </c>
      <c r="H81" s="58">
        <f>I_O!$X250</f>
        <v>0.3</v>
      </c>
      <c r="I81" s="58">
        <f>I_O!$X250</f>
        <v>0.3</v>
      </c>
      <c r="J81" s="58">
        <f>I_O!$X250</f>
        <v>0.3</v>
      </c>
      <c r="K81" s="58">
        <f>I_O!$X250</f>
        <v>0.3</v>
      </c>
      <c r="L81" s="58">
        <f>I_O!$X250</f>
        <v>0.3</v>
      </c>
      <c r="M81" s="58">
        <f>I_O!$X250</f>
        <v>0.3</v>
      </c>
      <c r="N81" s="58">
        <f>I_O!$X250</f>
        <v>0.3</v>
      </c>
      <c r="O81" s="58">
        <f>I_O!$X250</f>
        <v>0.3</v>
      </c>
      <c r="P81" s="58">
        <f>I_O!$X250</f>
        <v>0.3</v>
      </c>
      <c r="Q81" s="58">
        <f>I_O!$X250</f>
        <v>0.3</v>
      </c>
      <c r="R81" s="58">
        <f>I_O!$X250</f>
        <v>0.3</v>
      </c>
      <c r="S81" s="58">
        <f>I_O!$X250</f>
        <v>0.3</v>
      </c>
      <c r="T81" s="58">
        <f>I_O!$X250</f>
        <v>0.3</v>
      </c>
      <c r="U81" s="58">
        <f>I_O!$X250</f>
        <v>0.3</v>
      </c>
      <c r="V81" s="58">
        <f>I_O!$X250</f>
        <v>0.3</v>
      </c>
    </row>
    <row r="82" spans="1:22" x14ac:dyDescent="0.25">
      <c r="A82" s="57" t="str">
        <f>I_O!A251</f>
        <v>WOG, Delivered (kg/yr)</v>
      </c>
      <c r="B82" s="58">
        <f>I_O!$X251</f>
        <v>0.55000000000000004</v>
      </c>
      <c r="C82" s="58">
        <f>I_O!$X251</f>
        <v>0.55000000000000004</v>
      </c>
      <c r="D82" s="58">
        <f>I_O!$X251</f>
        <v>0.55000000000000004</v>
      </c>
      <c r="E82" s="58">
        <f>I_O!$X251</f>
        <v>0.55000000000000004</v>
      </c>
      <c r="F82" s="58">
        <f>I_O!$X251</f>
        <v>0.55000000000000004</v>
      </c>
      <c r="G82" s="58">
        <f>I_O!$X251</f>
        <v>0.55000000000000004</v>
      </c>
      <c r="H82" s="58">
        <f>I_O!$X251</f>
        <v>0.55000000000000004</v>
      </c>
      <c r="I82" s="58">
        <f>I_O!$X251</f>
        <v>0.55000000000000004</v>
      </c>
      <c r="J82" s="58">
        <f>I_O!$X251</f>
        <v>0.55000000000000004</v>
      </c>
      <c r="K82" s="58">
        <f>I_O!$X251</f>
        <v>0.55000000000000004</v>
      </c>
      <c r="L82" s="58">
        <f>I_O!$X251</f>
        <v>0.55000000000000004</v>
      </c>
      <c r="M82" s="58">
        <f>I_O!$X251</f>
        <v>0.55000000000000004</v>
      </c>
      <c r="N82" s="58">
        <f>I_O!$X251</f>
        <v>0.55000000000000004</v>
      </c>
      <c r="O82" s="58">
        <f>I_O!$X251</f>
        <v>0.55000000000000004</v>
      </c>
      <c r="P82" s="58">
        <f>I_O!$X251</f>
        <v>0.55000000000000004</v>
      </c>
      <c r="Q82" s="58">
        <f>I_O!$X251</f>
        <v>0.55000000000000004</v>
      </c>
      <c r="R82" s="58">
        <f>I_O!$X251</f>
        <v>0.55000000000000004</v>
      </c>
      <c r="S82" s="58">
        <f>I_O!$X251</f>
        <v>0.55000000000000004</v>
      </c>
      <c r="T82" s="58">
        <f>I_O!$X251</f>
        <v>0.55000000000000004</v>
      </c>
      <c r="U82" s="58">
        <f>I_O!$X251</f>
        <v>0.55000000000000004</v>
      </c>
      <c r="V82" s="58">
        <f>I_O!$X251</f>
        <v>0.55000000000000004</v>
      </c>
    </row>
    <row r="83" spans="1:22" x14ac:dyDescent="0.25">
      <c r="A83" s="57" t="str">
        <f>I_O!A252</f>
        <v>Woody Biomass (kg/yr)</v>
      </c>
      <c r="B83" s="473">
        <f>I_O!$X252</f>
        <v>0.06</v>
      </c>
      <c r="C83" s="58">
        <f>I_O!$X252</f>
        <v>0.06</v>
      </c>
      <c r="D83" s="58">
        <f>I_O!$X252</f>
        <v>0.06</v>
      </c>
      <c r="E83" s="58">
        <f>I_O!$X252</f>
        <v>0.06</v>
      </c>
      <c r="F83" s="58">
        <f>I_O!$X252</f>
        <v>0.06</v>
      </c>
      <c r="G83" s="58">
        <f>I_O!$X252</f>
        <v>0.06</v>
      </c>
      <c r="H83" s="58">
        <f>I_O!$X252</f>
        <v>0.06</v>
      </c>
      <c r="I83" s="58">
        <f>I_O!$X252</f>
        <v>0.06</v>
      </c>
      <c r="J83" s="317">
        <f>I_O!$X252</f>
        <v>0.06</v>
      </c>
      <c r="K83" s="58">
        <f>I_O!$X252</f>
        <v>0.06</v>
      </c>
      <c r="L83" s="58">
        <f>I_O!$X252</f>
        <v>0.06</v>
      </c>
      <c r="M83" s="58">
        <f>I_O!$X252</f>
        <v>0.06</v>
      </c>
      <c r="N83" s="58">
        <f>I_O!$X252</f>
        <v>0.06</v>
      </c>
      <c r="O83" s="58">
        <f>I_O!$X252</f>
        <v>0.06</v>
      </c>
      <c r="P83" s="58">
        <f>I_O!$X252</f>
        <v>0.06</v>
      </c>
      <c r="Q83" s="58">
        <f>I_O!$X252</f>
        <v>0.06</v>
      </c>
      <c r="R83" s="58">
        <f>I_O!$X252</f>
        <v>0.06</v>
      </c>
      <c r="S83" s="58">
        <f>I_O!$X252</f>
        <v>0.06</v>
      </c>
      <c r="T83" s="58">
        <f>I_O!$X252</f>
        <v>0.06</v>
      </c>
      <c r="U83" s="58">
        <f>I_O!$X252</f>
        <v>0.06</v>
      </c>
      <c r="V83" s="58">
        <f>I_O!$X252</f>
        <v>0.06</v>
      </c>
    </row>
    <row r="84" spans="1:22" x14ac:dyDescent="0.25">
      <c r="A84" s="468" t="str">
        <f>I_O!A253</f>
        <v>Biodiesel, Produced (kg/yr)</v>
      </c>
      <c r="B84" s="467">
        <f>B$53*(LCI!$E93/LCI!$E$97)</f>
        <v>4.6330167843004126</v>
      </c>
      <c r="C84" s="471">
        <f>C$53*(LCI!$E93/LCI!$E$97)</f>
        <v>4.1813548628129862</v>
      </c>
      <c r="D84" s="70">
        <f>D$53*(LCI!$E93/LCI!$E$97)</f>
        <v>1.579861793160896</v>
      </c>
      <c r="E84" s="70">
        <f>E$53*(LCI!$E93/LCI!$E$97)</f>
        <v>0.82967032967032972</v>
      </c>
      <c r="F84" s="70">
        <f>F$53*(LCI!$E93/LCI!$E$97)</f>
        <v>1.6593406593406594</v>
      </c>
      <c r="G84" s="70">
        <f>G$53*(LCI!$E93/LCI!$E$97)</f>
        <v>1.6593406593406594</v>
      </c>
      <c r="H84" s="70">
        <f>H$53*(LCI!$E93/LCI!$E$97)</f>
        <v>1.6593406593406594</v>
      </c>
      <c r="I84" s="70">
        <f>I$53*(LCI!$E93/LCI!$E$97)</f>
        <v>1.6593406593406594</v>
      </c>
      <c r="J84" s="70">
        <f>J$53*(LCI!$E93/LCI!$E$97)</f>
        <v>1.9680743287317422</v>
      </c>
      <c r="K84" s="70">
        <f>K$53*(LCI!$E93/LCI!$E$97)</f>
        <v>2.3599519429710285</v>
      </c>
      <c r="L84" s="70">
        <f>L$53*(LCI!$E93/LCI!$E$97)</f>
        <v>1.0655673017934086</v>
      </c>
      <c r="M84" s="70">
        <f>M$53*(LCI!$E93/LCI!$E$97)</f>
        <v>8.8382280115650662</v>
      </c>
      <c r="N84" s="70">
        <f>N$53*(LCI!$E93/LCI!$E$97)</f>
        <v>5.0483574961949262</v>
      </c>
      <c r="O84" s="70">
        <f>O$53*(LCI!$E93/LCI!$E$97)</f>
        <v>1.0237085869230695</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I_O!A254</f>
        <v>Diesel, Produced (kg/yr)</v>
      </c>
      <c r="B85" s="474">
        <f>B$53*(LCI!$E94/LCI!$E$97)</f>
        <v>5.2742753988161653</v>
      </c>
      <c r="C85" s="70">
        <f>C$53*(LCI!$E94/LCI!$E$97)</f>
        <v>4.7600986815731936</v>
      </c>
      <c r="D85" s="70">
        <f>D$53*(LCI!$E94/LCI!$E$97)</f>
        <v>1.7985314055917749</v>
      </c>
      <c r="E85" s="70">
        <f>E$53*(LCI!$E94/LCI!$E$97)</f>
        <v>0.94450549450549459</v>
      </c>
      <c r="F85" s="70">
        <f>F$53*(LCI!$E94/LCI!$E$97)</f>
        <v>1.8890109890109892</v>
      </c>
      <c r="G85" s="70">
        <f>G$53*(LCI!$E94/LCI!$E$97)</f>
        <v>1.8890109890109892</v>
      </c>
      <c r="H85" s="70">
        <f>H$53*(LCI!$E94/LCI!$E$97)</f>
        <v>1.8890109890109892</v>
      </c>
      <c r="I85" s="70">
        <f>I$53*(LCI!$E94/LCI!$E$97)</f>
        <v>1.8890109890109892</v>
      </c>
      <c r="J85" s="70">
        <f>J$53*(LCI!$E94/LCI!$E$97)</f>
        <v>2.2404766695959371</v>
      </c>
      <c r="K85" s="70">
        <f>K$53*(LCI!$E94/LCI!$E$97)</f>
        <v>2.6865942979915216</v>
      </c>
      <c r="L85" s="70">
        <f>L$53*(LCI!$E94/LCI!$E$97)</f>
        <v>1.2130531071409731</v>
      </c>
      <c r="M85" s="70">
        <f>M$53*(LCI!$E94/LCI!$E$97)</f>
        <v>10.061532418463807</v>
      </c>
      <c r="N85" s="70">
        <f>N$53*(LCI!$E94/LCI!$E$97)</f>
        <v>5.7471036661980657</v>
      </c>
      <c r="O85" s="70">
        <f>O$53*(LCI!$E94/LCI!$E$97)</f>
        <v>1.1654007025965276</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I_O!A255</f>
        <v>Electricity, Generated (MJ/yr)</v>
      </c>
      <c r="B86" s="58">
        <f>I_O!$X255</f>
        <v>1.8722222E-2</v>
      </c>
      <c r="C86" s="58">
        <f>I_O!$X255</f>
        <v>1.8722222E-2</v>
      </c>
      <c r="D86" s="473">
        <f>I_O!$X255</f>
        <v>1.8722222E-2</v>
      </c>
      <c r="E86" s="473">
        <f>I_O!$X255</f>
        <v>1.8722222E-2</v>
      </c>
      <c r="F86" s="58">
        <f>I_O!$X255</f>
        <v>1.8722222E-2</v>
      </c>
      <c r="G86" s="473">
        <f>I_O!$X255</f>
        <v>1.8722222E-2</v>
      </c>
      <c r="H86" s="58">
        <f>I_O!$X255</f>
        <v>1.8722222E-2</v>
      </c>
      <c r="I86" s="58">
        <f>I_O!$X255</f>
        <v>1.8722222E-2</v>
      </c>
      <c r="J86" s="58">
        <f>I_O!$X255</f>
        <v>1.8722222E-2</v>
      </c>
      <c r="K86" s="58">
        <f>I_O!$X255</f>
        <v>1.8722222E-2</v>
      </c>
      <c r="L86" s="58">
        <f>I_O!$X255</f>
        <v>1.8722222E-2</v>
      </c>
      <c r="M86" s="58">
        <f>I_O!$X255</f>
        <v>1.8722222E-2</v>
      </c>
      <c r="N86" s="58">
        <f>I_O!$X255</f>
        <v>1.8722222E-2</v>
      </c>
      <c r="O86" s="58">
        <f>I_O!$X255</f>
        <v>1.8722222E-2</v>
      </c>
      <c r="P86" s="58">
        <f>I_O!$X255</f>
        <v>1.8722222E-2</v>
      </c>
      <c r="Q86" s="58">
        <f>I_O!$X255</f>
        <v>1.8722222E-2</v>
      </c>
      <c r="R86" s="58">
        <f>I_O!$X255</f>
        <v>1.8722222E-2</v>
      </c>
      <c r="S86" s="58">
        <f>I_O!$X255</f>
        <v>1.8722222E-2</v>
      </c>
      <c r="T86" s="58">
        <f>I_O!$X255</f>
        <v>1.8722222E-2</v>
      </c>
      <c r="U86" s="58">
        <f>I_O!$X255</f>
        <v>1.8722222E-2</v>
      </c>
      <c r="V86" s="58">
        <f>I_O!$X255</f>
        <v>1.8722222E-2</v>
      </c>
    </row>
    <row r="87" spans="1:22" x14ac:dyDescent="0.25">
      <c r="A87" s="57" t="str">
        <f>I_O!A256</f>
        <v>Ethanol (kg/yr)</v>
      </c>
      <c r="B87" s="70">
        <f>B$53*(LCI!$E96/LCI!$E$97)</f>
        <v>3.30754443276546</v>
      </c>
      <c r="C87" s="469">
        <f>C$53*(LCI!$E96/LCI!$E$97)</f>
        <v>2.9850996967631778</v>
      </c>
      <c r="D87" s="467">
        <f>D$53*(LCI!$E96/LCI!$E$97)</f>
        <v>1.1278748430645336</v>
      </c>
      <c r="E87" s="475">
        <f>E$53*(LCI!$E96/LCI!$E$97)</f>
        <v>0.59230769230769231</v>
      </c>
      <c r="F87" s="472">
        <f>F$53*(LCI!$E96/LCI!$E$97)</f>
        <v>1.1846153846153846</v>
      </c>
      <c r="G87" s="467">
        <f>G$53*(LCI!$E96/LCI!$E$97)</f>
        <v>1.1846153846153846</v>
      </c>
      <c r="H87" s="471">
        <f>H$53*(LCI!$E96/LCI!$E$97)</f>
        <v>1.1846153846153846</v>
      </c>
      <c r="I87" s="70">
        <f>I$53*(LCI!$E96/LCI!$E$97)</f>
        <v>1.1846153846153846</v>
      </c>
      <c r="J87" s="70">
        <f>J$53*(LCI!$E96/LCI!$E$97)</f>
        <v>1.4050226002468993</v>
      </c>
      <c r="K87" s="70">
        <f>K$53*(LCI!$E96/LCI!$E$97)</f>
        <v>1.6847868837899129</v>
      </c>
      <c r="L87" s="70">
        <f>L$53*(LCI!$E96/LCI!$E$97)</f>
        <v>0.76071625916112207</v>
      </c>
      <c r="M87" s="70">
        <f>M$53*(LCI!$E96/LCI!$E$97)</f>
        <v>6.3096753618987682</v>
      </c>
      <c r="N87" s="70">
        <f>N$53*(LCI!$E96/LCI!$E$97)</f>
        <v>3.6040591926477683</v>
      </c>
      <c r="O87" s="70">
        <f>O$53*(LCI!$E96/LCI!$E$97)</f>
        <v>0.73083301768415165</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I_O!A257</f>
        <v>Gasoline, Produced (kg/yr)</v>
      </c>
      <c r="B88" s="70">
        <f>B$53*(LCI!$E97/LCI!$E$97)</f>
        <v>5.584165925448179</v>
      </c>
      <c r="C88" s="70">
        <f>C$53*(LCI!$E97/LCI!$E$97)</f>
        <v>5.0397787088209496</v>
      </c>
      <c r="D88" s="474">
        <f>D$53*(LCI!$E97/LCI!$E$97)</f>
        <v>1.9042042804985633</v>
      </c>
      <c r="E88" s="474">
        <f>E$53*(LCI!$E97/LCI!$E$97)</f>
        <v>1</v>
      </c>
      <c r="F88" s="70">
        <f>F$53*(LCI!$E97/LCI!$E$97)</f>
        <v>2</v>
      </c>
      <c r="G88" s="474">
        <f>G$53*(LCI!$E97/LCI!$E$97)</f>
        <v>2</v>
      </c>
      <c r="H88" s="70">
        <f>H$53*(LCI!$E97/LCI!$E$97)</f>
        <v>2</v>
      </c>
      <c r="I88" s="70">
        <f>I$53*(LCI!$E97/LCI!$E$97)</f>
        <v>2</v>
      </c>
      <c r="J88" s="70">
        <f>J$53*(LCI!$E97/LCI!$E$97)</f>
        <v>2.3721160783389208</v>
      </c>
      <c r="K88" s="70">
        <f>K$53*(LCI!$E97/LCI!$E$97)</f>
        <v>2.844445388216736</v>
      </c>
      <c r="L88" s="70">
        <f>L$53*(LCI!$E97/LCI!$E$97)</f>
        <v>1.2843261518304658</v>
      </c>
      <c r="M88" s="70">
        <f>M$53*(LCI!$E97/LCI!$E$97)</f>
        <v>10.652698662945973</v>
      </c>
      <c r="N88" s="70">
        <f>N$53*(LCI!$E97/LCI!$E$97)</f>
        <v>6.0847752603144141</v>
      </c>
      <c r="O88" s="70">
        <f>O$53*(LCI!$E97/LCI!$E$97)</f>
        <v>1.233873925960256</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I_O!A258</f>
        <v>Hydrogen, Produced (kg/yr)</v>
      </c>
      <c r="B89" s="58">
        <f>I_O!$X258</f>
        <v>3.2160000000000002</v>
      </c>
      <c r="C89" s="473">
        <f>I_O!$X258</f>
        <v>3.2160000000000002</v>
      </c>
      <c r="D89" s="58">
        <f>I_O!$X258</f>
        <v>3.2160000000000002</v>
      </c>
      <c r="E89" s="58">
        <f>I_O!$X258</f>
        <v>3.2160000000000002</v>
      </c>
      <c r="F89" s="473">
        <f>I_O!$X258</f>
        <v>3.2160000000000002</v>
      </c>
      <c r="G89" s="58">
        <f>I_O!$X258</f>
        <v>3.2160000000000002</v>
      </c>
      <c r="H89" s="58">
        <f>I_O!$X258</f>
        <v>3.2160000000000002</v>
      </c>
      <c r="I89" s="58">
        <f>I_O!$X258</f>
        <v>3.2160000000000002</v>
      </c>
      <c r="J89" s="473">
        <f>I_O!$X258</f>
        <v>3.2160000000000002</v>
      </c>
      <c r="K89" s="473">
        <f>I_O!$X258</f>
        <v>3.2160000000000002</v>
      </c>
      <c r="L89" s="473">
        <f>I_O!$X258</f>
        <v>3.2160000000000002</v>
      </c>
      <c r="M89" s="473">
        <f>I_O!$X258</f>
        <v>3.2160000000000002</v>
      </c>
      <c r="N89" s="473">
        <f>I_O!$X258</f>
        <v>3.2160000000000002</v>
      </c>
      <c r="O89" s="473">
        <f>I_O!$X258</f>
        <v>3.2160000000000002</v>
      </c>
      <c r="P89" s="58">
        <f>I_O!$X258</f>
        <v>3.2160000000000002</v>
      </c>
      <c r="Q89" s="58">
        <f>I_O!$X258</f>
        <v>3.2160000000000002</v>
      </c>
      <c r="R89" s="58">
        <f>I_O!$X258</f>
        <v>3.2160000000000002</v>
      </c>
      <c r="S89" s="58">
        <f>I_O!$X258</f>
        <v>3.2160000000000002</v>
      </c>
      <c r="T89" s="58">
        <f>I_O!$X258</f>
        <v>3.2160000000000002</v>
      </c>
      <c r="U89" s="58">
        <f>I_O!$X258</f>
        <v>3.2160000000000002</v>
      </c>
      <c r="V89" s="58">
        <f>I_O!$X258</f>
        <v>3.2160000000000002</v>
      </c>
    </row>
    <row r="90" spans="1:22" x14ac:dyDescent="0.25">
      <c r="A90" s="57" t="str">
        <f>I_O!A259</f>
        <v>Jet A-1 (kg/yr)</v>
      </c>
      <c r="B90" s="469">
        <f>B$53*(LCI!$E99/LCI!$E$97)</f>
        <v>5.6455303861673896</v>
      </c>
      <c r="C90" s="467">
        <f>C$53*(LCI!$E99/LCI!$E$97)</f>
        <v>5.0951608924343663</v>
      </c>
      <c r="D90" s="471">
        <f>D$53*(LCI!$E99/LCI!$E$97)</f>
        <v>1.9251296022622837</v>
      </c>
      <c r="E90" s="469">
        <f>E$53*(LCI!$E99/LCI!$E$97)</f>
        <v>1.0109890109890109</v>
      </c>
      <c r="F90" s="467">
        <f>F$53*(LCI!$E99/LCI!$E$97)</f>
        <v>2.0219780219780219</v>
      </c>
      <c r="G90" s="471">
        <f>G$53*(LCI!$E99/LCI!$E$97)</f>
        <v>2.0219780219780219</v>
      </c>
      <c r="H90" s="70">
        <f>H$53*(LCI!$E99/LCI!$E$97)</f>
        <v>2.0219780219780219</v>
      </c>
      <c r="I90" s="469">
        <f>I$53*(LCI!$E99/LCI!$E$97)</f>
        <v>2.0219780219780219</v>
      </c>
      <c r="J90" s="470">
        <f>J$53*(LCI!$E99/LCI!$E$97)</f>
        <v>2.3981832879909968</v>
      </c>
      <c r="K90" s="467">
        <f>K$53*(LCI!$E99/LCI!$E$97)</f>
        <v>2.8757030298454911</v>
      </c>
      <c r="L90" s="476">
        <f>L$53*(LCI!$E99/LCI!$E$97)</f>
        <v>1.2984396260264051</v>
      </c>
      <c r="M90" s="470">
        <f>M$53*(LCI!$E99/LCI!$E$97)</f>
        <v>10.769761285615708</v>
      </c>
      <c r="N90" s="467">
        <f>N$53*(LCI!$E99/LCI!$E$97)</f>
        <v>6.1516409225156714</v>
      </c>
      <c r="O90" s="475">
        <f>O$53*(LCI!$E99/LCI!$E$97)</f>
        <v>1.2474329800916875</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I_O!A260</f>
        <v>Jet-A (kg/yr)</v>
      </c>
      <c r="B91" s="70">
        <f>B$53*(LCI!$E100/LCI!$E$97)</f>
        <v>5.6455303861673896</v>
      </c>
      <c r="C91" s="474">
        <f>C$53*(LCI!$E100/LCI!$E$97)</f>
        <v>5.0951608924343663</v>
      </c>
      <c r="D91" s="70">
        <f>D$53*(LCI!$E100/LCI!$E$97)</f>
        <v>1.9251296022622837</v>
      </c>
      <c r="E91" s="70">
        <f>E$53*(LCI!$E100/LCI!$E$97)</f>
        <v>1.0109890109890109</v>
      </c>
      <c r="F91" s="474">
        <f>F$53*(LCI!$E100/LCI!$E$97)</f>
        <v>2.0219780219780219</v>
      </c>
      <c r="G91" s="70">
        <f>G$53*(LCI!$E100/LCI!$E$97)</f>
        <v>2.0219780219780219</v>
      </c>
      <c r="H91" s="70">
        <f>H$53*(LCI!$E100/LCI!$E$97)</f>
        <v>2.0219780219780219</v>
      </c>
      <c r="I91" s="70">
        <f>I$53*(LCI!$E100/LCI!$E$97)</f>
        <v>2.0219780219780219</v>
      </c>
      <c r="J91" s="474">
        <f>J$53*(LCI!$E100/LCI!$E$97)</f>
        <v>2.3981832879909968</v>
      </c>
      <c r="K91" s="474">
        <f>K$53*(LCI!$E100/LCI!$E$97)</f>
        <v>2.8757030298454911</v>
      </c>
      <c r="L91" s="474">
        <f>L$53*(LCI!$E100/LCI!$E$97)</f>
        <v>1.2984396260264051</v>
      </c>
      <c r="M91" s="474">
        <f>M$53*(LCI!$E100/LCI!$E$97)</f>
        <v>10.769761285615708</v>
      </c>
      <c r="N91" s="474">
        <f>N$53*(LCI!$E100/LCI!$E$97)</f>
        <v>6.1516409225156714</v>
      </c>
      <c r="O91" s="474">
        <f>O$53*(LCI!$E100/LCI!$E$97)</f>
        <v>1.2474329800916875</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I_O!A261</f>
        <v>JP-5 (kg/yr)</v>
      </c>
      <c r="B92" s="70">
        <f>B$53*(LCI!$E101/LCI!$E$97)</f>
        <v>5.6455303861673896</v>
      </c>
      <c r="C92" s="70">
        <f>C$53*(LCI!$E101/LCI!$E$97)</f>
        <v>5.0951608924343663</v>
      </c>
      <c r="D92" s="70">
        <f>D$53*(LCI!$E101/LCI!$E$97)</f>
        <v>1.9251296022622837</v>
      </c>
      <c r="E92" s="70">
        <f>E$53*(LCI!$E101/LCI!$E$97)</f>
        <v>1.0109890109890109</v>
      </c>
      <c r="F92" s="70">
        <f>F$53*(LCI!$E101/LCI!$E$97)</f>
        <v>2.0219780219780219</v>
      </c>
      <c r="G92" s="70">
        <f>G$53*(LCI!$E101/LCI!$E$97)</f>
        <v>2.0219780219780219</v>
      </c>
      <c r="H92" s="70">
        <f>H$53*(LCI!$E101/LCI!$E$97)</f>
        <v>2.0219780219780219</v>
      </c>
      <c r="I92" s="70">
        <f>I$53*(LCI!$E101/LCI!$E$97)</f>
        <v>2.0219780219780219</v>
      </c>
      <c r="J92" s="70">
        <f>J$53*(LCI!$E101/LCI!$E$97)</f>
        <v>2.3981832879909968</v>
      </c>
      <c r="K92" s="70">
        <f>K$53*(LCI!$E101/LCI!$E$97)</f>
        <v>2.8757030298454911</v>
      </c>
      <c r="L92" s="70">
        <f>L$53*(LCI!$E101/LCI!$E$97)</f>
        <v>1.2984396260264051</v>
      </c>
      <c r="M92" s="70">
        <f>M$53*(LCI!$E101/LCI!$E$97)</f>
        <v>10.769761285615708</v>
      </c>
      <c r="N92" s="70">
        <f>N$53*(LCI!$E101/LCI!$E$97)</f>
        <v>6.1516409225156714</v>
      </c>
      <c r="O92" s="70">
        <f>O$53*(LCI!$E101/LCI!$E$97)</f>
        <v>1.2474329800916875</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I_O!A262</f>
        <v>JP-8 (kg/yr)</v>
      </c>
      <c r="B93" s="70">
        <f>B$53*(LCI!$E102/LCI!$E$97)</f>
        <v>5.6455303861673896</v>
      </c>
      <c r="C93" s="70">
        <f>C$53*(LCI!$E102/LCI!$E$97)</f>
        <v>5.0951608924343663</v>
      </c>
      <c r="D93" s="70">
        <f>D$53*(LCI!$E102/LCI!$E$97)</f>
        <v>1.9251296022622837</v>
      </c>
      <c r="E93" s="70">
        <f>E$53*(LCI!$E102/LCI!$E$97)</f>
        <v>1.0109890109890109</v>
      </c>
      <c r="F93" s="70">
        <f>F$53*(LCI!$E102/LCI!$E$97)</f>
        <v>2.0219780219780219</v>
      </c>
      <c r="G93" s="70">
        <f>G$53*(LCI!$E102/LCI!$E$97)</f>
        <v>2.0219780219780219</v>
      </c>
      <c r="H93" s="70">
        <f>H$53*(LCI!$E102/LCI!$E$97)</f>
        <v>2.0219780219780219</v>
      </c>
      <c r="I93" s="70">
        <f>I$53*(LCI!$E102/LCI!$E$97)</f>
        <v>2.0219780219780219</v>
      </c>
      <c r="J93" s="70">
        <f>J$53*(LCI!$E102/LCI!$E$97)</f>
        <v>2.3981832879909968</v>
      </c>
      <c r="K93" s="70">
        <f>K$53*(LCI!$E102/LCI!$E$97)</f>
        <v>2.8757030298454911</v>
      </c>
      <c r="L93" s="70">
        <f>L$53*(LCI!$E102/LCI!$E$97)</f>
        <v>1.2984396260264051</v>
      </c>
      <c r="M93" s="70">
        <f>M$53*(LCI!$E102/LCI!$E$97)</f>
        <v>10.769761285615708</v>
      </c>
      <c r="N93" s="70">
        <f>N$53*(LCI!$E102/LCI!$E$97)</f>
        <v>6.1516409225156714</v>
      </c>
      <c r="O93" s="70">
        <f>O$53*(LCI!$E102/LCI!$E$97)</f>
        <v>1.2474329800916875</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I_O!A263</f>
        <v>LPG, Produced (kg/yr)</v>
      </c>
      <c r="B94" s="70">
        <f>B$53*(LCI!$E103/LCI!$E$97)</f>
        <v>6.0137171504826537</v>
      </c>
      <c r="C94" s="70">
        <f>C$53*(LCI!$E103/LCI!$E$97)</f>
        <v>5.4274539941148685</v>
      </c>
      <c r="D94" s="70">
        <f>D$53*(LCI!$E103/LCI!$E$97)</f>
        <v>2.0506815328446066</v>
      </c>
      <c r="E94" s="70">
        <f>E$53*(LCI!$E103/LCI!$E$97)</f>
        <v>1.0769230769230769</v>
      </c>
      <c r="F94" s="70">
        <f>F$53*(LCI!$E103/LCI!$E$97)</f>
        <v>2.1538461538461537</v>
      </c>
      <c r="G94" s="70">
        <f>G$53*(LCI!$E103/LCI!$E$97)</f>
        <v>2.1538461538461537</v>
      </c>
      <c r="H94" s="70">
        <f>H$53*(LCI!$E103/LCI!$E$97)</f>
        <v>2.1538461538461537</v>
      </c>
      <c r="I94" s="70">
        <f>I$53*(LCI!$E103/LCI!$E$97)</f>
        <v>2.1538461538461537</v>
      </c>
      <c r="J94" s="70">
        <f>J$53*(LCI!$E103/LCI!$E$97)</f>
        <v>2.5545865459034531</v>
      </c>
      <c r="K94" s="70">
        <f>K$53*(LCI!$E103/LCI!$E$97)</f>
        <v>3.0632488796180231</v>
      </c>
      <c r="L94" s="70">
        <f>L$53*(LCI!$E103/LCI!$E$97)</f>
        <v>1.38312047120204</v>
      </c>
      <c r="M94" s="70">
        <f>M$53*(LCI!$E103/LCI!$E$97)</f>
        <v>11.472137021634124</v>
      </c>
      <c r="N94" s="70">
        <f>N$53*(LCI!$E103/LCI!$E$97)</f>
        <v>6.5528348957232145</v>
      </c>
      <c r="O94" s="70">
        <f>O$53*(LCI!$E103/LCI!$E$97)</f>
        <v>1.3287873048802756</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I_O!A264</f>
        <v>Naptha (kg/yr)</v>
      </c>
      <c r="B95" s="70">
        <f>B$53*(LCI!$E104/LCI!$E$97)</f>
        <v>5.8909882290442326</v>
      </c>
      <c r="C95" s="70">
        <f>C$53*(LCI!$E104/LCI!$E$97)</f>
        <v>5.316689626888035</v>
      </c>
      <c r="D95" s="70">
        <f>D$53*(LCI!$E104/LCI!$E$97)</f>
        <v>2.0088308893171658</v>
      </c>
      <c r="E95" s="70">
        <f>E$53*(LCI!$E104/LCI!$E$97)</f>
        <v>1.054945054945055</v>
      </c>
      <c r="F95" s="70">
        <f>F$53*(LCI!$E104/LCI!$E$97)</f>
        <v>2.1098901098901099</v>
      </c>
      <c r="G95" s="70">
        <f>G$53*(LCI!$E104/LCI!$E$97)</f>
        <v>2.1098901098901099</v>
      </c>
      <c r="H95" s="70">
        <f>H$53*(LCI!$E104/LCI!$E$97)</f>
        <v>2.1098901098901099</v>
      </c>
      <c r="I95" s="70">
        <f>I$53*(LCI!$E104/LCI!$E$97)</f>
        <v>2.1098901098901099</v>
      </c>
      <c r="J95" s="70">
        <f>J$53*(LCI!$E104/LCI!$E$97)</f>
        <v>2.5024521265993012</v>
      </c>
      <c r="K95" s="70">
        <f>K$53*(LCI!$E104/LCI!$E$97)</f>
        <v>3.0007335963605128</v>
      </c>
      <c r="L95" s="70">
        <f>L$53*(LCI!$E104/LCI!$E$97)</f>
        <v>1.3548935228101617</v>
      </c>
      <c r="M95" s="70">
        <f>M$53*(LCI!$E104/LCI!$E$97)</f>
        <v>11.238011776294654</v>
      </c>
      <c r="N95" s="70">
        <f>N$53*(LCI!$E104/LCI!$E$97)</f>
        <v>6.4191035713207008</v>
      </c>
      <c r="O95" s="70">
        <f>O$53*(LCI!$E104/LCI!$E$97)</f>
        <v>1.301669196617413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I_O!A265</f>
        <v>Propane, Produced (kg/yr)</v>
      </c>
      <c r="B96" s="58">
        <f>I_O!$X265</f>
        <v>0.19768720400000001</v>
      </c>
      <c r="C96" s="58">
        <f>I_O!$X265</f>
        <v>0.19768720400000001</v>
      </c>
      <c r="D96" s="58">
        <f>I_O!$X265</f>
        <v>0.19768720400000001</v>
      </c>
      <c r="E96" s="58">
        <f>I_O!$X265</f>
        <v>0.19768720400000001</v>
      </c>
      <c r="F96" s="58">
        <f>I_O!$X265</f>
        <v>0.19768720400000001</v>
      </c>
      <c r="G96" s="58">
        <f>I_O!$X265</f>
        <v>0.19768720400000001</v>
      </c>
      <c r="H96" s="58">
        <f>I_O!$X265</f>
        <v>0.19768720400000001</v>
      </c>
      <c r="I96" s="58">
        <f>I_O!$X265</f>
        <v>0.19768720400000001</v>
      </c>
      <c r="J96" s="58">
        <f>I_O!$X265</f>
        <v>0.19768720400000001</v>
      </c>
      <c r="K96" s="58">
        <f>I_O!$X265</f>
        <v>0.19768720400000001</v>
      </c>
      <c r="L96" s="58">
        <f>I_O!$X265</f>
        <v>0.19768720400000001</v>
      </c>
      <c r="M96" s="58">
        <f>I_O!$X265</f>
        <v>0.19768720400000001</v>
      </c>
      <c r="N96" s="58">
        <f>I_O!$X265</f>
        <v>0.19768720400000001</v>
      </c>
      <c r="O96" s="58">
        <f>I_O!$X265</f>
        <v>0.19768720400000001</v>
      </c>
      <c r="P96" s="58">
        <f>I_O!$X265</f>
        <v>0.19768720400000001</v>
      </c>
      <c r="Q96" s="58">
        <f>I_O!$X265</f>
        <v>0.19768720400000001</v>
      </c>
      <c r="R96" s="58">
        <f>I_O!$X265</f>
        <v>0.19768720400000001</v>
      </c>
      <c r="S96" s="58">
        <f>I_O!$X265</f>
        <v>0.19768720400000001</v>
      </c>
      <c r="T96" s="58">
        <f>I_O!$X265</f>
        <v>0.19768720400000001</v>
      </c>
      <c r="U96" s="58">
        <f>I_O!$X265</f>
        <v>0.19768720400000001</v>
      </c>
      <c r="V96" s="58">
        <f>I_O!$X265</f>
        <v>0.19768720400000001</v>
      </c>
    </row>
    <row r="97" spans="1:22" x14ac:dyDescent="0.25">
      <c r="B97" s="481">
        <f>B54/0.9536</f>
        <v>17.066665668437967</v>
      </c>
      <c r="C97" s="481">
        <f>C52*$H$101</f>
        <v>14.800888570685702</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3" t="s">
        <v>132</v>
      </c>
      <c r="C99" s="504">
        <v>14.85</v>
      </c>
      <c r="G99" s="5" t="s">
        <v>133</v>
      </c>
      <c r="H99" s="7">
        <v>133.625</v>
      </c>
      <c r="I99" s="486" t="s">
        <v>134</v>
      </c>
      <c r="J99" s="487">
        <f>J52*$H$101</f>
        <v>6.9664617795173251</v>
      </c>
      <c r="K99" s="487">
        <f t="shared" ref="K99:O99" si="59">K52*$H$101</f>
        <v>8.3536047252848658</v>
      </c>
      <c r="L99" s="487">
        <f t="shared" si="59"/>
        <v>3.7718259788647468</v>
      </c>
      <c r="M99" s="487">
        <f t="shared" si="59"/>
        <v>31.284985908486938</v>
      </c>
      <c r="N99" s="487">
        <f t="shared" si="59"/>
        <v>17.869848223286013</v>
      </c>
      <c r="O99" s="487">
        <f t="shared" si="59"/>
        <v>3.623657216625038</v>
      </c>
      <c r="P99" s="486"/>
    </row>
    <row r="100" spans="1:22" x14ac:dyDescent="0.25">
      <c r="B100" s="505"/>
      <c r="C100" s="506"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-4.9111429314297794E-2</v>
      </c>
      <c r="G101" s="5" t="s">
        <v>135</v>
      </c>
      <c r="H101" s="7">
        <f>H99</f>
        <v>133.625</v>
      </c>
      <c r="I101" s="486"/>
      <c r="J101" s="486"/>
      <c r="K101" s="486"/>
      <c r="L101" s="486"/>
      <c r="M101" s="486"/>
      <c r="N101" s="486"/>
      <c r="O101" s="486"/>
      <c r="P101" s="486"/>
    </row>
    <row r="102" spans="1:22" x14ac:dyDescent="0.25">
      <c r="C102" s="502">
        <f>C101/C99</f>
        <v>-3.3071669571917706E-3</v>
      </c>
      <c r="I102" s="486"/>
      <c r="J102" s="487">
        <f>J52*J27</f>
        <v>6.913413704514868</v>
      </c>
      <c r="K102" s="487">
        <f t="shared" ref="K102:O102" si="60">K52*K27</f>
        <v>8.2899938616882665</v>
      </c>
      <c r="L102" s="487">
        <f t="shared" si="60"/>
        <v>3.7431043532023009</v>
      </c>
      <c r="M102" s="487">
        <f t="shared" si="60"/>
        <v>31.046757618222891</v>
      </c>
      <c r="N102" s="487">
        <f t="shared" si="60"/>
        <v>17.733773257423344</v>
      </c>
      <c r="O102" s="487">
        <f t="shared" si="60"/>
        <v>3.5960638635148681</v>
      </c>
      <c r="P102" s="486"/>
    </row>
    <row r="103" spans="1:22" x14ac:dyDescent="0.25">
      <c r="I103" s="491"/>
      <c r="J103" s="490" t="s">
        <v>136</v>
      </c>
      <c r="K103" s="490" t="s">
        <v>136</v>
      </c>
      <c r="L103" s="490" t="s">
        <v>136</v>
      </c>
      <c r="M103" s="490" t="s">
        <v>136</v>
      </c>
      <c r="N103" s="490" t="s">
        <v>136</v>
      </c>
      <c r="O103" s="490" t="s">
        <v>136</v>
      </c>
      <c r="P103" s="491"/>
    </row>
    <row r="104" spans="1:22" x14ac:dyDescent="0.25">
      <c r="I104" s="486"/>
      <c r="J104" s="486"/>
      <c r="K104" s="486"/>
      <c r="L104" s="486"/>
      <c r="M104" s="486"/>
      <c r="N104" s="486"/>
      <c r="O104" s="486"/>
      <c r="P104" s="486"/>
    </row>
    <row r="105" spans="1:22" x14ac:dyDescent="0.25">
      <c r="I105" s="486" t="s">
        <v>137</v>
      </c>
      <c r="J105" s="487">
        <v>7.11</v>
      </c>
      <c r="K105" s="487">
        <v>8.24</v>
      </c>
      <c r="L105" s="487">
        <v>3.36</v>
      </c>
      <c r="M105" s="487">
        <v>33.9</v>
      </c>
      <c r="N105" s="487">
        <v>16.79</v>
      </c>
      <c r="O105" s="487">
        <v>3.47</v>
      </c>
      <c r="P105" s="486"/>
    </row>
    <row r="106" spans="1:22" x14ac:dyDescent="0.25">
      <c r="I106" s="486" t="s">
        <v>138</v>
      </c>
      <c r="J106" s="487">
        <f>J105-J99</f>
        <v>0.14353822048267517</v>
      </c>
      <c r="K106" s="487">
        <f t="shared" ref="K106:O106" si="61">K105-K99</f>
        <v>-0.11360472528486554</v>
      </c>
      <c r="L106" s="487">
        <f>L105-L102</f>
        <v>-0.38310435320230107</v>
      </c>
      <c r="M106" s="487">
        <f t="shared" si="61"/>
        <v>2.6150140915130606</v>
      </c>
      <c r="N106" s="487">
        <f>N105-N99</f>
        <v>-1.0798482232860138</v>
      </c>
      <c r="O106" s="487">
        <f t="shared" si="61"/>
        <v>-0.15365721662503784</v>
      </c>
      <c r="P106" s="486"/>
    </row>
    <row r="107" spans="1:22" x14ac:dyDescent="0.25">
      <c r="I107" s="486"/>
      <c r="J107" s="489">
        <f>J106/J105</f>
        <v>2.0188216664229982E-2</v>
      </c>
      <c r="K107" s="489">
        <f t="shared" ref="K107:O107" si="62">K106/K105</f>
        <v>-1.3786981223891449E-2</v>
      </c>
      <c r="L107" s="539">
        <f>L106/L105</f>
        <v>-0.11401915273878009</v>
      </c>
      <c r="M107" s="489">
        <f>M106/M105</f>
        <v>7.7139058746697964E-2</v>
      </c>
      <c r="N107" s="526">
        <f t="shared" si="62"/>
        <v>-6.4314962673377843E-2</v>
      </c>
      <c r="O107" s="489">
        <f t="shared" si="62"/>
        <v>-4.4281618623930208E-2</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I_O!A222</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I_O!A223</f>
        <v>CH4 Emissions (kg/yr)</v>
      </c>
      <c r="B112" s="138">
        <f>B56*I_O!B223</f>
        <v>0</v>
      </c>
      <c r="C112" s="138">
        <f>C56*I_O!C223</f>
        <v>0</v>
      </c>
      <c r="D112" s="138">
        <f>D56*I_O!D223</f>
        <v>0</v>
      </c>
      <c r="E112" s="138">
        <f>E56*I_O!E223</f>
        <v>0</v>
      </c>
      <c r="F112" s="138">
        <f>F56*I_O!F223</f>
        <v>0</v>
      </c>
      <c r="G112" s="138">
        <f>G56*I_O!G223</f>
        <v>0</v>
      </c>
      <c r="H112" s="138">
        <f>H56*I_O!H223</f>
        <v>0</v>
      </c>
      <c r="I112" s="138">
        <f>I56*I_O!I223</f>
        <v>0</v>
      </c>
      <c r="J112" s="138">
        <f>J56*I_O!J223</f>
        <v>0</v>
      </c>
      <c r="K112" s="138">
        <f>K56*I_O!K223</f>
        <v>0</v>
      </c>
      <c r="L112" s="138">
        <f>L56*I_O!L223</f>
        <v>0</v>
      </c>
      <c r="M112" s="138">
        <f>M56*I_O!M223</f>
        <v>0</v>
      </c>
      <c r="N112" s="138">
        <f>N56*I_O!N223</f>
        <v>0</v>
      </c>
      <c r="O112" s="138">
        <f>O56*I_O!O223</f>
        <v>0</v>
      </c>
      <c r="P112" s="138">
        <f>P56*I_O!P223</f>
        <v>0</v>
      </c>
      <c r="Q112" s="138">
        <f>I_O!P223*TEA!Q56</f>
        <v>0</v>
      </c>
      <c r="R112" s="138">
        <f>I_O!W223*TEA!R56</f>
        <v>0</v>
      </c>
      <c r="S112" s="138">
        <f>I_O!X223*TEA!S56</f>
        <v>0</v>
      </c>
      <c r="T112" s="138">
        <f>I_O!Y223*TEA!T56</f>
        <v>0</v>
      </c>
      <c r="U112" s="138">
        <f>I_O!Z223*TEA!U56</f>
        <v>0</v>
      </c>
      <c r="V112" s="138">
        <f>I_O!AA223*TEA!V56</f>
        <v>0</v>
      </c>
    </row>
    <row r="113" spans="1:22" x14ac:dyDescent="0.25">
      <c r="A113" s="53" t="str">
        <f>I_O!A224</f>
        <v>CO2 Emissions (kg/yr)</v>
      </c>
      <c r="B113" s="138">
        <f>B57*I_O!B224</f>
        <v>0</v>
      </c>
      <c r="C113" s="138">
        <f>C57*I_O!C224</f>
        <v>0</v>
      </c>
      <c r="D113" s="138">
        <f>D57*I_O!D224</f>
        <v>0</v>
      </c>
      <c r="E113" s="138">
        <f>E57*I_O!E224</f>
        <v>0</v>
      </c>
      <c r="F113" s="138">
        <f>F57*I_O!F224</f>
        <v>0</v>
      </c>
      <c r="G113" s="138">
        <f>G57*I_O!G224</f>
        <v>0</v>
      </c>
      <c r="H113" s="138">
        <f>H57*I_O!H224</f>
        <v>0</v>
      </c>
      <c r="I113" s="138">
        <f>I57*I_O!I224</f>
        <v>0</v>
      </c>
      <c r="J113" s="138">
        <f>J57*I_O!J224</f>
        <v>0</v>
      </c>
      <c r="K113" s="138">
        <f>K57*I_O!K224</f>
        <v>0</v>
      </c>
      <c r="L113" s="138">
        <f>L57*I_O!L224</f>
        <v>0</v>
      </c>
      <c r="M113" s="138">
        <f>M57*I_O!M224</f>
        <v>0</v>
      </c>
      <c r="N113" s="138">
        <f>N57*I_O!N224</f>
        <v>0</v>
      </c>
      <c r="O113" s="138">
        <f>O57*I_O!O224</f>
        <v>0</v>
      </c>
      <c r="P113" s="138">
        <f>P57*I_O!P224</f>
        <v>0</v>
      </c>
      <c r="Q113" s="138">
        <f>I_O!P224*TEA!Q57</f>
        <v>0</v>
      </c>
      <c r="R113" s="138">
        <f>I_O!W224*TEA!R57</f>
        <v>0</v>
      </c>
      <c r="S113" s="138">
        <f>I_O!X224*TEA!S57</f>
        <v>0</v>
      </c>
      <c r="T113" s="138">
        <f>I_O!Y224*TEA!T57</f>
        <v>0</v>
      </c>
      <c r="U113" s="138">
        <f>I_O!Z224*TEA!U57</f>
        <v>0</v>
      </c>
      <c r="V113" s="138">
        <f>I_O!AA224*TEA!V57</f>
        <v>0</v>
      </c>
    </row>
    <row r="114" spans="1:22" x14ac:dyDescent="0.25">
      <c r="A114" s="53" t="str">
        <f>I_O!A225</f>
        <v>CO Emissions (kg/yr)</v>
      </c>
      <c r="B114" s="138">
        <f>B58*I_O!B225</f>
        <v>0</v>
      </c>
      <c r="C114" s="138">
        <f>C58*I_O!C225</f>
        <v>0</v>
      </c>
      <c r="D114" s="138">
        <f>D58*I_O!D225</f>
        <v>0</v>
      </c>
      <c r="E114" s="138">
        <f>E58*I_O!E225</f>
        <v>0</v>
      </c>
      <c r="F114" s="138">
        <f>F58*I_O!F225</f>
        <v>0</v>
      </c>
      <c r="G114" s="138">
        <f>G58*I_O!G225</f>
        <v>0</v>
      </c>
      <c r="H114" s="138">
        <f>H58*I_O!H225</f>
        <v>0</v>
      </c>
      <c r="I114" s="138">
        <f>I58*I_O!I225</f>
        <v>0</v>
      </c>
      <c r="J114" s="138">
        <f>J58*I_O!J225</f>
        <v>0</v>
      </c>
      <c r="K114" s="138">
        <f>K58*I_O!K225</f>
        <v>0</v>
      </c>
      <c r="L114" s="138">
        <f>L58*I_O!L225</f>
        <v>0</v>
      </c>
      <c r="M114" s="138">
        <f>M58*I_O!M225</f>
        <v>0</v>
      </c>
      <c r="N114" s="138">
        <f>N58*I_O!N225</f>
        <v>0</v>
      </c>
      <c r="O114" s="138">
        <f>O58*I_O!O225</f>
        <v>0</v>
      </c>
      <c r="P114" s="138">
        <f>P58*I_O!P225</f>
        <v>0</v>
      </c>
      <c r="Q114" s="138">
        <f>I_O!P225*TEA!Q58</f>
        <v>0</v>
      </c>
      <c r="R114" s="138">
        <f>I_O!W225*TEA!R58</f>
        <v>0</v>
      </c>
      <c r="S114" s="138">
        <f>I_O!X225*TEA!S58</f>
        <v>0</v>
      </c>
      <c r="T114" s="138">
        <f>I_O!Y225*TEA!T58</f>
        <v>0</v>
      </c>
      <c r="U114" s="138">
        <f>I_O!Z225*TEA!U58</f>
        <v>0</v>
      </c>
      <c r="V114" s="138">
        <f>I_O!AA225*TEA!V58</f>
        <v>0</v>
      </c>
    </row>
    <row r="115" spans="1:22" x14ac:dyDescent="0.25">
      <c r="A115" s="53" t="str">
        <f>I_O!A226</f>
        <v>LUC Emissions (kg CO2e/yr)</v>
      </c>
      <c r="B115" s="138">
        <f>B59*I_O!B226</f>
        <v>0</v>
      </c>
      <c r="C115" s="138">
        <f>C59*I_O!C226</f>
        <v>0</v>
      </c>
      <c r="D115" s="138">
        <f>D59*I_O!D226</f>
        <v>0</v>
      </c>
      <c r="E115" s="138">
        <f>E59*I_O!E226</f>
        <v>0</v>
      </c>
      <c r="F115" s="138">
        <f>F59*I_O!F226</f>
        <v>0</v>
      </c>
      <c r="G115" s="138">
        <f>G59*I_O!G226</f>
        <v>0</v>
      </c>
      <c r="H115" s="138">
        <f>H59*I_O!H226</f>
        <v>0</v>
      </c>
      <c r="I115" s="138">
        <f>I59*I_O!I226</f>
        <v>0</v>
      </c>
      <c r="J115" s="138">
        <f>J59*I_O!J226</f>
        <v>0</v>
      </c>
      <c r="K115" s="138">
        <f>K59*I_O!K226</f>
        <v>0</v>
      </c>
      <c r="L115" s="138">
        <f>L59*I_O!L226</f>
        <v>0</v>
      </c>
      <c r="M115" s="138">
        <f>M59*I_O!M226</f>
        <v>0</v>
      </c>
      <c r="N115" s="138">
        <f>N59*I_O!N226</f>
        <v>0</v>
      </c>
      <c r="O115" s="138">
        <f>O59*I_O!O226</f>
        <v>0</v>
      </c>
      <c r="P115" s="138">
        <f>P59*I_O!P226</f>
        <v>0</v>
      </c>
      <c r="Q115" s="138">
        <f>I_O!P226*TEA!Q59</f>
        <v>0</v>
      </c>
      <c r="R115" s="138">
        <f>I_O!W226*TEA!R59</f>
        <v>0</v>
      </c>
      <c r="S115" s="138">
        <f>I_O!X226*TEA!S59</f>
        <v>0</v>
      </c>
      <c r="T115" s="138">
        <f>I_O!Y226*TEA!T59</f>
        <v>0</v>
      </c>
      <c r="U115" s="138">
        <f>I_O!Z226*TEA!U59</f>
        <v>0</v>
      </c>
      <c r="V115" s="138">
        <f>I_O!AA226*TEA!V59</f>
        <v>0</v>
      </c>
    </row>
    <row r="116" spans="1:22" x14ac:dyDescent="0.25">
      <c r="A116" s="53" t="str">
        <f>I_O!A227</f>
        <v>N2O Emissions (kg/yr)</v>
      </c>
      <c r="B116" s="138">
        <f>B60*I_O!B227</f>
        <v>0</v>
      </c>
      <c r="C116" s="138">
        <f>C60*I_O!C227</f>
        <v>0</v>
      </c>
      <c r="D116" s="138">
        <f>D60*I_O!D227</f>
        <v>0</v>
      </c>
      <c r="E116" s="138">
        <f>E60*I_O!E227</f>
        <v>0</v>
      </c>
      <c r="F116" s="138">
        <f>F60*I_O!F227</f>
        <v>0</v>
      </c>
      <c r="G116" s="138">
        <f>G60*I_O!G227</f>
        <v>0</v>
      </c>
      <c r="H116" s="138">
        <f>H60*I_O!H227</f>
        <v>0</v>
      </c>
      <c r="I116" s="138">
        <f>I60*I_O!I227</f>
        <v>0</v>
      </c>
      <c r="J116" s="138">
        <f>J60*I_O!J227</f>
        <v>0</v>
      </c>
      <c r="K116" s="138">
        <f>K60*I_O!K227</f>
        <v>0</v>
      </c>
      <c r="L116" s="138">
        <f>L60*I_O!L227</f>
        <v>0</v>
      </c>
      <c r="M116" s="138">
        <f>M60*I_O!M227</f>
        <v>0</v>
      </c>
      <c r="N116" s="138">
        <f>N60*I_O!N227</f>
        <v>0</v>
      </c>
      <c r="O116" s="138">
        <f>O60*I_O!O227</f>
        <v>0</v>
      </c>
      <c r="P116" s="138">
        <f>P60*I_O!P227</f>
        <v>0</v>
      </c>
      <c r="Q116" s="138">
        <f>I_O!P227*TEA!Q60</f>
        <v>0</v>
      </c>
      <c r="R116" s="138">
        <f>I_O!W227*TEA!R60</f>
        <v>0</v>
      </c>
      <c r="S116" s="138">
        <f>I_O!X227*TEA!S60</f>
        <v>0</v>
      </c>
      <c r="T116" s="138">
        <f>I_O!Y227*TEA!T60</f>
        <v>0</v>
      </c>
      <c r="U116" s="138">
        <f>I_O!Z227*TEA!U60</f>
        <v>0</v>
      </c>
      <c r="V116" s="138">
        <f>I_O!AA227*TEA!V60</f>
        <v>0</v>
      </c>
    </row>
    <row r="117" spans="1:22" x14ac:dyDescent="0.25">
      <c r="A117" s="53" t="str">
        <f>I_O!A228</f>
        <v>NOx Emissions (kg/yr)</v>
      </c>
      <c r="B117" s="138">
        <f>B61*I_O!B228</f>
        <v>0</v>
      </c>
      <c r="C117" s="138">
        <f>C61*I_O!C228</f>
        <v>0</v>
      </c>
      <c r="D117" s="138">
        <f>D61*I_O!D228</f>
        <v>0</v>
      </c>
      <c r="E117" s="138">
        <f>E61*I_O!E228</f>
        <v>0</v>
      </c>
      <c r="F117" s="138">
        <f>F61*I_O!F228</f>
        <v>0</v>
      </c>
      <c r="G117" s="138">
        <f>G61*I_O!G228</f>
        <v>0</v>
      </c>
      <c r="H117" s="138">
        <f>H61*I_O!H228</f>
        <v>0</v>
      </c>
      <c r="I117" s="138">
        <f>I61*I_O!I228</f>
        <v>0</v>
      </c>
      <c r="J117" s="138">
        <f>J61*I_O!J228</f>
        <v>0</v>
      </c>
      <c r="K117" s="138">
        <f>K61*I_O!K228</f>
        <v>0</v>
      </c>
      <c r="L117" s="138">
        <f>L61*I_O!L228</f>
        <v>0</v>
      </c>
      <c r="M117" s="138">
        <f>M61*I_O!M228</f>
        <v>0</v>
      </c>
      <c r="N117" s="138">
        <f>N61*I_O!N228</f>
        <v>0</v>
      </c>
      <c r="O117" s="138">
        <f>O61*I_O!O228</f>
        <v>0</v>
      </c>
      <c r="P117" s="138">
        <f>P61*I_O!P228</f>
        <v>0</v>
      </c>
      <c r="Q117" s="138">
        <f>I_O!P228*TEA!Q61</f>
        <v>0</v>
      </c>
      <c r="R117" s="138">
        <f>I_O!W228*TEA!R61</f>
        <v>0</v>
      </c>
      <c r="S117" s="138">
        <f>I_O!X228*TEA!S61</f>
        <v>0</v>
      </c>
      <c r="T117" s="138">
        <f>I_O!Y228*TEA!T61</f>
        <v>0</v>
      </c>
      <c r="U117" s="138">
        <f>I_O!Z228*TEA!U61</f>
        <v>0</v>
      </c>
      <c r="V117" s="138">
        <f>I_O!AA228*TEA!V61</f>
        <v>0</v>
      </c>
    </row>
    <row r="118" spans="1:22" x14ac:dyDescent="0.25">
      <c r="A118" s="53" t="str">
        <f>I_O!A229</f>
        <v>Algal Biomass, Whole (kg/yr)</v>
      </c>
      <c r="B118" s="138">
        <f>B62*I_O!B229</f>
        <v>0</v>
      </c>
      <c r="C118" s="138">
        <f>C62*I_O!C229</f>
        <v>0</v>
      </c>
      <c r="D118" s="138">
        <f>D62*I_O!D229</f>
        <v>0</v>
      </c>
      <c r="E118" s="138">
        <f>E62*I_O!E229</f>
        <v>0</v>
      </c>
      <c r="F118" s="138">
        <f>F62*I_O!F229</f>
        <v>0</v>
      </c>
      <c r="G118" s="138">
        <f>G62*I_O!G229</f>
        <v>0</v>
      </c>
      <c r="H118" s="138">
        <f>H62*I_O!H229</f>
        <v>0</v>
      </c>
      <c r="I118" s="138">
        <f>I62*I_O!I229</f>
        <v>0</v>
      </c>
      <c r="J118" s="138">
        <f>J62*I_O!J229</f>
        <v>0</v>
      </c>
      <c r="K118" s="138">
        <f>K62*I_O!K229</f>
        <v>0</v>
      </c>
      <c r="L118" s="138">
        <f>L62*I_O!L229</f>
        <v>0</v>
      </c>
      <c r="M118" s="138">
        <f>M62*I_O!M229</f>
        <v>0</v>
      </c>
      <c r="N118" s="138">
        <f>N62*I_O!N229</f>
        <v>0</v>
      </c>
      <c r="O118" s="138">
        <f>O62*I_O!O229</f>
        <v>0</v>
      </c>
      <c r="P118" s="138">
        <f>P62*I_O!P229</f>
        <v>0</v>
      </c>
      <c r="Q118" s="138">
        <f>I_O!P229*TEA!Q62</f>
        <v>0</v>
      </c>
      <c r="R118" s="138">
        <f>I_O!W229*TEA!R62</f>
        <v>0</v>
      </c>
      <c r="S118" s="138">
        <f>I_O!X229*TEA!S62</f>
        <v>0.25</v>
      </c>
      <c r="T118" s="138">
        <f>I_O!Y229*TEA!T62</f>
        <v>0</v>
      </c>
      <c r="U118" s="138">
        <f>I_O!Z229*TEA!U62</f>
        <v>0</v>
      </c>
      <c r="V118" s="138">
        <f>I_O!AA229*TEA!V62</f>
        <v>0</v>
      </c>
    </row>
    <row r="119" spans="1:22" x14ac:dyDescent="0.25">
      <c r="A119" s="53" t="str">
        <f>I_O!A230</f>
        <v>Algal Biomass, LEA Meal (kg/yr)</v>
      </c>
      <c r="B119" s="138">
        <f>B63*I_O!B230</f>
        <v>0</v>
      </c>
      <c r="C119" s="138">
        <f>C63*I_O!C230</f>
        <v>0</v>
      </c>
      <c r="D119" s="138">
        <f>D63*I_O!D230</f>
        <v>0</v>
      </c>
      <c r="E119" s="138">
        <f>E63*I_O!E230</f>
        <v>0</v>
      </c>
      <c r="F119" s="138">
        <f>F63*I_O!F230</f>
        <v>0</v>
      </c>
      <c r="G119" s="138">
        <f>G63*I_O!G230</f>
        <v>0</v>
      </c>
      <c r="H119" s="138">
        <f>H63*I_O!H230</f>
        <v>0</v>
      </c>
      <c r="I119" s="138">
        <f>I63*I_O!I230</f>
        <v>0</v>
      </c>
      <c r="J119" s="138">
        <f>J63*I_O!J230</f>
        <v>0</v>
      </c>
      <c r="K119" s="138">
        <f>K63*I_O!K230</f>
        <v>0</v>
      </c>
      <c r="L119" s="138">
        <f>L63*I_O!L230</f>
        <v>0</v>
      </c>
      <c r="M119" s="138">
        <f>M63*I_O!M230</f>
        <v>1376595.6758948935</v>
      </c>
      <c r="N119" s="138">
        <f>N63*I_O!N230</f>
        <v>0</v>
      </c>
      <c r="O119" s="138">
        <f>O63*I_O!O230</f>
        <v>0</v>
      </c>
      <c r="P119" s="138">
        <f>P63*I_O!P230</f>
        <v>0</v>
      </c>
      <c r="Q119" s="138">
        <f>I_O!P230*TEA!Q63</f>
        <v>0</v>
      </c>
      <c r="R119" s="138">
        <f>I_O!W230*TEA!R63</f>
        <v>0</v>
      </c>
      <c r="S119" s="138">
        <f>I_O!X230*TEA!S63</f>
        <v>0.12249999999999998</v>
      </c>
      <c r="T119" s="138">
        <f>I_O!Y230*TEA!T63</f>
        <v>0</v>
      </c>
      <c r="U119" s="138">
        <f>I_O!Z230*TEA!U63</f>
        <v>0</v>
      </c>
      <c r="V119" s="138">
        <f>I_O!AA230*TEA!V63</f>
        <v>0</v>
      </c>
    </row>
    <row r="120" spans="1:22" x14ac:dyDescent="0.25">
      <c r="A120" s="53" t="str">
        <f>I_O!A231</f>
        <v>Algal Oil (kg/yr)</v>
      </c>
      <c r="B120" s="138">
        <f>B64*I_O!B231</f>
        <v>0</v>
      </c>
      <c r="C120" s="138">
        <f>C64*I_O!C231</f>
        <v>0</v>
      </c>
      <c r="D120" s="138">
        <f>D64*I_O!D231</f>
        <v>0</v>
      </c>
      <c r="E120" s="138">
        <f>E64*I_O!E231</f>
        <v>0</v>
      </c>
      <c r="F120" s="138">
        <f>F64*I_O!F231</f>
        <v>0</v>
      </c>
      <c r="G120" s="138">
        <f>G64*I_O!G231</f>
        <v>0</v>
      </c>
      <c r="H120" s="138">
        <f>H64*I_O!H231</f>
        <v>0</v>
      </c>
      <c r="I120" s="138">
        <f>I64*I_O!I231</f>
        <v>0</v>
      </c>
      <c r="J120" s="138">
        <f>J64*I_O!J231</f>
        <v>0</v>
      </c>
      <c r="K120" s="138">
        <f>K64*I_O!K231</f>
        <v>0</v>
      </c>
      <c r="L120" s="138">
        <f>L64*I_O!L231</f>
        <v>0</v>
      </c>
      <c r="M120" s="138">
        <f>M64*I_O!M231</f>
        <v>0</v>
      </c>
      <c r="N120" s="138">
        <f>N64*I_O!N231</f>
        <v>0</v>
      </c>
      <c r="O120" s="138">
        <f>O64*I_O!O231</f>
        <v>0</v>
      </c>
      <c r="P120" s="138">
        <f>P64*I_O!P231</f>
        <v>0</v>
      </c>
      <c r="Q120" s="138">
        <f>I_O!P231*TEA!Q64</f>
        <v>0</v>
      </c>
      <c r="R120" s="138">
        <f>I_O!W231*TEA!R64</f>
        <v>0</v>
      </c>
      <c r="S120" s="138">
        <f>I_O!X231*TEA!S64</f>
        <v>0.25</v>
      </c>
      <c r="T120" s="138">
        <f>I_O!Y231*TEA!T64</f>
        <v>0</v>
      </c>
      <c r="U120" s="138">
        <f>I_O!Z231*TEA!U64</f>
        <v>0</v>
      </c>
      <c r="V120" s="138">
        <f>I_O!AA231*TEA!V64</f>
        <v>0</v>
      </c>
    </row>
    <row r="121" spans="1:22" x14ac:dyDescent="0.25">
      <c r="A121" s="53" t="str">
        <f>I_O!A232</f>
        <v>Biochar (kg/yr)</v>
      </c>
      <c r="B121" s="138">
        <f>B65*I_O!B232</f>
        <v>0</v>
      </c>
      <c r="C121" s="138">
        <f>C65*I_O!C232</f>
        <v>0</v>
      </c>
      <c r="D121" s="138">
        <f>D65*I_O!D232</f>
        <v>0</v>
      </c>
      <c r="E121" s="138">
        <f>E65*I_O!E232</f>
        <v>0</v>
      </c>
      <c r="F121" s="138">
        <f>F65*I_O!F232</f>
        <v>0</v>
      </c>
      <c r="G121" s="138">
        <f>G65*I_O!G232</f>
        <v>0</v>
      </c>
      <c r="H121" s="138">
        <f>H65*I_O!H232</f>
        <v>0</v>
      </c>
      <c r="I121" s="138">
        <f>I65*I_O!I232</f>
        <v>0</v>
      </c>
      <c r="J121" s="138">
        <f>J65*I_O!J232</f>
        <v>0</v>
      </c>
      <c r="K121" s="138">
        <f>K65*I_O!K232</f>
        <v>0</v>
      </c>
      <c r="L121" s="138">
        <f>L65*I_O!L232</f>
        <v>0</v>
      </c>
      <c r="M121" s="138">
        <f>M65*I_O!M232</f>
        <v>0</v>
      </c>
      <c r="N121" s="138">
        <f>N65*I_O!N232</f>
        <v>0</v>
      </c>
      <c r="O121" s="138">
        <f>O65*I_O!O232</f>
        <v>0</v>
      </c>
      <c r="P121" s="138">
        <f>P65*I_O!P232</f>
        <v>0</v>
      </c>
      <c r="Q121" s="138">
        <f>I_O!Q232*TEA!Q66</f>
        <v>0</v>
      </c>
      <c r="R121" s="138">
        <f>I_O!R232*TEA!R66</f>
        <v>0</v>
      </c>
      <c r="S121" s="138">
        <f>I_O!S232*TEA!S66</f>
        <v>0</v>
      </c>
      <c r="T121" s="138">
        <f>I_O!T232*TEA!T66</f>
        <v>0</v>
      </c>
      <c r="U121" s="138">
        <f>I_O!U232*TEA!U66</f>
        <v>0</v>
      </c>
      <c r="V121" s="138">
        <f>I_O!V232*TEA!V66</f>
        <v>0</v>
      </c>
    </row>
    <row r="122" spans="1:22" x14ac:dyDescent="0.25">
      <c r="A122" s="53" t="str">
        <f>I_O!A234</f>
        <v>Corn Grain (kg/yr)</v>
      </c>
      <c r="B122" s="138">
        <f>B66*I_O!B234</f>
        <v>0</v>
      </c>
      <c r="C122" s="138">
        <f>C66*I_O!C234</f>
        <v>0</v>
      </c>
      <c r="D122" s="138">
        <f>D66*I_O!D234</f>
        <v>0</v>
      </c>
      <c r="E122" s="138">
        <f>E66*I_O!E234</f>
        <v>0</v>
      </c>
      <c r="F122" s="138">
        <f>F66*I_O!F234</f>
        <v>0</v>
      </c>
      <c r="G122" s="138">
        <f>G66*I_O!G234</f>
        <v>0</v>
      </c>
      <c r="H122" s="138">
        <f>H66*I_O!H234</f>
        <v>0</v>
      </c>
      <c r="I122" s="138">
        <f>I66*I_O!I234</f>
        <v>0</v>
      </c>
      <c r="J122" s="138">
        <f>J66*I_O!J234</f>
        <v>0</v>
      </c>
      <c r="K122" s="138">
        <f>K66*I_O!K234</f>
        <v>0</v>
      </c>
      <c r="L122" s="138">
        <f>L66*I_O!L234</f>
        <v>0</v>
      </c>
      <c r="M122" s="138">
        <f>M66*I_O!M234</f>
        <v>0</v>
      </c>
      <c r="N122" s="138">
        <f>N66*I_O!N234</f>
        <v>0</v>
      </c>
      <c r="O122" s="138">
        <f>O66*I_O!O234</f>
        <v>0</v>
      </c>
      <c r="P122" s="138">
        <f>P66*I_O!P234</f>
        <v>0</v>
      </c>
      <c r="Q122" s="138">
        <f>I_O!Q234*TEA!Q66</f>
        <v>0</v>
      </c>
      <c r="R122" s="138">
        <f>I_O!R234*TEA!R66</f>
        <v>0</v>
      </c>
      <c r="S122" s="138">
        <f>I_O!S234*TEA!S66</f>
        <v>0</v>
      </c>
      <c r="T122" s="138">
        <f>I_O!T234*TEA!T66</f>
        <v>0</v>
      </c>
      <c r="U122" s="138">
        <f>I_O!U234*TEA!U66</f>
        <v>0</v>
      </c>
      <c r="V122" s="138">
        <f>I_O!V234*TEA!V66</f>
        <v>0</v>
      </c>
    </row>
    <row r="123" spans="1:22" x14ac:dyDescent="0.25">
      <c r="A123" s="53" t="str">
        <f>I_O!A236</f>
        <v>Corn Stover, Collected (kg/yr)</v>
      </c>
      <c r="B123" s="138">
        <f>B67*I_O!B236</f>
        <v>0</v>
      </c>
      <c r="C123" s="138">
        <f>C67*I_O!C236</f>
        <v>0</v>
      </c>
      <c r="D123" s="138">
        <f>D67*I_O!D236</f>
        <v>40987.89</v>
      </c>
      <c r="E123" s="138">
        <f>E67*I_O!E236</f>
        <v>40987.89</v>
      </c>
      <c r="F123" s="138">
        <f>F67*I_O!F236</f>
        <v>0</v>
      </c>
      <c r="G123" s="138">
        <f>G67*I_O!G236</f>
        <v>0</v>
      </c>
      <c r="H123" s="138">
        <f>H67*I_O!H236</f>
        <v>0</v>
      </c>
      <c r="I123" s="138">
        <f>I67*I_O!I236</f>
        <v>0</v>
      </c>
      <c r="J123" s="138">
        <f>J67*I_O!J236</f>
        <v>0</v>
      </c>
      <c r="K123" s="138">
        <f>K67*I_O!K236</f>
        <v>0</v>
      </c>
      <c r="L123" s="138">
        <f>L67*I_O!L236</f>
        <v>0</v>
      </c>
      <c r="M123" s="138">
        <f>M67*I_O!M236</f>
        <v>0</v>
      </c>
      <c r="N123" s="138">
        <f>N67*I_O!N236</f>
        <v>0</v>
      </c>
      <c r="O123" s="138">
        <f>O67*I_O!O236</f>
        <v>0</v>
      </c>
      <c r="P123" s="138">
        <f>P67*I_O!P236</f>
        <v>0</v>
      </c>
      <c r="Q123" s="138">
        <f>I_O!P236*TEA!Q67</f>
        <v>0</v>
      </c>
      <c r="R123" s="138">
        <f>I_O!W236*TEA!R67</f>
        <v>0</v>
      </c>
      <c r="S123" s="138">
        <f>I_O!X236*TEA!S67</f>
        <v>6.889000000000001E-3</v>
      </c>
      <c r="T123" s="138">
        <f>I_O!Y236*TEA!T67</f>
        <v>0</v>
      </c>
      <c r="U123" s="138">
        <f>I_O!Z236*TEA!U67</f>
        <v>0</v>
      </c>
      <c r="V123" s="138">
        <f>I_O!AA236*TEA!V67</f>
        <v>3401.99487</v>
      </c>
    </row>
    <row r="124" spans="1:22" x14ac:dyDescent="0.25">
      <c r="A124" s="53" t="str">
        <f>I_O!A237</f>
        <v>Corn Stover, Left (kg/yr)</v>
      </c>
      <c r="B124" s="138">
        <f>B68*I_O!B237</f>
        <v>0</v>
      </c>
      <c r="C124" s="138">
        <f>C68*I_O!C237</f>
        <v>0</v>
      </c>
      <c r="D124" s="138">
        <f>D68*I_O!D237</f>
        <v>0</v>
      </c>
      <c r="E124" s="138">
        <f>E68*I_O!E237</f>
        <v>0</v>
      </c>
      <c r="F124" s="138">
        <f>F68*I_O!F237</f>
        <v>0</v>
      </c>
      <c r="G124" s="138">
        <f>G68*I_O!G237</f>
        <v>0</v>
      </c>
      <c r="H124" s="138">
        <f>H68*I_O!H237</f>
        <v>0</v>
      </c>
      <c r="I124" s="138">
        <f>I68*I_O!I237</f>
        <v>0</v>
      </c>
      <c r="J124" s="138">
        <f>J68*I_O!J237</f>
        <v>0</v>
      </c>
      <c r="K124" s="138">
        <f>K68*I_O!K237</f>
        <v>0</v>
      </c>
      <c r="L124" s="138">
        <f>L68*I_O!L237</f>
        <v>0</v>
      </c>
      <c r="M124" s="138">
        <f>M68*I_O!M237</f>
        <v>0</v>
      </c>
      <c r="N124" s="138">
        <f>N68*I_O!N237</f>
        <v>0</v>
      </c>
      <c r="O124" s="138">
        <f>O68*I_O!O237</f>
        <v>0</v>
      </c>
      <c r="P124" s="138">
        <f>P68*I_O!P237</f>
        <v>0</v>
      </c>
      <c r="Q124" s="138">
        <f>I_O!Q237*TEA!Q68</f>
        <v>0</v>
      </c>
      <c r="R124" s="138">
        <f>I_O!W237*TEA!R68</f>
        <v>0</v>
      </c>
      <c r="S124" s="138">
        <f>I_O!X237*TEA!S68</f>
        <v>0</v>
      </c>
      <c r="T124" s="138">
        <f>I_O!Y237*TEA!T68</f>
        <v>0</v>
      </c>
      <c r="U124" s="138">
        <f>I_O!Z237*TEA!U68</f>
        <v>0</v>
      </c>
      <c r="V124" s="138">
        <f>I_O!AA237*TEA!V68</f>
        <v>0</v>
      </c>
    </row>
    <row r="125" spans="1:22" x14ac:dyDescent="0.25">
      <c r="A125" s="53" t="str">
        <f>I_O!A238</f>
        <v>DDGS (kg/yr)</v>
      </c>
      <c r="B125" s="138">
        <f>B69*I_O!B238</f>
        <v>0</v>
      </c>
      <c r="C125" s="138">
        <f>C69*I_O!C238</f>
        <v>0</v>
      </c>
      <c r="D125" s="138">
        <f>D69*I_O!D238</f>
        <v>55898.434566414006</v>
      </c>
      <c r="E125" s="138">
        <f>E69*I_O!E238</f>
        <v>0</v>
      </c>
      <c r="F125" s="138">
        <f>F69*I_O!F238</f>
        <v>0</v>
      </c>
      <c r="G125" s="138">
        <f>G69*I_O!G238</f>
        <v>0</v>
      </c>
      <c r="H125" s="138">
        <f>H69*I_O!H238</f>
        <v>0</v>
      </c>
      <c r="I125" s="138">
        <f>I69*I_O!I238</f>
        <v>0</v>
      </c>
      <c r="J125" s="138">
        <f>J69*I_O!J238</f>
        <v>0</v>
      </c>
      <c r="K125" s="138">
        <f>K69*I_O!K238</f>
        <v>0</v>
      </c>
      <c r="L125" s="138">
        <f>L69*I_O!L238</f>
        <v>0</v>
      </c>
      <c r="M125" s="138">
        <f>M69*I_O!M238</f>
        <v>0</v>
      </c>
      <c r="N125" s="138">
        <f>N69*I_O!N238</f>
        <v>0</v>
      </c>
      <c r="O125" s="138">
        <f>O69*I_O!O238</f>
        <v>0</v>
      </c>
      <c r="P125" s="138">
        <f>P69*I_O!P238</f>
        <v>0</v>
      </c>
      <c r="Q125" s="138">
        <f>I_O!P238*TEA!Q69</f>
        <v>0</v>
      </c>
      <c r="R125" s="138">
        <f>I_O!W238*TEA!R69</f>
        <v>0</v>
      </c>
      <c r="S125" s="138">
        <f>I_O!X238*TEA!S69</f>
        <v>2.3825471273070293E-2</v>
      </c>
      <c r="T125" s="138">
        <f>I_O!Y238*TEA!T69</f>
        <v>0</v>
      </c>
      <c r="U125" s="138">
        <f>I_O!Z238*TEA!U69</f>
        <v>0</v>
      </c>
      <c r="V125" s="138">
        <f>I_O!AA238*TEA!V69</f>
        <v>8628.2038177722225</v>
      </c>
    </row>
    <row r="126" spans="1:22" x14ac:dyDescent="0.25">
      <c r="A126" s="53" t="str">
        <f>I_O!A239</f>
        <v>Glycerin (kg/yr)</v>
      </c>
      <c r="B126" s="138">
        <f>B70*I_O!B239</f>
        <v>782.56599665677334</v>
      </c>
      <c r="C126" s="138">
        <f>C70*I_O!C239</f>
        <v>0</v>
      </c>
      <c r="D126" s="138">
        <f>D70*I_O!D239</f>
        <v>0</v>
      </c>
      <c r="E126" s="138">
        <f>E70*I_O!E239</f>
        <v>0</v>
      </c>
      <c r="F126" s="138">
        <f>F70*I_O!F239</f>
        <v>0</v>
      </c>
      <c r="G126" s="138">
        <f>G70*I_O!G239</f>
        <v>0</v>
      </c>
      <c r="H126" s="138">
        <f>H70*I_O!H239</f>
        <v>0</v>
      </c>
      <c r="I126" s="138">
        <f>I70*I_O!I239</f>
        <v>0</v>
      </c>
      <c r="J126" s="138">
        <f>J70*I_O!J239</f>
        <v>0</v>
      </c>
      <c r="K126" s="138">
        <f>K70*I_O!K239</f>
        <v>0</v>
      </c>
      <c r="L126" s="138">
        <f>L70*I_O!L239</f>
        <v>0</v>
      </c>
      <c r="M126" s="138">
        <f>M70*I_O!M239</f>
        <v>0</v>
      </c>
      <c r="N126" s="138">
        <f>N70*I_O!N239</f>
        <v>0</v>
      </c>
      <c r="O126" s="138">
        <f>O70*I_O!O239</f>
        <v>0</v>
      </c>
      <c r="P126" s="138">
        <f>P70*I_O!P239</f>
        <v>0</v>
      </c>
      <c r="Q126" s="138">
        <f>I_O!P239*TEA!Q70</f>
        <v>0</v>
      </c>
      <c r="R126" s="138">
        <f>I_O!W239*TEA!R70</f>
        <v>0</v>
      </c>
      <c r="S126" s="138">
        <f>I_O!X239*TEA!S70</f>
        <v>1.7424000000000002E-2</v>
      </c>
      <c r="T126" s="138">
        <f>I_O!Y239*TEA!T70</f>
        <v>103.29871155869408</v>
      </c>
      <c r="U126" s="138">
        <f>I_O!Z239*TEA!U70</f>
        <v>0</v>
      </c>
      <c r="V126" s="138">
        <f>I_O!AA239*TEA!V70</f>
        <v>0</v>
      </c>
    </row>
    <row r="127" spans="1:22" x14ac:dyDescent="0.25">
      <c r="A127" s="53" t="str">
        <f>I_O!A240</f>
        <v>MSW Co-Products (kg/yr)</v>
      </c>
      <c r="B127" s="138">
        <f>B71*I_O!B240</f>
        <v>0</v>
      </c>
      <c r="C127" s="138">
        <f>C71*I_O!C240</f>
        <v>0</v>
      </c>
      <c r="D127" s="138">
        <f>D71*I_O!D240</f>
        <v>0</v>
      </c>
      <c r="E127" s="138">
        <f>E71*I_O!E240</f>
        <v>0</v>
      </c>
      <c r="F127" s="138">
        <f>F71*I_O!F240</f>
        <v>0</v>
      </c>
      <c r="G127" s="138">
        <f>G71*I_O!G240</f>
        <v>0</v>
      </c>
      <c r="H127" s="138">
        <f>H71*I_O!H240</f>
        <v>0</v>
      </c>
      <c r="I127" s="138">
        <f>I71*I_O!I240</f>
        <v>0</v>
      </c>
      <c r="J127" s="138">
        <f>J71*I_O!J240</f>
        <v>0</v>
      </c>
      <c r="K127" s="138">
        <f>K71*I_O!K240</f>
        <v>0</v>
      </c>
      <c r="L127" s="138">
        <f>L71*I_O!L240</f>
        <v>0</v>
      </c>
      <c r="M127" s="138">
        <f>M71*I_O!M240</f>
        <v>0</v>
      </c>
      <c r="N127" s="138">
        <f>N71*I_O!N240</f>
        <v>0</v>
      </c>
      <c r="O127" s="138">
        <f>O71*I_O!O240</f>
        <v>0</v>
      </c>
      <c r="P127" s="138">
        <f>P71*I_O!P240</f>
        <v>0</v>
      </c>
      <c r="Q127" s="138">
        <f>I_O!P240*TEA!Q71</f>
        <v>0</v>
      </c>
      <c r="R127" s="138">
        <f>I_O!W240*TEA!R71</f>
        <v>0</v>
      </c>
      <c r="S127" s="138">
        <f>I_O!X240*TEA!S71</f>
        <v>0.10890000000000001</v>
      </c>
      <c r="T127" s="138">
        <f>I_O!Y240*TEA!T71</f>
        <v>0</v>
      </c>
      <c r="U127" s="138">
        <f>I_O!Z240*TEA!U71</f>
        <v>0</v>
      </c>
      <c r="V127" s="138">
        <f>I_O!AA240*TEA!V71</f>
        <v>0</v>
      </c>
    </row>
    <row r="128" spans="1:22" x14ac:dyDescent="0.25">
      <c r="A128" s="53" t="str">
        <f>I_O!A241</f>
        <v>Nitrogen Gas (kg/yr)</v>
      </c>
      <c r="B128" s="138">
        <f>B72*I_O!B241</f>
        <v>0</v>
      </c>
      <c r="C128" s="138">
        <f>C72*I_O!C241</f>
        <v>0</v>
      </c>
      <c r="D128" s="138">
        <f>D72*I_O!D241</f>
        <v>0</v>
      </c>
      <c r="E128" s="138">
        <f>E72*I_O!E241</f>
        <v>0</v>
      </c>
      <c r="F128" s="138">
        <f>F72*I_O!F241</f>
        <v>0</v>
      </c>
      <c r="G128" s="138">
        <f>G72*I_O!G241</f>
        <v>0</v>
      </c>
      <c r="H128" s="138">
        <f>H72*I_O!H241</f>
        <v>0</v>
      </c>
      <c r="I128" s="138">
        <f>I72*I_O!I241</f>
        <v>0</v>
      </c>
      <c r="J128" s="138">
        <f>J72*I_O!J241</f>
        <v>0</v>
      </c>
      <c r="K128" s="138">
        <f>K72*I_O!K241</f>
        <v>0</v>
      </c>
      <c r="L128" s="138">
        <f>L72*I_O!L241</f>
        <v>0</v>
      </c>
      <c r="M128" s="138">
        <f>M72*I_O!M241</f>
        <v>0</v>
      </c>
      <c r="N128" s="138">
        <f>N72*I_O!N241</f>
        <v>0</v>
      </c>
      <c r="O128" s="138">
        <f>O72*I_O!O241</f>
        <v>0</v>
      </c>
      <c r="P128" s="138">
        <f>P72*I_O!P241</f>
        <v>0</v>
      </c>
      <c r="Q128" s="138">
        <f>I_O!Q241*TEA!Q72</f>
        <v>0</v>
      </c>
      <c r="R128" s="138">
        <f>I_O!W241*TEA!R72</f>
        <v>0</v>
      </c>
      <c r="S128" s="138">
        <f>I_O!X241*TEA!S72</f>
        <v>198.88231426692968</v>
      </c>
      <c r="T128" s="138">
        <f>I_O!Y241*TEA!T72</f>
        <v>0</v>
      </c>
      <c r="U128" s="138">
        <f>I_O!Z241*TEA!U72</f>
        <v>0</v>
      </c>
      <c r="V128" s="138">
        <f>I_O!AA241*TEA!V72</f>
        <v>0</v>
      </c>
    </row>
    <row r="129" spans="1:22" x14ac:dyDescent="0.25">
      <c r="A129" s="53" t="str">
        <f>I_O!A242</f>
        <v>Refused Derived Fuel (kg/yr)</v>
      </c>
      <c r="B129" s="138">
        <f>B73*I_O!B242</f>
        <v>0</v>
      </c>
      <c r="C129" s="138">
        <f>C73*I_O!C242</f>
        <v>0</v>
      </c>
      <c r="D129" s="138">
        <f>D73*I_O!D242</f>
        <v>0</v>
      </c>
      <c r="E129" s="138">
        <f>E73*I_O!E242</f>
        <v>0</v>
      </c>
      <c r="F129" s="138">
        <f>F73*I_O!F242</f>
        <v>0</v>
      </c>
      <c r="G129" s="138">
        <f>G73*I_O!G242</f>
        <v>0</v>
      </c>
      <c r="H129" s="138">
        <f>H73*I_O!H242</f>
        <v>0</v>
      </c>
      <c r="I129" s="138">
        <f>I73*I_O!I242</f>
        <v>0</v>
      </c>
      <c r="J129" s="138">
        <f>J73*I_O!J242</f>
        <v>0</v>
      </c>
      <c r="K129" s="138">
        <f>K73*I_O!K242</f>
        <v>0</v>
      </c>
      <c r="L129" s="138">
        <f>L73*I_O!L242</f>
        <v>0</v>
      </c>
      <c r="M129" s="138">
        <f>M73*I_O!M242</f>
        <v>0</v>
      </c>
      <c r="N129" s="138">
        <f>N73*I_O!N242</f>
        <v>0</v>
      </c>
      <c r="O129" s="138">
        <f>O73*I_O!O242</f>
        <v>0</v>
      </c>
      <c r="P129" s="138">
        <f>P73*I_O!P242</f>
        <v>0</v>
      </c>
      <c r="Q129" s="138">
        <f>I_O!P242*TEA!Q73</f>
        <v>0</v>
      </c>
      <c r="R129" s="138">
        <f>I_O!W242*TEA!R73</f>
        <v>0</v>
      </c>
      <c r="S129" s="138">
        <f>I_O!X242*TEA!S73</f>
        <v>1.0000000000000002E-2</v>
      </c>
      <c r="T129" s="138">
        <f>I_O!Y242*TEA!T73</f>
        <v>0</v>
      </c>
      <c r="U129" s="138">
        <f>I_O!Z242*TEA!U73</f>
        <v>0</v>
      </c>
      <c r="V129" s="138">
        <f>I_O!AA242*TEA!V73</f>
        <v>0</v>
      </c>
    </row>
    <row r="130" spans="1:22" x14ac:dyDescent="0.25">
      <c r="A130" s="53" t="str">
        <f>I_O!A243</f>
        <v>Slag (kg/yr)</v>
      </c>
      <c r="B130" s="138">
        <f>B74*I_O!B243</f>
        <v>0</v>
      </c>
      <c r="C130" s="138">
        <f>C74*I_O!C243</f>
        <v>0</v>
      </c>
      <c r="D130" s="138">
        <f>D74*I_O!D243</f>
        <v>0</v>
      </c>
      <c r="E130" s="138">
        <f>E74*I_O!E243</f>
        <v>0</v>
      </c>
      <c r="F130" s="138">
        <f>F74*I_O!F243</f>
        <v>0</v>
      </c>
      <c r="G130" s="138">
        <f>G74*I_O!G243</f>
        <v>0</v>
      </c>
      <c r="H130" s="138">
        <f>H74*I_O!H243</f>
        <v>0</v>
      </c>
      <c r="I130" s="138">
        <f>I74*I_O!I243</f>
        <v>0</v>
      </c>
      <c r="J130" s="138">
        <f>J74*I_O!J243</f>
        <v>-1709.3996632999997</v>
      </c>
      <c r="K130" s="138">
        <f>K74*I_O!K243</f>
        <v>-1328.95626752</v>
      </c>
      <c r="L130" s="138">
        <f>L74*I_O!L243</f>
        <v>-3263.0622640000001</v>
      </c>
      <c r="M130" s="138">
        <f>M74*I_O!M243</f>
        <v>0</v>
      </c>
      <c r="N130" s="138">
        <f>N74*I_O!N243</f>
        <v>0</v>
      </c>
      <c r="O130" s="138">
        <f>O74*I_O!O243</f>
        <v>-1483.21012</v>
      </c>
      <c r="P130" s="138">
        <f>P74*I_O!P243</f>
        <v>0</v>
      </c>
      <c r="Q130" s="138">
        <f>I_O!P243*TEA!Q74</f>
        <v>0</v>
      </c>
      <c r="R130" s="138">
        <f>I_O!W243*TEA!R74</f>
        <v>0</v>
      </c>
      <c r="S130" s="138">
        <f>I_O!X243*TEA!S74</f>
        <v>6.7080999999999998E-4</v>
      </c>
      <c r="T130" s="138">
        <f>I_O!Y243*TEA!T74</f>
        <v>0</v>
      </c>
      <c r="U130" s="138">
        <f>I_O!Z243*TEA!U74</f>
        <v>0</v>
      </c>
      <c r="V130" s="138">
        <f>I_O!AA243*TEA!V74</f>
        <v>0</v>
      </c>
    </row>
    <row r="131" spans="1:22" x14ac:dyDescent="0.25">
      <c r="A131" s="53" t="str">
        <f>I_O!A244</f>
        <v>Soybean Meal (kg/yr)</v>
      </c>
      <c r="B131" s="138">
        <f>B75*I_O!B244</f>
        <v>82133.06392200003</v>
      </c>
      <c r="C131" s="138">
        <f>C75*I_O!C244</f>
        <v>82133.06392200003</v>
      </c>
      <c r="D131" s="138">
        <f>D75*I_O!D244</f>
        <v>0</v>
      </c>
      <c r="E131" s="138">
        <f>E75*I_O!E244</f>
        <v>0</v>
      </c>
      <c r="F131" s="138">
        <f>F75*I_O!F244</f>
        <v>0</v>
      </c>
      <c r="G131" s="138">
        <f>G75*I_O!G244</f>
        <v>0</v>
      </c>
      <c r="H131" s="138">
        <f>H75*I_O!H244</f>
        <v>0</v>
      </c>
      <c r="I131" s="138">
        <f>I75*I_O!I244</f>
        <v>0</v>
      </c>
      <c r="J131" s="138">
        <f>J75*I_O!J244</f>
        <v>0</v>
      </c>
      <c r="K131" s="138">
        <f>K75*I_O!K244</f>
        <v>0</v>
      </c>
      <c r="L131" s="138">
        <f>L75*I_O!L244</f>
        <v>0</v>
      </c>
      <c r="M131" s="138">
        <f>M75*I_O!M244</f>
        <v>0</v>
      </c>
      <c r="N131" s="138">
        <f>N75*I_O!N244</f>
        <v>0</v>
      </c>
      <c r="O131" s="138">
        <f>O75*I_O!O244</f>
        <v>0</v>
      </c>
      <c r="P131" s="138">
        <f>P75*I_O!P244</f>
        <v>0</v>
      </c>
      <c r="Q131" s="138">
        <f>I_O!P244*TEA!Q75</f>
        <v>0</v>
      </c>
      <c r="R131" s="138">
        <f>I_O!W244*TEA!R75</f>
        <v>0</v>
      </c>
      <c r="S131" s="138">
        <f>I_O!X244*TEA!S75</f>
        <v>0.12249999999999998</v>
      </c>
      <c r="T131" s="138">
        <f>I_O!Y244*TEA!T75</f>
        <v>28746.572372700008</v>
      </c>
      <c r="U131" s="138">
        <f>I_O!Z244*TEA!U75</f>
        <v>28746.572372700008</v>
      </c>
      <c r="V131" s="138">
        <f>I_O!AA244*TEA!V75</f>
        <v>0</v>
      </c>
    </row>
    <row r="132" spans="1:22" x14ac:dyDescent="0.25">
      <c r="A132" s="53" t="str">
        <f>I_O!A245</f>
        <v>Soybean Oil (kg/yr)</v>
      </c>
      <c r="B132" s="138">
        <f>B76*I_O!B245</f>
        <v>0</v>
      </c>
      <c r="C132" s="138">
        <f>C76*I_O!C245</f>
        <v>0</v>
      </c>
      <c r="D132" s="138">
        <f>D76*I_O!D245</f>
        <v>0</v>
      </c>
      <c r="E132" s="138">
        <f>E76*I_O!E245</f>
        <v>0</v>
      </c>
      <c r="F132" s="138">
        <f>F76*I_O!F245</f>
        <v>0</v>
      </c>
      <c r="G132" s="138">
        <f>G76*I_O!G245</f>
        <v>0</v>
      </c>
      <c r="H132" s="138">
        <f>H76*I_O!H245</f>
        <v>0</v>
      </c>
      <c r="I132" s="138">
        <f>I76*I_O!I245</f>
        <v>0</v>
      </c>
      <c r="J132" s="138">
        <f>J76*I_O!J245</f>
        <v>0</v>
      </c>
      <c r="K132" s="138">
        <f>K76*I_O!K245</f>
        <v>0</v>
      </c>
      <c r="L132" s="138">
        <f>L76*I_O!L245</f>
        <v>0</v>
      </c>
      <c r="M132" s="138">
        <f>M76*I_O!M245</f>
        <v>0</v>
      </c>
      <c r="N132" s="138">
        <f>N76*I_O!N245</f>
        <v>0</v>
      </c>
      <c r="O132" s="138">
        <f>O76*I_O!O245</f>
        <v>0</v>
      </c>
      <c r="P132" s="138">
        <f>P76*I_O!P245</f>
        <v>0</v>
      </c>
      <c r="Q132" s="138">
        <f>I_O!P245*TEA!Q76</f>
        <v>0</v>
      </c>
      <c r="R132" s="138">
        <f>I_O!W245*TEA!R76</f>
        <v>0</v>
      </c>
      <c r="S132" s="138">
        <f>I_O!X245*TEA!S76</f>
        <v>0.25</v>
      </c>
      <c r="T132" s="138">
        <f>I_O!Y245*TEA!T76</f>
        <v>0</v>
      </c>
      <c r="U132" s="138">
        <f>I_O!Z245*TEA!U76</f>
        <v>0</v>
      </c>
      <c r="V132" s="138">
        <f>I_O!AA245*TEA!V76</f>
        <v>0</v>
      </c>
    </row>
    <row r="133" spans="1:22" x14ac:dyDescent="0.25">
      <c r="A133" s="53" t="str">
        <f>I_O!A246</f>
        <v>Soybeans (kg/yr)</v>
      </c>
      <c r="B133" s="138">
        <f>B77*I_O!B246</f>
        <v>0</v>
      </c>
      <c r="C133" s="138">
        <f>C77*I_O!C246</f>
        <v>0</v>
      </c>
      <c r="D133" s="138">
        <f>D77*I_O!D246</f>
        <v>0</v>
      </c>
      <c r="E133" s="138">
        <f>E77*I_O!E246</f>
        <v>0</v>
      </c>
      <c r="F133" s="138">
        <f>F77*I_O!F246</f>
        <v>0</v>
      </c>
      <c r="G133" s="138">
        <f>G77*I_O!G246</f>
        <v>0</v>
      </c>
      <c r="H133" s="138">
        <f>H77*I_O!H246</f>
        <v>0</v>
      </c>
      <c r="I133" s="138">
        <f>I77*I_O!I246</f>
        <v>0</v>
      </c>
      <c r="J133" s="138">
        <f>J77*I_O!J246</f>
        <v>0</v>
      </c>
      <c r="K133" s="138">
        <f>K77*I_O!K246</f>
        <v>0</v>
      </c>
      <c r="L133" s="138">
        <f>L77*I_O!L246</f>
        <v>0</v>
      </c>
      <c r="M133" s="138">
        <f>M77*I_O!M246</f>
        <v>0</v>
      </c>
      <c r="N133" s="138">
        <f>N77*I_O!N246</f>
        <v>0</v>
      </c>
      <c r="O133" s="138">
        <f>O77*I_O!O246</f>
        <v>0</v>
      </c>
      <c r="P133" s="138">
        <f>P77*I_O!P246</f>
        <v>0</v>
      </c>
      <c r="Q133" s="138">
        <f>I_O!P246*TEA!Q77</f>
        <v>0</v>
      </c>
      <c r="R133" s="138">
        <f>I_O!W246*TEA!R77</f>
        <v>0</v>
      </c>
      <c r="S133" s="138">
        <f>I_O!X246*TEA!S77</f>
        <v>0.30250000000000005</v>
      </c>
      <c r="T133" s="138">
        <f>I_O!Y246*TEA!T77</f>
        <v>0</v>
      </c>
      <c r="U133" s="138">
        <f>I_O!Z246*TEA!U77</f>
        <v>0</v>
      </c>
      <c r="V133" s="138">
        <f>I_O!AA246*TEA!V77</f>
        <v>0</v>
      </c>
    </row>
    <row r="134" spans="1:22" x14ac:dyDescent="0.25">
      <c r="A134" s="53" t="str">
        <f>I_O!A247</f>
        <v>Syncrude (kg/yr)</v>
      </c>
      <c r="B134" s="138">
        <f>B78*I_O!B247</f>
        <v>0</v>
      </c>
      <c r="C134" s="138">
        <f>C78*I_O!C247</f>
        <v>0</v>
      </c>
      <c r="D134" s="138">
        <f>D78*I_O!D247</f>
        <v>0</v>
      </c>
      <c r="E134" s="138">
        <f>E78*I_O!E247</f>
        <v>0</v>
      </c>
      <c r="F134" s="138">
        <f>F78*I_O!F247</f>
        <v>0</v>
      </c>
      <c r="G134" s="138">
        <f>G78*I_O!G247</f>
        <v>0</v>
      </c>
      <c r="H134" s="138">
        <f>H78*I_O!H247</f>
        <v>0</v>
      </c>
      <c r="I134" s="138">
        <f>I78*I_O!I247</f>
        <v>0</v>
      </c>
      <c r="J134" s="138">
        <f>J78*I_O!J247</f>
        <v>0</v>
      </c>
      <c r="K134" s="138">
        <f>K78*I_O!K247</f>
        <v>0</v>
      </c>
      <c r="L134" s="138">
        <f>L78*I_O!L247</f>
        <v>0</v>
      </c>
      <c r="M134" s="138">
        <f>M78*I_O!M247</f>
        <v>0</v>
      </c>
      <c r="N134" s="138">
        <f>N78*I_O!N247</f>
        <v>0</v>
      </c>
      <c r="O134" s="138">
        <f>O78*I_O!O247</f>
        <v>0</v>
      </c>
      <c r="P134" s="138">
        <f>P78*I_O!P247</f>
        <v>0</v>
      </c>
      <c r="Q134" s="138">
        <f>I_O!P247*TEA!Q78</f>
        <v>0</v>
      </c>
      <c r="R134" s="138">
        <f>I_O!W247*TEA!R78</f>
        <v>0</v>
      </c>
      <c r="S134" s="138">
        <f>I_O!X247*TEA!S78</f>
        <v>0.25</v>
      </c>
      <c r="T134" s="138">
        <f>I_O!Y247*TEA!T78</f>
        <v>0</v>
      </c>
      <c r="U134" s="138">
        <f>I_O!Z247*TEA!U78</f>
        <v>0</v>
      </c>
      <c r="V134" s="138">
        <f>I_O!AA247*TEA!V78</f>
        <v>0</v>
      </c>
    </row>
    <row r="135" spans="1:22" x14ac:dyDescent="0.25">
      <c r="A135" s="53" t="str">
        <f>I_O!A248</f>
        <v>Wastewater, Gasification (kg/yr)</v>
      </c>
      <c r="B135" s="138">
        <f>B79*I_O!B248</f>
        <v>0</v>
      </c>
      <c r="C135" s="138">
        <f>C79*I_O!C248</f>
        <v>0</v>
      </c>
      <c r="D135" s="138">
        <f>D79*I_O!D248</f>
        <v>0</v>
      </c>
      <c r="E135" s="138">
        <f>E79*I_O!E248</f>
        <v>0</v>
      </c>
      <c r="F135" s="138">
        <f>F79*I_O!F248</f>
        <v>0</v>
      </c>
      <c r="G135" s="138">
        <f>G79*I_O!G248</f>
        <v>0</v>
      </c>
      <c r="H135" s="138">
        <f>H79*I_O!H248</f>
        <v>0</v>
      </c>
      <c r="I135" s="138">
        <f>I79*I_O!I248</f>
        <v>0</v>
      </c>
      <c r="J135" s="138">
        <f>J79*I_O!J248</f>
        <v>-1013.206545</v>
      </c>
      <c r="K135" s="138">
        <f>K79*I_O!K248</f>
        <v>-787.70764799999995</v>
      </c>
      <c r="L135" s="138">
        <f>L79*I_O!L248</f>
        <v>-1934.1036000000001</v>
      </c>
      <c r="M135" s="138">
        <f>M79*I_O!M248</f>
        <v>0</v>
      </c>
      <c r="N135" s="138">
        <f>N79*I_O!N248</f>
        <v>0</v>
      </c>
      <c r="O135" s="138">
        <f>O79*I_O!O248</f>
        <v>-879.13800000000003</v>
      </c>
      <c r="P135" s="138">
        <f>P79*I_O!P248</f>
        <v>0</v>
      </c>
      <c r="Q135" s="138">
        <f>I_O!P248*TEA!Q79</f>
        <v>0</v>
      </c>
      <c r="R135" s="138">
        <f>I_O!W248*TEA!R79</f>
        <v>0</v>
      </c>
      <c r="S135" s="138">
        <f>I_O!X248*TEA!S79</f>
        <v>1.3689000000000001E-6</v>
      </c>
      <c r="T135" s="138">
        <f>I_O!Y248*TEA!T79</f>
        <v>0</v>
      </c>
      <c r="U135" s="138">
        <f>I_O!Z248*TEA!U79</f>
        <v>0</v>
      </c>
      <c r="V135" s="138">
        <f>I_O!AA248*TEA!V79</f>
        <v>0</v>
      </c>
    </row>
    <row r="136" spans="1:22" x14ac:dyDescent="0.25">
      <c r="A136" s="53" t="str">
        <f>I_O!A249</f>
        <v>Water, Output (kg/yr)</v>
      </c>
      <c r="B136" s="138">
        <f>B80*I_O!B249</f>
        <v>0</v>
      </c>
      <c r="C136" s="138">
        <f>C80*I_O!C249</f>
        <v>0</v>
      </c>
      <c r="D136" s="138">
        <f>D80*I_O!D249</f>
        <v>0</v>
      </c>
      <c r="E136" s="138">
        <f>E80*I_O!E249</f>
        <v>0</v>
      </c>
      <c r="F136" s="138">
        <f>F80*I_O!F249</f>
        <v>0</v>
      </c>
      <c r="G136" s="138">
        <f>G80*I_O!G249</f>
        <v>0</v>
      </c>
      <c r="H136" s="138">
        <f>H80*I_O!H249</f>
        <v>0</v>
      </c>
      <c r="I136" s="138">
        <f>I80*I_O!I249</f>
        <v>0</v>
      </c>
      <c r="J136" s="138">
        <f>J80*I_O!J249</f>
        <v>0</v>
      </c>
      <c r="K136" s="138">
        <f>K80*I_O!K249</f>
        <v>0</v>
      </c>
      <c r="L136" s="138">
        <f>L80*I_O!L249</f>
        <v>0</v>
      </c>
      <c r="M136" s="138">
        <f>M80*I_O!M249</f>
        <v>0</v>
      </c>
      <c r="N136" s="138">
        <f>N80*I_O!N249</f>
        <v>0</v>
      </c>
      <c r="O136" s="138">
        <f>O80*I_O!O249</f>
        <v>0</v>
      </c>
      <c r="P136" s="138">
        <f>P80*I_O!P249</f>
        <v>0</v>
      </c>
      <c r="Q136" s="138">
        <f>I_O!P249*TEA!Q80</f>
        <v>0</v>
      </c>
      <c r="R136" s="138">
        <f>I_O!W249*TEA!R80</f>
        <v>0</v>
      </c>
      <c r="S136" s="138">
        <f>I_O!X249*TEA!S80</f>
        <v>0</v>
      </c>
      <c r="T136" s="138">
        <f>I_O!Y249*TEA!T80</f>
        <v>0</v>
      </c>
      <c r="U136" s="138">
        <f>I_O!Z249*TEA!U80</f>
        <v>0</v>
      </c>
      <c r="V136" s="138">
        <f>I_O!AA249*TEA!V80</f>
        <v>0</v>
      </c>
    </row>
    <row r="137" spans="1:22" x14ac:dyDescent="0.25">
      <c r="A137" s="53" t="str">
        <f>I_O!A250</f>
        <v>WDGS (kg/yr)</v>
      </c>
      <c r="B137" s="138">
        <f>B81*I_O!B250</f>
        <v>0</v>
      </c>
      <c r="C137" s="138">
        <f>C81*I_O!C250</f>
        <v>0</v>
      </c>
      <c r="D137" s="138">
        <f>D81*I_O!D250</f>
        <v>0</v>
      </c>
      <c r="E137" s="138">
        <f>E81*I_O!E250</f>
        <v>0</v>
      </c>
      <c r="F137" s="138">
        <f>F81*I_O!F250</f>
        <v>0</v>
      </c>
      <c r="G137" s="138">
        <f>G81*I_O!G250</f>
        <v>0</v>
      </c>
      <c r="H137" s="138">
        <f>H81*I_O!H250</f>
        <v>0</v>
      </c>
      <c r="I137" s="138">
        <f>I81*I_O!I250</f>
        <v>0</v>
      </c>
      <c r="J137" s="138">
        <f>J81*I_O!J250</f>
        <v>0</v>
      </c>
      <c r="K137" s="138">
        <f>K81*I_O!K250</f>
        <v>0</v>
      </c>
      <c r="L137" s="138">
        <f>L81*I_O!L250</f>
        <v>0</v>
      </c>
      <c r="M137" s="138">
        <f>M81*I_O!M250</f>
        <v>0</v>
      </c>
      <c r="N137" s="138">
        <f>N81*I_O!N250</f>
        <v>0</v>
      </c>
      <c r="O137" s="138">
        <f>O81*I_O!O250</f>
        <v>0</v>
      </c>
      <c r="P137" s="138">
        <f>P81*I_O!P250</f>
        <v>0</v>
      </c>
      <c r="Q137" s="138">
        <f>I_O!P250*TEA!Q81</f>
        <v>0</v>
      </c>
      <c r="R137" s="138">
        <f>I_O!W250*TEA!R81</f>
        <v>0</v>
      </c>
      <c r="S137" s="138">
        <f>I_O!X250*TEA!S81</f>
        <v>0.09</v>
      </c>
      <c r="T137" s="138">
        <f>I_O!Y250*TEA!T81</f>
        <v>0</v>
      </c>
      <c r="U137" s="138">
        <f>I_O!Z250*TEA!U81</f>
        <v>0</v>
      </c>
      <c r="V137" s="138">
        <f>I_O!AA250*TEA!V81</f>
        <v>0</v>
      </c>
    </row>
    <row r="138" spans="1:22" x14ac:dyDescent="0.25">
      <c r="A138" s="53" t="str">
        <f>I_O!A251</f>
        <v>WOG, Delivered (kg/yr)</v>
      </c>
      <c r="B138" s="138">
        <f>B82*I_O!B251</f>
        <v>0</v>
      </c>
      <c r="C138" s="138">
        <f>C82*I_O!C251</f>
        <v>0</v>
      </c>
      <c r="D138" s="138">
        <f>D82*I_O!D251</f>
        <v>0</v>
      </c>
      <c r="E138" s="138">
        <f>E82*I_O!E251</f>
        <v>0</v>
      </c>
      <c r="F138" s="138">
        <f>F82*I_O!F251</f>
        <v>0</v>
      </c>
      <c r="G138" s="138">
        <f>G82*I_O!G251</f>
        <v>0</v>
      </c>
      <c r="H138" s="138">
        <f>H82*I_O!H251</f>
        <v>0</v>
      </c>
      <c r="I138" s="138">
        <f>I82*I_O!I251</f>
        <v>0</v>
      </c>
      <c r="J138" s="138">
        <f>J82*I_O!J251</f>
        <v>0</v>
      </c>
      <c r="K138" s="138">
        <f>K82*I_O!K251</f>
        <v>0</v>
      </c>
      <c r="L138" s="138">
        <f>L82*I_O!L251</f>
        <v>0</v>
      </c>
      <c r="M138" s="138">
        <f>M82*I_O!M251</f>
        <v>0</v>
      </c>
      <c r="N138" s="138">
        <f>N82*I_O!N251</f>
        <v>0</v>
      </c>
      <c r="O138" s="138">
        <f>O82*I_O!O251</f>
        <v>0</v>
      </c>
      <c r="P138" s="138">
        <f>P82*I_O!P251</f>
        <v>0</v>
      </c>
      <c r="Q138" s="138">
        <f>I_O!P251*TEA!Q82</f>
        <v>0</v>
      </c>
      <c r="R138" s="138">
        <f>I_O!W251*TEA!R82</f>
        <v>0</v>
      </c>
      <c r="S138" s="138">
        <f>I_O!X251*TEA!S82</f>
        <v>0.30250000000000005</v>
      </c>
      <c r="T138" s="138">
        <f>I_O!Y251*TEA!T82</f>
        <v>0</v>
      </c>
      <c r="U138" s="138">
        <f>I_O!Z251*TEA!U82</f>
        <v>0</v>
      </c>
      <c r="V138" s="138">
        <f>I_O!AA251*TEA!V82</f>
        <v>0</v>
      </c>
    </row>
    <row r="139" spans="1:22" x14ac:dyDescent="0.25">
      <c r="A139" s="53" t="str">
        <f>I_O!A252</f>
        <v>Woody Biomass (kg/yr)</v>
      </c>
      <c r="B139" s="138">
        <f>B83*I_O!B252</f>
        <v>0</v>
      </c>
      <c r="C139" s="138">
        <f>C83*I_O!C252</f>
        <v>0</v>
      </c>
      <c r="D139" s="138">
        <f>D83*I_O!D252</f>
        <v>0</v>
      </c>
      <c r="E139" s="138">
        <f>E83*I_O!E252</f>
        <v>0</v>
      </c>
      <c r="F139" s="138">
        <f>F83*I_O!F252</f>
        <v>0</v>
      </c>
      <c r="G139" s="138">
        <f>G83*I_O!G252</f>
        <v>0</v>
      </c>
      <c r="H139" s="138">
        <f>H83*I_O!H252</f>
        <v>0</v>
      </c>
      <c r="I139" s="138">
        <f>I83*I_O!I252</f>
        <v>0</v>
      </c>
      <c r="J139" s="138">
        <f>J83*I_O!J252</f>
        <v>0</v>
      </c>
      <c r="K139" s="138">
        <f>K83*I_O!K252</f>
        <v>0</v>
      </c>
      <c r="L139" s="138">
        <f>L83*I_O!L252</f>
        <v>0</v>
      </c>
      <c r="M139" s="138">
        <f>M83*I_O!M252</f>
        <v>0</v>
      </c>
      <c r="N139" s="138">
        <f>N83*I_O!N252</f>
        <v>0</v>
      </c>
      <c r="O139" s="138">
        <f>O83*I_O!O252</f>
        <v>0</v>
      </c>
      <c r="P139" s="138">
        <f>P83*I_O!P252</f>
        <v>0</v>
      </c>
      <c r="Q139" s="138">
        <f>I_O!P252*TEA!Q83</f>
        <v>0</v>
      </c>
      <c r="R139" s="138">
        <f>I_O!W252*TEA!R83</f>
        <v>0</v>
      </c>
      <c r="S139" s="138">
        <f>I_O!X252*TEA!S83</f>
        <v>3.5999999999999999E-3</v>
      </c>
      <c r="T139" s="138">
        <f>I_O!Y252*TEA!T83</f>
        <v>0</v>
      </c>
      <c r="U139" s="138">
        <f>I_O!Z252*TEA!U83</f>
        <v>0</v>
      </c>
      <c r="V139" s="138">
        <f>I_O!AA252*TEA!V83</f>
        <v>0</v>
      </c>
    </row>
    <row r="140" spans="1:22" x14ac:dyDescent="0.25">
      <c r="A140" s="53" t="str">
        <f>I_O!A253</f>
        <v>Biodiesel, Produced (kg/yr)</v>
      </c>
      <c r="B140" s="138">
        <f>B84*I_O!B253</f>
        <v>283164.74518381839</v>
      </c>
      <c r="C140" s="138">
        <f>C84*I_O!C253</f>
        <v>0</v>
      </c>
      <c r="D140" s="138">
        <f>D84*I_O!D253</f>
        <v>0</v>
      </c>
      <c r="E140" s="138">
        <f>E84*I_O!E253</f>
        <v>0</v>
      </c>
      <c r="F140" s="138">
        <f>F84*I_O!F253</f>
        <v>0</v>
      </c>
      <c r="G140" s="138">
        <f>G84*I_O!G253</f>
        <v>0</v>
      </c>
      <c r="H140" s="138">
        <f>H84*I_O!H253</f>
        <v>0</v>
      </c>
      <c r="I140" s="138">
        <f>I84*I_O!I253</f>
        <v>0</v>
      </c>
      <c r="J140" s="138">
        <f>J84*I_O!J253</f>
        <v>0</v>
      </c>
      <c r="K140" s="138">
        <f>K84*I_O!K253</f>
        <v>0</v>
      </c>
      <c r="L140" s="138">
        <f>L84*I_O!L253</f>
        <v>0</v>
      </c>
      <c r="M140" s="138">
        <f>M84*I_O!M253</f>
        <v>0</v>
      </c>
      <c r="N140" s="138">
        <f>N84*I_O!N253</f>
        <v>0</v>
      </c>
      <c r="O140" s="138">
        <f>O84*I_O!O253</f>
        <v>0</v>
      </c>
      <c r="P140" s="138">
        <f>P84*I_O!P253</f>
        <v>0</v>
      </c>
      <c r="Q140" s="138">
        <f>I_O!P253*TEA!Q84</f>
        <v>0</v>
      </c>
      <c r="R140" s="138">
        <f>I_O!W253*TEA!R84</f>
        <v>0</v>
      </c>
      <c r="S140" s="138">
        <f>I_O!X253*TEA!S84</f>
        <v>0.82967032967032972</v>
      </c>
      <c r="T140" s="138">
        <f>I_O!Y253*TEA!T84</f>
        <v>50708.512061466354</v>
      </c>
      <c r="U140" s="138">
        <f>I_O!Z253*TEA!U84</f>
        <v>0</v>
      </c>
      <c r="V140" s="138">
        <f>I_O!AA253*TEA!V84</f>
        <v>0</v>
      </c>
    </row>
    <row r="141" spans="1:22" x14ac:dyDescent="0.25">
      <c r="A141" s="53" t="str">
        <f>I_O!A254</f>
        <v>Diesel, Produced (kg/yr)</v>
      </c>
      <c r="B141" s="138">
        <f>B85*I_O!B254</f>
        <v>0</v>
      </c>
      <c r="C141" s="138">
        <f>C85*I_O!C254</f>
        <v>74362.471023887541</v>
      </c>
      <c r="D141" s="138">
        <f>D85*I_O!D254</f>
        <v>0</v>
      </c>
      <c r="E141" s="138">
        <f>E85*I_O!E254</f>
        <v>0</v>
      </c>
      <c r="F141" s="138">
        <f>F85*I_O!F254</f>
        <v>0</v>
      </c>
      <c r="G141" s="138">
        <f>G85*I_O!G254</f>
        <v>0</v>
      </c>
      <c r="H141" s="138">
        <f>H85*I_O!H254</f>
        <v>0</v>
      </c>
      <c r="I141" s="138">
        <f>I85*I_O!I254</f>
        <v>0</v>
      </c>
      <c r="J141" s="138">
        <f>J85*I_O!J254</f>
        <v>199932.27397624275</v>
      </c>
      <c r="K141" s="138">
        <f>K85*I_O!K254</f>
        <v>186385.294372189</v>
      </c>
      <c r="L141" s="138">
        <f>L85*I_O!L254</f>
        <v>206635.07443620791</v>
      </c>
      <c r="M141" s="138">
        <f>M85*I_O!M254</f>
        <v>2332677.4877584656</v>
      </c>
      <c r="N141" s="138">
        <f>N85*I_O!N254</f>
        <v>3299586.297575295</v>
      </c>
      <c r="O141" s="138">
        <f>O85*I_O!O254</f>
        <v>90235.373684732884</v>
      </c>
      <c r="P141" s="138">
        <f>P85*I_O!P254</f>
        <v>0</v>
      </c>
      <c r="Q141" s="138">
        <f>I_O!P254*TEA!Q85</f>
        <v>0</v>
      </c>
      <c r="R141" s="138">
        <f>I_O!W254*TEA!R85</f>
        <v>0</v>
      </c>
      <c r="S141" s="138">
        <f>I_O!X254*TEA!S85</f>
        <v>1.1090626669978023</v>
      </c>
      <c r="T141" s="138">
        <f>I_O!Y254*TEA!T85</f>
        <v>0</v>
      </c>
      <c r="U141" s="138">
        <f>I_O!Z254*TEA!U85</f>
        <v>17325.825777007343</v>
      </c>
      <c r="V141" s="138">
        <f>I_O!AA254*TEA!V85</f>
        <v>0</v>
      </c>
    </row>
    <row r="142" spans="1:22" x14ac:dyDescent="0.25">
      <c r="A142" s="53" t="str">
        <f>I_O!A255</f>
        <v>Electricity, Generated (MJ/yr)</v>
      </c>
      <c r="B142" s="138">
        <f>B86*I_O!B255</f>
        <v>0</v>
      </c>
      <c r="C142" s="138">
        <f>C86*I_O!C255</f>
        <v>0</v>
      </c>
      <c r="D142" s="138">
        <f>D86*I_O!D255</f>
        <v>0</v>
      </c>
      <c r="E142" s="138">
        <f>E86*I_O!E255</f>
        <v>0</v>
      </c>
      <c r="F142" s="138">
        <f>F86*I_O!F255</f>
        <v>0</v>
      </c>
      <c r="G142" s="138">
        <f>G86*I_O!G255</f>
        <v>0</v>
      </c>
      <c r="H142" s="138">
        <f>H86*I_O!H255</f>
        <v>0</v>
      </c>
      <c r="I142" s="138">
        <f>I86*I_O!I255</f>
        <v>0</v>
      </c>
      <c r="J142" s="138">
        <f>J86*I_O!J255</f>
        <v>33703.837655509997</v>
      </c>
      <c r="K142" s="138">
        <f>K86*I_O!K255</f>
        <v>26202.723244543999</v>
      </c>
      <c r="L142" s="138">
        <f>L86*I_O!L255</f>
        <v>64337.043680800001</v>
      </c>
      <c r="M142" s="138">
        <f>M86*I_O!M255</f>
        <v>0</v>
      </c>
      <c r="N142" s="138">
        <f>N86*I_O!N255</f>
        <v>0</v>
      </c>
      <c r="O142" s="138">
        <f>O86*I_O!O255</f>
        <v>29244.110764000001</v>
      </c>
      <c r="P142" s="138">
        <f>P86*I_O!P255</f>
        <v>0</v>
      </c>
      <c r="Q142" s="138">
        <f>I_O!P255*TEA!Q86</f>
        <v>0</v>
      </c>
      <c r="R142" s="138">
        <f>I_O!W255*TEA!R86</f>
        <v>0</v>
      </c>
      <c r="S142" s="138">
        <f>I_O!X255*TEA!S86</f>
        <v>3.5052159661728402E-4</v>
      </c>
      <c r="T142" s="138">
        <f>I_O!Y255*TEA!T86</f>
        <v>0</v>
      </c>
      <c r="U142" s="138">
        <f>I_O!Z255*TEA!U86</f>
        <v>0</v>
      </c>
      <c r="V142" s="138">
        <f>I_O!AA255*TEA!V86</f>
        <v>0</v>
      </c>
    </row>
    <row r="143" spans="1:22" x14ac:dyDescent="0.25">
      <c r="A143" s="53" t="str">
        <f>I_O!A256</f>
        <v>Ethanol (kg/yr)</v>
      </c>
      <c r="B143" s="138">
        <f>B87*I_O!B256</f>
        <v>0</v>
      </c>
      <c r="C143" s="138">
        <f>C87*I_O!C256</f>
        <v>0</v>
      </c>
      <c r="D143" s="138">
        <f>D87*I_O!D256</f>
        <v>410397.83303603472</v>
      </c>
      <c r="E143" s="138">
        <f>E87*I_O!E256</f>
        <v>0</v>
      </c>
      <c r="F143" s="138">
        <f>F87*I_O!F256</f>
        <v>0</v>
      </c>
      <c r="G143" s="138">
        <f>G87*I_O!G256</f>
        <v>0</v>
      </c>
      <c r="H143" s="138">
        <f>H87*I_O!H256</f>
        <v>0</v>
      </c>
      <c r="I143" s="138">
        <f>I87*I_O!I256</f>
        <v>0</v>
      </c>
      <c r="J143" s="138">
        <f>J87*I_O!J256</f>
        <v>0</v>
      </c>
      <c r="K143" s="138">
        <f>K87*I_O!K256</f>
        <v>0</v>
      </c>
      <c r="L143" s="138">
        <f>L87*I_O!L256</f>
        <v>0</v>
      </c>
      <c r="M143" s="138">
        <f>M87*I_O!M256</f>
        <v>0</v>
      </c>
      <c r="N143" s="138">
        <f>N87*I_O!N256</f>
        <v>0</v>
      </c>
      <c r="O143" s="138">
        <f>O87*I_O!O256</f>
        <v>0</v>
      </c>
      <c r="P143" s="138">
        <f>P87*I_O!P256</f>
        <v>0</v>
      </c>
      <c r="Q143" s="138">
        <f>I_O!P256*TEA!Q87</f>
        <v>0</v>
      </c>
      <c r="R143" s="138">
        <f>I_O!W256*TEA!R87</f>
        <v>0</v>
      </c>
      <c r="S143" s="138">
        <f>I_O!X256*TEA!S87</f>
        <v>0.49753846153846154</v>
      </c>
      <c r="T143" s="138">
        <f>I_O!Y256*TEA!T87</f>
        <v>0</v>
      </c>
      <c r="U143" s="138">
        <f>I_O!Z256*TEA!U87</f>
        <v>0</v>
      </c>
      <c r="V143" s="138">
        <f>I_O!AA256*TEA!V87</f>
        <v>181038.44386906325</v>
      </c>
    </row>
    <row r="144" spans="1:22" x14ac:dyDescent="0.25">
      <c r="A144" s="53" t="str">
        <f>I_O!A257</f>
        <v>Gasoline, Produced (kg/yr)</v>
      </c>
      <c r="B144" s="138">
        <f>B88*I_O!B257</f>
        <v>0</v>
      </c>
      <c r="C144" s="138">
        <f>C88*I_O!C257</f>
        <v>23653.283819675758</v>
      </c>
      <c r="D144" s="138">
        <f>D88*I_O!D257</f>
        <v>0</v>
      </c>
      <c r="E144" s="138">
        <f>E88*I_O!E257</f>
        <v>0</v>
      </c>
      <c r="F144" s="138">
        <f>F88*I_O!F257</f>
        <v>0</v>
      </c>
      <c r="G144" s="138">
        <f>G88*I_O!G257</f>
        <v>0</v>
      </c>
      <c r="H144" s="138">
        <f>H88*I_O!H257</f>
        <v>0</v>
      </c>
      <c r="I144" s="138">
        <f>I88*I_O!I257</f>
        <v>0</v>
      </c>
      <c r="J144" s="138">
        <f>J88*I_O!J257</f>
        <v>109997.38237219737</v>
      </c>
      <c r="K144" s="138">
        <f>K88*I_O!K257</f>
        <v>102544.1970216795</v>
      </c>
      <c r="L144" s="138">
        <f>L88*I_O!L257</f>
        <v>113685.08366472072</v>
      </c>
      <c r="M144" s="138">
        <f>M88*I_O!M257</f>
        <v>741980.22091002227</v>
      </c>
      <c r="N144" s="138">
        <f>N88*I_O!N257</f>
        <v>1049535.4727923274</v>
      </c>
      <c r="O144" s="138">
        <f>O88*I_O!O257</f>
        <v>49645.085834801794</v>
      </c>
      <c r="P144" s="138">
        <f>P88*I_O!P257</f>
        <v>0</v>
      </c>
      <c r="Q144" s="138">
        <f>I_O!P257*TEA!Q88</f>
        <v>0</v>
      </c>
      <c r="R144" s="138">
        <f>I_O!W257*TEA!R88</f>
        <v>0</v>
      </c>
      <c r="S144" s="138">
        <f>I_O!X257*TEA!S88</f>
        <v>1.1742257439999999</v>
      </c>
      <c r="T144" s="138">
        <f>I_O!Y257*TEA!T88</f>
        <v>0</v>
      </c>
      <c r="U144" s="138">
        <f>I_O!Z257*TEA!U88</f>
        <v>5511.0147480462874</v>
      </c>
      <c r="V144" s="138">
        <f>I_O!AA257*TEA!V88</f>
        <v>0</v>
      </c>
    </row>
    <row r="145" spans="1:22" x14ac:dyDescent="0.25">
      <c r="A145" s="53" t="str">
        <f>I_O!A258</f>
        <v>Hydrogen, Produced (kg/yr)</v>
      </c>
      <c r="B145" s="138">
        <f>B89*I_O!B258</f>
        <v>0</v>
      </c>
      <c r="C145" s="138">
        <f>C89*I_O!C258</f>
        <v>0</v>
      </c>
      <c r="D145" s="138">
        <f>D89*I_O!D258</f>
        <v>0</v>
      </c>
      <c r="E145" s="138">
        <f>E89*I_O!E258</f>
        <v>0</v>
      </c>
      <c r="F145" s="138">
        <f>F89*I_O!F258</f>
        <v>0</v>
      </c>
      <c r="G145" s="138">
        <f>G89*I_O!G258</f>
        <v>0</v>
      </c>
      <c r="H145" s="138">
        <f>H89*I_O!H258</f>
        <v>0</v>
      </c>
      <c r="I145" s="138">
        <f>I89*I_O!I258</f>
        <v>0</v>
      </c>
      <c r="J145" s="138">
        <f>J89*I_O!J258</f>
        <v>0</v>
      </c>
      <c r="K145" s="138">
        <f>K89*I_O!K258</f>
        <v>0</v>
      </c>
      <c r="L145" s="138">
        <f>L89*I_O!L258</f>
        <v>0</v>
      </c>
      <c r="M145" s="138">
        <f>M89*I_O!M258</f>
        <v>0</v>
      </c>
      <c r="N145" s="138">
        <f>N89*I_O!N258</f>
        <v>0</v>
      </c>
      <c r="O145" s="138">
        <f>O89*I_O!O258</f>
        <v>0</v>
      </c>
      <c r="P145" s="138">
        <f>P89*I_O!P258</f>
        <v>0</v>
      </c>
      <c r="Q145" s="138">
        <f>I_O!P258*TEA!Q89</f>
        <v>0</v>
      </c>
      <c r="R145" s="138">
        <f>I_O!W258*TEA!R89</f>
        <v>0</v>
      </c>
      <c r="S145" s="138">
        <f>I_O!X258*TEA!S89</f>
        <v>10.342656000000002</v>
      </c>
      <c r="T145" s="138">
        <f>I_O!Y258*TEA!T89</f>
        <v>0</v>
      </c>
      <c r="U145" s="138">
        <f>I_O!Z258*TEA!U89</f>
        <v>0</v>
      </c>
      <c r="V145" s="138">
        <f>I_O!AA258*TEA!V89</f>
        <v>0</v>
      </c>
    </row>
    <row r="146" spans="1:22" x14ac:dyDescent="0.25">
      <c r="A146" s="53" t="str">
        <f>I_O!A259</f>
        <v>Jet A-1 (kg/yr)</v>
      </c>
      <c r="B146" s="138">
        <f>B90*I_O!B259</f>
        <v>0</v>
      </c>
      <c r="C146" s="138">
        <f>C90*I_O!C259</f>
        <v>0</v>
      </c>
      <c r="D146" s="138">
        <f>D90*I_O!D259</f>
        <v>0</v>
      </c>
      <c r="E146" s="138">
        <f>E90*I_O!E259</f>
        <v>0</v>
      </c>
      <c r="F146" s="138">
        <f>F90*I_O!F259</f>
        <v>0</v>
      </c>
      <c r="G146" s="138">
        <f>G90*I_O!G259</f>
        <v>0</v>
      </c>
      <c r="H146" s="138">
        <f>H90*I_O!H259</f>
        <v>0</v>
      </c>
      <c r="I146" s="138">
        <f>I90*I_O!I259</f>
        <v>0</v>
      </c>
      <c r="J146" s="138">
        <f>J90*I_O!J259</f>
        <v>0</v>
      </c>
      <c r="K146" s="138">
        <f>K90*I_O!K259</f>
        <v>0</v>
      </c>
      <c r="L146" s="138">
        <f>L90*I_O!L259</f>
        <v>0</v>
      </c>
      <c r="M146" s="138">
        <f>M90*I_O!M259</f>
        <v>0</v>
      </c>
      <c r="N146" s="138">
        <f>N90*I_O!N259</f>
        <v>0</v>
      </c>
      <c r="O146" s="138">
        <f>O90*I_O!O259</f>
        <v>0</v>
      </c>
      <c r="P146" s="138">
        <f>P90*I_O!P259</f>
        <v>0</v>
      </c>
      <c r="Q146" s="138">
        <f>I_O!P259*TEA!Q90</f>
        <v>0</v>
      </c>
      <c r="R146" s="138">
        <f>I_O!W259*TEA!R90</f>
        <v>0</v>
      </c>
      <c r="S146" s="138">
        <f>I_O!X259*TEA!S90</f>
        <v>1.2280648184624861</v>
      </c>
      <c r="T146" s="138">
        <f>I_O!Y259*TEA!T90</f>
        <v>0</v>
      </c>
      <c r="U146" s="138">
        <f>I_O!Z259*TEA!U90</f>
        <v>0</v>
      </c>
      <c r="V146" s="138">
        <f>I_O!AA259*TEA!V90</f>
        <v>0</v>
      </c>
    </row>
    <row r="147" spans="1:22" x14ac:dyDescent="0.25">
      <c r="A147" s="53" t="str">
        <f>I_O!A260</f>
        <v>Jet-A (kg/yr)</v>
      </c>
      <c r="B147" s="138">
        <f>B91*I_O!B260</f>
        <v>0</v>
      </c>
      <c r="C147" s="138">
        <f>C91*I_O!C260</f>
        <v>168758.93925221724</v>
      </c>
      <c r="D147" s="138">
        <f>D91*I_O!D260</f>
        <v>0</v>
      </c>
      <c r="E147" s="138">
        <f>E91*I_O!E260</f>
        <v>0</v>
      </c>
      <c r="F147" s="138">
        <f>F91*I_O!F260</f>
        <v>0</v>
      </c>
      <c r="G147" s="138">
        <f>G91*I_O!G260</f>
        <v>0</v>
      </c>
      <c r="H147" s="138">
        <f>H91*I_O!H260</f>
        <v>0</v>
      </c>
      <c r="I147" s="138">
        <f>I91*I_O!I260</f>
        <v>0</v>
      </c>
      <c r="J147" s="138">
        <f>J91*I_O!J260</f>
        <v>104421.68505254683</v>
      </c>
      <c r="K147" s="138">
        <f>K91*I_O!K260</f>
        <v>97346.296924885828</v>
      </c>
      <c r="L147" s="138">
        <f>L91*I_O!L260</f>
        <v>107922.45911308554</v>
      </c>
      <c r="M147" s="138">
        <f>M91*I_O!M260</f>
        <v>5293801.7393906889</v>
      </c>
      <c r="N147" s="138">
        <f>N91*I_O!N260</f>
        <v>7488114.3120040325</v>
      </c>
      <c r="O147" s="138">
        <f>O91*I_O!O260</f>
        <v>47128.608023663532</v>
      </c>
      <c r="P147" s="138">
        <f>P91*I_O!P260</f>
        <v>0</v>
      </c>
      <c r="Q147" s="138">
        <f>I_O!P260*TEA!Q91</f>
        <v>0</v>
      </c>
      <c r="R147" s="138">
        <f>I_O!W260*TEA!R91</f>
        <v>0</v>
      </c>
      <c r="S147" s="138">
        <f>I_O!X260*TEA!S91</f>
        <v>1.2280648184624861</v>
      </c>
      <c r="T147" s="138">
        <f>I_O!Y260*TEA!T91</f>
        <v>0</v>
      </c>
      <c r="U147" s="138">
        <f>I_O!Z260*TEA!U91</f>
        <v>40675.244702170225</v>
      </c>
      <c r="V147" s="138">
        <f>I_O!AA260*TEA!V91</f>
        <v>0</v>
      </c>
    </row>
    <row r="148" spans="1:22" x14ac:dyDescent="0.25">
      <c r="A148" s="53" t="str">
        <f>I_O!A261</f>
        <v>JP-5 (kg/yr)</v>
      </c>
      <c r="B148" s="138">
        <f>B92*I_O!B261</f>
        <v>0</v>
      </c>
      <c r="C148" s="138">
        <f>C92*I_O!C261</f>
        <v>0</v>
      </c>
      <c r="D148" s="138">
        <f>D92*I_O!D261</f>
        <v>0</v>
      </c>
      <c r="E148" s="138">
        <f>E92*I_O!E261</f>
        <v>0</v>
      </c>
      <c r="F148" s="138">
        <f>F92*I_O!F261</f>
        <v>0</v>
      </c>
      <c r="G148" s="138">
        <f>G92*I_O!G261</f>
        <v>0</v>
      </c>
      <c r="H148" s="138">
        <f>H92*I_O!H261</f>
        <v>0</v>
      </c>
      <c r="I148" s="138">
        <f>I92*I_O!I261</f>
        <v>0</v>
      </c>
      <c r="J148" s="138">
        <f>J92*I_O!J261</f>
        <v>0</v>
      </c>
      <c r="K148" s="138">
        <f>K92*I_O!K261</f>
        <v>0</v>
      </c>
      <c r="L148" s="138">
        <f>L92*I_O!L261</f>
        <v>0</v>
      </c>
      <c r="M148" s="138">
        <f>M92*I_O!M261</f>
        <v>0</v>
      </c>
      <c r="N148" s="138">
        <f>N92*I_O!N261</f>
        <v>0</v>
      </c>
      <c r="O148" s="138">
        <f>O92*I_O!O261</f>
        <v>0</v>
      </c>
      <c r="P148" s="138">
        <f>P92*I_O!P261</f>
        <v>0</v>
      </c>
      <c r="Q148" s="138">
        <f>I_O!P261*TEA!Q92</f>
        <v>0</v>
      </c>
      <c r="R148" s="138">
        <f>I_O!W261*TEA!R92</f>
        <v>0</v>
      </c>
      <c r="S148" s="138">
        <f>I_O!X261*TEA!S92</f>
        <v>1.2280648184624861</v>
      </c>
      <c r="T148" s="138">
        <f>I_O!Y261*TEA!T92</f>
        <v>0</v>
      </c>
      <c r="U148" s="138">
        <f>I_O!Z261*TEA!U92</f>
        <v>0</v>
      </c>
      <c r="V148" s="138">
        <f>I_O!AA261*TEA!V92</f>
        <v>0</v>
      </c>
    </row>
    <row r="149" spans="1:22" x14ac:dyDescent="0.25">
      <c r="A149" s="53" t="str">
        <f>I_O!A262</f>
        <v>JP-8 (kg/yr)</v>
      </c>
      <c r="B149" s="138">
        <f>B93*I_O!B262</f>
        <v>0</v>
      </c>
      <c r="C149" s="138">
        <f>C93*I_O!C262</f>
        <v>0</v>
      </c>
      <c r="D149" s="138">
        <f>D93*I_O!D262</f>
        <v>0</v>
      </c>
      <c r="E149" s="138">
        <f>E93*I_O!E262</f>
        <v>0</v>
      </c>
      <c r="F149" s="138">
        <f>F93*I_O!F262</f>
        <v>0</v>
      </c>
      <c r="G149" s="138">
        <f>G93*I_O!G262</f>
        <v>0</v>
      </c>
      <c r="H149" s="138">
        <f>H93*I_O!H262</f>
        <v>0</v>
      </c>
      <c r="I149" s="138">
        <f>I93*I_O!I262</f>
        <v>0</v>
      </c>
      <c r="J149" s="138">
        <f>J93*I_O!J262</f>
        <v>0</v>
      </c>
      <c r="K149" s="138">
        <f>K93*I_O!K262</f>
        <v>0</v>
      </c>
      <c r="L149" s="138">
        <f>L93*I_O!L262</f>
        <v>0</v>
      </c>
      <c r="M149" s="138">
        <f>M93*I_O!M262</f>
        <v>0</v>
      </c>
      <c r="N149" s="138">
        <f>N93*I_O!N262</f>
        <v>0</v>
      </c>
      <c r="O149" s="138">
        <f>O93*I_O!O262</f>
        <v>0</v>
      </c>
      <c r="P149" s="138">
        <f>P93*I_O!P262</f>
        <v>0</v>
      </c>
      <c r="Q149" s="138">
        <f>I_O!P262*TEA!Q93</f>
        <v>0</v>
      </c>
      <c r="R149" s="138">
        <f>I_O!W262*TEA!R93</f>
        <v>0</v>
      </c>
      <c r="S149" s="138">
        <f>I_O!X262*TEA!S93</f>
        <v>1.2280648184624861</v>
      </c>
      <c r="T149" s="138">
        <f>I_O!Y262*TEA!T93</f>
        <v>0</v>
      </c>
      <c r="U149" s="138">
        <f>I_O!Z262*TEA!U93</f>
        <v>0</v>
      </c>
      <c r="V149" s="138">
        <f>I_O!AA262*TEA!V93</f>
        <v>0</v>
      </c>
    </row>
    <row r="150" spans="1:22" x14ac:dyDescent="0.25">
      <c r="A150" s="53" t="str">
        <f>I_O!A263</f>
        <v>LPG, Produced (kg/yr)</v>
      </c>
      <c r="B150" s="138">
        <f>B94*I_O!B263</f>
        <v>0</v>
      </c>
      <c r="C150" s="138">
        <f>C94*I_O!C263</f>
        <v>21833.80044893147</v>
      </c>
      <c r="D150" s="138">
        <f>D94*I_O!D263</f>
        <v>0</v>
      </c>
      <c r="E150" s="138">
        <f>E94*I_O!E263</f>
        <v>0</v>
      </c>
      <c r="F150" s="138">
        <f>F94*I_O!F263</f>
        <v>0</v>
      </c>
      <c r="G150" s="138">
        <f>G94*I_O!G263</f>
        <v>0</v>
      </c>
      <c r="H150" s="138">
        <f>H94*I_O!H263</f>
        <v>0</v>
      </c>
      <c r="I150" s="138">
        <f>I94*I_O!I263</f>
        <v>0</v>
      </c>
      <c r="J150" s="138">
        <f>J94*I_O!J263</f>
        <v>0</v>
      </c>
      <c r="K150" s="138">
        <f>K94*I_O!K263</f>
        <v>0</v>
      </c>
      <c r="L150" s="138">
        <f>L94*I_O!L263</f>
        <v>0</v>
      </c>
      <c r="M150" s="138">
        <f>M94*I_O!M263</f>
        <v>684904.81930155889</v>
      </c>
      <c r="N150" s="138">
        <f>N94*I_O!N263</f>
        <v>968801.97488522506</v>
      </c>
      <c r="O150" s="138">
        <f>O94*I_O!O263</f>
        <v>0</v>
      </c>
      <c r="P150" s="138">
        <f>P94*I_O!P263</f>
        <v>0</v>
      </c>
      <c r="Q150" s="138">
        <f>I_O!P263*TEA!Q94</f>
        <v>0</v>
      </c>
      <c r="R150" s="138">
        <f>I_O!W263*TEA!R94</f>
        <v>0</v>
      </c>
      <c r="S150" s="138">
        <f>I_O!X263*TEA!S94</f>
        <v>1.3870769230769231</v>
      </c>
      <c r="T150" s="138">
        <f>I_O!Y263*TEA!T94</f>
        <v>0</v>
      </c>
      <c r="U150" s="138">
        <f>I_O!Z263*TEA!U94</f>
        <v>5579.994004300801</v>
      </c>
      <c r="V150" s="138">
        <f>I_O!AA263*TEA!V94</f>
        <v>0</v>
      </c>
    </row>
    <row r="151" spans="1:22" x14ac:dyDescent="0.25">
      <c r="A151" s="53" t="str">
        <f>I_O!A264</f>
        <v>Naptha (kg/yr)</v>
      </c>
      <c r="B151" s="138">
        <f>B95*I_O!B264</f>
        <v>0</v>
      </c>
      <c r="C151" s="138">
        <f>C95*I_O!C264</f>
        <v>0</v>
      </c>
      <c r="D151" s="138">
        <f>D95*I_O!D264</f>
        <v>0</v>
      </c>
      <c r="E151" s="138">
        <f>E95*I_O!E264</f>
        <v>0</v>
      </c>
      <c r="F151" s="138">
        <f>F95*I_O!F264</f>
        <v>0</v>
      </c>
      <c r="G151" s="138">
        <f>G95*I_O!G264</f>
        <v>0</v>
      </c>
      <c r="H151" s="138">
        <f>H95*I_O!H264</f>
        <v>0</v>
      </c>
      <c r="I151" s="138">
        <f>I95*I_O!I264</f>
        <v>0</v>
      </c>
      <c r="J151" s="138">
        <f>J95*I_O!J264</f>
        <v>0</v>
      </c>
      <c r="K151" s="138">
        <f>K95*I_O!K264</f>
        <v>0</v>
      </c>
      <c r="L151" s="138">
        <f>L95*I_O!L264</f>
        <v>0</v>
      </c>
      <c r="M151" s="138">
        <f>M95*I_O!M264</f>
        <v>0</v>
      </c>
      <c r="N151" s="138">
        <f>N95*I_O!N264</f>
        <v>0</v>
      </c>
      <c r="O151" s="138">
        <f>O95*I_O!O264</f>
        <v>0</v>
      </c>
      <c r="P151" s="138">
        <f>P95*I_O!P264</f>
        <v>0</v>
      </c>
      <c r="Q151" s="138">
        <f>I_O!P264*TEA!Q95</f>
        <v>0</v>
      </c>
      <c r="R151" s="138">
        <f>I_O!W264*TEA!R95</f>
        <v>0</v>
      </c>
      <c r="S151" s="138">
        <f>I_O!X264*TEA!S95</f>
        <v>1.1604395604395605</v>
      </c>
      <c r="T151" s="138">
        <f>I_O!Y264*TEA!T95</f>
        <v>0</v>
      </c>
      <c r="U151" s="138">
        <f>I_O!Z264*TEA!U95</f>
        <v>0</v>
      </c>
      <c r="V151" s="138">
        <f>I_O!AA264*TEA!V95</f>
        <v>0</v>
      </c>
    </row>
    <row r="152" spans="1:22" x14ac:dyDescent="0.25">
      <c r="A152" s="53" t="str">
        <f>I_O!A265</f>
        <v>Propane, Produced (kg/yr)</v>
      </c>
      <c r="B152" s="138">
        <f>B96*I_O!B265</f>
        <v>0</v>
      </c>
      <c r="C152" s="138">
        <f>C96*I_O!C265</f>
        <v>556.68534043520435</v>
      </c>
      <c r="D152" s="138">
        <f>D96*I_O!D265</f>
        <v>0</v>
      </c>
      <c r="E152" s="138">
        <f>E96*I_O!E265</f>
        <v>0</v>
      </c>
      <c r="F152" s="138">
        <f>F96*I_O!F265</f>
        <v>0</v>
      </c>
      <c r="G152" s="138">
        <f>G96*I_O!G265</f>
        <v>0</v>
      </c>
      <c r="H152" s="138">
        <f>H96*I_O!H265</f>
        <v>0</v>
      </c>
      <c r="I152" s="138">
        <f>I96*I_O!I265</f>
        <v>0</v>
      </c>
      <c r="J152" s="138">
        <f>J96*I_O!J265</f>
        <v>5592.5703759742173</v>
      </c>
      <c r="K152" s="138">
        <f>K96*I_O!K265</f>
        <v>4347.8898541196522</v>
      </c>
      <c r="L152" s="138">
        <f>L96*I_O!L265</f>
        <v>10675.622409668789</v>
      </c>
      <c r="M152" s="138">
        <f>M96*I_O!M265</f>
        <v>8261.5682618646806</v>
      </c>
      <c r="N152" s="138">
        <f>N96*I_O!N265</f>
        <v>20458.905143301447</v>
      </c>
      <c r="O152" s="138">
        <f>O96*I_O!O265</f>
        <v>4852.55564075854</v>
      </c>
      <c r="P152" s="138">
        <f>P96*I_O!P265</f>
        <v>0</v>
      </c>
      <c r="Q152" s="138">
        <f>I_O!P265*TEA!Q96</f>
        <v>0</v>
      </c>
      <c r="R152" s="138">
        <f>I_O!W265*TEA!R96</f>
        <v>0</v>
      </c>
      <c r="S152" s="138">
        <f>I_O!X265*TEA!S96</f>
        <v>3.9080230625337616E-2</v>
      </c>
      <c r="T152" s="138">
        <f>I_O!Y265*TEA!T96</f>
        <v>0</v>
      </c>
      <c r="U152" s="138">
        <f>I_O!Z265*TEA!U96</f>
        <v>110.04956845842369</v>
      </c>
      <c r="V152" s="138">
        <f>I_O!AA265*TEA!V96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EF3" activePane="bottomRight" state="frozen"/>
      <selection pane="topRight" activeCell="B1" sqref="B1"/>
      <selection pane="bottomLeft" activeCell="A3" sqref="A3"/>
      <selection pane="bottomRight" activeCell="EW19" sqref="EW19"/>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-1024634.216026</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-938902.02712085051</v>
      </c>
      <c r="C4" s="21">
        <f t="shared" ref="C4:F4" si="12">C3+EW4</f>
        <v>-929900.70126686036</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-975994.17870727682</v>
      </c>
      <c r="K4" s="21">
        <f t="shared" si="15"/>
        <v>-950233.43064338341</v>
      </c>
      <c r="L4" s="21">
        <f t="shared" si="15"/>
        <v>-965733.50992956571</v>
      </c>
      <c r="M4" s="21">
        <f t="shared" ref="M4:N19" si="16">M3+FG4</f>
        <v>-20421652.63103874</v>
      </c>
      <c r="N4" s="21">
        <f t="shared" si="16"/>
        <v>-22768537.365659606</v>
      </c>
      <c r="O4" s="21">
        <f t="shared" ref="O4:P4" si="17">O3+FI4</f>
        <v>-275086.35873824731</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TEA!P$41-AT4+BI4</f>
        <v>0</v>
      </c>
      <c r="BY4" s="21">
        <f>TEA!B$50-TEA!B$46-Q4-AU4</f>
        <v>79593.420710647377</v>
      </c>
      <c r="BZ4" s="21">
        <f>TEA!C$50-TEA!C$46-R4-AV4</f>
        <v>81355.500213053107</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72344.894005853101</v>
      </c>
      <c r="CH4" s="21">
        <f>TEA!K$50-TEA!K$46-Z4-BD4</f>
        <v>77375.210393142814</v>
      </c>
      <c r="CI4" s="21">
        <f>TEA!L$50-TEA!L$46-AA4-BE4</f>
        <v>74341.991427184374</v>
      </c>
      <c r="CJ4" s="21">
        <f>TEA!M$50-TEA!M$46-AB4-BF4</f>
        <v>-3699290.9293343397</v>
      </c>
      <c r="CK4" s="21">
        <f>TEA!N$50-TEA!N$46-AC4-BG4</f>
        <v>-3925493.8730455777</v>
      </c>
      <c r="CL4" s="21">
        <f>TEA!O$50-TEA!O$46-AD4-BH4</f>
        <v>-48011.774350442371</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79593.420710647377</v>
      </c>
      <c r="DD4" s="21">
        <f t="shared" ref="DD4" si="34">BZ4+CO4</f>
        <v>81355.500213053107</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72344.894005853101</v>
      </c>
      <c r="DL4" s="21">
        <f t="shared" ref="DL4" si="42">CH4+CW4</f>
        <v>77375.210393142814</v>
      </c>
      <c r="DM4" s="21">
        <f t="shared" ref="DM4" si="43">CI4+CX4</f>
        <v>74341.991427184374</v>
      </c>
      <c r="DN4" s="21">
        <f t="shared" ref="DN4" si="44">CJ4+CY4</f>
        <v>-3699290.9293343397</v>
      </c>
      <c r="DO4" s="21">
        <f>CK4+CZ4</f>
        <v>-3925493.8730455777</v>
      </c>
      <c r="DP4" s="21">
        <f t="shared" ref="DP4" si="45">CL4+DA4</f>
        <v>-48011.774350442371</v>
      </c>
      <c r="DQ4" s="21">
        <f t="shared" ref="DQ4" si="46">CM4+DB4</f>
        <v>0</v>
      </c>
      <c r="DR4" s="21">
        <f>IF(DC4&gt;0,DC4*(TEA!B$17+TEA!B$18)-TEA!B$25,0)</f>
        <v>21569.817012585441</v>
      </c>
      <c r="DS4" s="21">
        <f>IF(DD4&gt;0,DD4*(TEA!C$17+TEA!C$18)-TEA!C$25,0)</f>
        <v>22047.340557737392</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19605.46627558619</v>
      </c>
      <c r="EA4" s="21">
        <f>IF(DL4&gt;0,DL4*(TEA!K$17+TEA!K$18)-TEA!K$25,0)</f>
        <v>20968.682016541705</v>
      </c>
      <c r="EB4" s="21">
        <f>IF(DM4&gt;0,DM4*(TEA!L$17+TEA!L$18)-TEA!L$25,0)</f>
        <v>20146.679676766966</v>
      </c>
      <c r="EC4" s="21">
        <f>IF(DN4&gt;0,DN4*(TEA!M$17+TEA!M$18)-TEA!M$25,0)</f>
        <v>0</v>
      </c>
      <c r="ED4" s="21">
        <f>IF(DO4&gt;0,DO4*(TEA!N$17+TEA!N$18)-TEA!N$25,0)</f>
        <v>0</v>
      </c>
      <c r="EE4" s="21">
        <f>IF(DP4&gt;0,DP4*(TEA!O$17+TEA!O$18)-TEA!O$25,0)</f>
        <v>0</v>
      </c>
      <c r="EF4" s="21">
        <f>IF(DQ4&gt;0,DQ4*(TEA!P$17+TEA!P$18)-TEA!P$25,0)</f>
        <v>0</v>
      </c>
      <c r="EG4" s="21">
        <f>TEA!B$50-TEA!B$46-AF4-DR4</f>
        <v>62262.815547644073</v>
      </c>
      <c r="EH4" s="21">
        <f>TEA!C$50-TEA!C$46-AG4-DS4</f>
        <v>61415.062464509363</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65767.601406977948</v>
      </c>
      <c r="EP4" s="21">
        <f>TEA!K$50-TEA!K$46-AO4-EA4</f>
        <v>63330.017471926389</v>
      </c>
      <c r="EQ4" s="21">
        <f>TEA!L$50-TEA!L$46-AP4-EB4</f>
        <v>64790.77670607766</v>
      </c>
      <c r="ER4" s="21">
        <f>TEA!M$50-TEA!M$46-AQ4-EC4</f>
        <v>888596.97045304067</v>
      </c>
      <c r="ES4" s="21">
        <f>TEA!N$50-TEA!N$46-AR4-ED4</f>
        <v>1245245.8483324759</v>
      </c>
      <c r="ET4" s="21">
        <f>TEA!O$50-TEA!O$46-AS4-EE4</f>
        <v>14986.513400928023</v>
      </c>
      <c r="EU4" s="21">
        <f>TEA!P$50-TEA!P$46-AT4-EF4</f>
        <v>0</v>
      </c>
      <c r="EV4" s="21">
        <f>EG4/(1+TEA!B$16)^$A4</f>
        <v>56602.559588767333</v>
      </c>
      <c r="EW4" s="21">
        <f>EH4/(1+TEA!C$16)^$A4</f>
        <v>55831.874967735777</v>
      </c>
      <c r="EX4" s="21">
        <f>EI4/(1+TEA!D$16)^$A4</f>
        <v>59014.337262152701</v>
      </c>
      <c r="EY4" s="21">
        <f>EJ4/(1+TEA!E$16)^$A4</f>
        <v>-204217.2635722183</v>
      </c>
      <c r="EZ4" s="21">
        <f>EK4/(1+TEA!F$16)^$A4</f>
        <v>-241478.98175403647</v>
      </c>
      <c r="FA4" s="21">
        <f>EL4/(1+TEA!G$16)^$A4</f>
        <v>0</v>
      </c>
      <c r="FB4" s="21">
        <f>EM4/(1+TEA!H$16)^$A4</f>
        <v>0</v>
      </c>
      <c r="FC4" s="21">
        <f>EN4/(1+TEA!I$16)^$A4</f>
        <v>0</v>
      </c>
      <c r="FD4" s="21">
        <f>EO4/(1+TEA!J$16)^$A4</f>
        <v>59788.728551798129</v>
      </c>
      <c r="FE4" s="21">
        <f>EP4/(1+TEA!K$16)^$A4</f>
        <v>57572.74315629671</v>
      </c>
      <c r="FF4" s="21">
        <f>EQ4/(1+TEA!L$16)^$A4</f>
        <v>58900.706096434231</v>
      </c>
      <c r="FG4" s="21">
        <f>ER4/(1+TEA!M$16)^$A4</f>
        <v>807815.42768458242</v>
      </c>
      <c r="FH4" s="21">
        <f>ES4/(1+TEA!N$16)^$A4</f>
        <v>1132041.6803022507</v>
      </c>
      <c r="FI4" s="21">
        <f>ET4/(1+TEA!O$16)^$A4</f>
        <v>13624.103091752746</v>
      </c>
      <c r="FJ4" s="21">
        <f>EU4/(1+TEA!P$16)^$A4</f>
        <v>0</v>
      </c>
    </row>
    <row r="5" spans="1:166" x14ac:dyDescent="0.25">
      <c r="A5" s="4">
        <f t="shared" si="11"/>
        <v>2</v>
      </c>
      <c r="B5" s="21">
        <f t="shared" ref="B5:B33" si="47">B4+EV5</f>
        <v>-872147.72393714974</v>
      </c>
      <c r="C5" s="21">
        <f t="shared" ref="C5:C33" si="48">C4+EW5</f>
        <v>-864331.17642916797</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-905437.92442416598</v>
      </c>
      <c r="K5" s="21">
        <f t="shared" ref="K5:N33" si="56">K4+FE5</f>
        <v>-881987.65812048211</v>
      </c>
      <c r="L5" s="21">
        <f t="shared" si="15"/>
        <v>-895537.26498506602</v>
      </c>
      <c r="M5" s="21">
        <f t="shared" si="16"/>
        <v>-19687274.969507303</v>
      </c>
      <c r="N5" s="21">
        <f t="shared" si="16"/>
        <v>-21739408.565384831</v>
      </c>
      <c r="O5" s="21">
        <f t="shared" ref="O5:O33" si="57">O4+FI5</f>
        <v>-262700.81047301751</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1316273.7988135328</v>
      </c>
      <c r="BU5" s="20">
        <f t="shared" ref="BU5" si="70">BU4-AQ5+BF5</f>
        <v>27271968.992822737</v>
      </c>
      <c r="BV5" s="20">
        <f>BV4-AR5+BG5</f>
        <v>30703352.945489619</v>
      </c>
      <c r="BW5" s="20">
        <f t="shared" ref="BW5" si="71">BW4-AS5+BH5</f>
        <v>370885.54179274116</v>
      </c>
      <c r="BX5" s="20">
        <f t="shared" ref="BX5" si="72">BX4-AT5+BI5</f>
        <v>0</v>
      </c>
      <c r="BY5" s="21">
        <f>TEA!B$50-TEA!B$46-Q5-AU5</f>
        <v>11291.238774729049</v>
      </c>
      <c r="BZ5" s="21">
        <f>TEA!C$50-TEA!C$46-R5-AV5</f>
        <v>15215.047854756311</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-4867.5154713929078</v>
      </c>
      <c r="CH5" s="21">
        <f>TEA!K$50-TEA!K$46-Z5-BD5</f>
        <v>6351.7148920939944</v>
      </c>
      <c r="CI5" s="21">
        <f>TEA!L$50-TEA!L$46-AA5-BE5</f>
        <v>-404.14402672622236</v>
      </c>
      <c r="CJ5" s="21">
        <f>TEA!M$50-TEA!M$46-AB5-BF5</f>
        <v>-8363854.2897627931</v>
      </c>
      <c r="CK5" s="21">
        <f>TEA!N$50-TEA!N$46-AC5-BG5</f>
        <v>-9180950.953961011</v>
      </c>
      <c r="CL5" s="21">
        <f>TEA!O$50-TEA!O$46-AD5-BH5</f>
        <v>-111879.28107303281</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-3699290.9293343397</v>
      </c>
      <c r="CZ5" s="21">
        <f>IF(DO4&lt;0,DO4,0)</f>
        <v>-3925493.8730455777</v>
      </c>
      <c r="DA5" s="21">
        <f t="shared" ref="DA5:DA33" si="81">IF(DP4&lt;0,DP4,0)</f>
        <v>-48011.774350442371</v>
      </c>
      <c r="DB5" s="21">
        <f t="shared" ref="DB5:DB33" si="82">IF(DQ4&lt;0,DQ4,0)</f>
        <v>0</v>
      </c>
      <c r="DC5" s="21">
        <f t="shared" ref="DC5:DC33" si="83">BY5+CN5</f>
        <v>11291.238774729049</v>
      </c>
      <c r="DD5" s="21">
        <f t="shared" ref="DD5:DD33" si="84">BZ5+CO5</f>
        <v>15215.047854756311</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-4867.5154713929078</v>
      </c>
      <c r="DL5" s="21">
        <f t="shared" ref="DL5:DL33" si="92">CH5+CW5</f>
        <v>6351.7148920939944</v>
      </c>
      <c r="DM5" s="21">
        <f t="shared" ref="DM5:DM33" si="93">CI5+CX5</f>
        <v>-404.14402672622236</v>
      </c>
      <c r="DN5" s="21">
        <f t="shared" ref="DN5:DN33" si="94">CJ5+CY5</f>
        <v>-12063145.219097134</v>
      </c>
      <c r="DO5" s="21">
        <f t="shared" ref="DO5:DO33" si="95">CK5+CZ5</f>
        <v>-13106444.82700659</v>
      </c>
      <c r="DP5" s="21">
        <f t="shared" ref="DP5:DP33" si="96">CL5+DA5</f>
        <v>-159891.05542347516</v>
      </c>
      <c r="DQ5" s="21">
        <f t="shared" ref="DQ5:DQ33" si="97">CM5+DB5</f>
        <v>0</v>
      </c>
      <c r="DR5" s="21">
        <f>IF(DC5&gt;0,DC5*(TEA!B$17+TEA!B$18)-TEA!B$25,0)</f>
        <v>3059.9257079515723</v>
      </c>
      <c r="DS5" s="21">
        <f>IF(DD5&gt;0,DD5*(TEA!C$17+TEA!C$18)-TEA!C$25,0)</f>
        <v>4123.2779686389604</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1721.3147357574726</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80772.706852277945</v>
      </c>
      <c r="EH5" s="21">
        <f>TEA!C$50-TEA!C$46-AG5-DS5</f>
        <v>79339.125053607801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85373.067682564142</v>
      </c>
      <c r="EP5" s="21">
        <f>TEA!K$50-TEA!K$46-AO5-EA5</f>
        <v>82577.384752710612</v>
      </c>
      <c r="EQ5" s="21">
        <f>TEA!L$50-TEA!L$46-AP5-EB5</f>
        <v>84937.456382844626</v>
      </c>
      <c r="ER5" s="21">
        <f>TEA!M$50-TEA!M$46-AQ5-EC5</f>
        <v>888596.97045304067</v>
      </c>
      <c r="ES5" s="21">
        <f>TEA!N$50-TEA!N$46-AR5-ED5</f>
        <v>1245245.8483324759</v>
      </c>
      <c r="ET5" s="21">
        <f>TEA!O$50-TEA!O$46-AS5-EE5</f>
        <v>14986.513400928023</v>
      </c>
      <c r="EU5" s="21">
        <f>TEA!P$50-TEA!P$46-AT5-EF5</f>
        <v>0</v>
      </c>
      <c r="EV5" s="21">
        <f>EG5/(1+TEA!B$16)^$A5</f>
        <v>66754.303183700773</v>
      </c>
      <c r="EW5" s="21">
        <f>EH5/(1+TEA!C$16)^$A5</f>
        <v>65569.524837692385</v>
      </c>
      <c r="EX5" s="21">
        <f>EI5/(1+TEA!D$16)^$A5</f>
        <v>70242.311663385917</v>
      </c>
      <c r="EY5" s="21">
        <f>EJ5/(1+TEA!E$16)^$A5</f>
        <v>-185652.05779292571</v>
      </c>
      <c r="EZ5" s="21">
        <f>EK5/(1+TEA!F$16)^$A5</f>
        <v>-219526.34704912407</v>
      </c>
      <c r="FA5" s="21">
        <f>EL5/(1+TEA!G$16)^$A5</f>
        <v>0</v>
      </c>
      <c r="FB5" s="21">
        <f>EM5/(1+TEA!H$16)^$A5</f>
        <v>0</v>
      </c>
      <c r="FC5" s="21">
        <f>EN5/(1+TEA!I$16)^$A5</f>
        <v>0</v>
      </c>
      <c r="FD5" s="21">
        <f>EO5/(1+TEA!J$16)^$A5</f>
        <v>70556.254283110844</v>
      </c>
      <c r="FE5" s="21">
        <f>EP5/(1+TEA!K$16)^$A5</f>
        <v>68245.772522901316</v>
      </c>
      <c r="FF5" s="21">
        <f>EQ5/(1+TEA!L$16)^$A5</f>
        <v>70196.244944499675</v>
      </c>
      <c r="FG5" s="21">
        <f>ER5/(1+TEA!M$16)^$A5</f>
        <v>734377.66153143847</v>
      </c>
      <c r="FH5" s="21">
        <f>ES5/(1+TEA!N$16)^$A5</f>
        <v>1029128.8002747733</v>
      </c>
      <c r="FI5" s="21">
        <f>ET5/(1+TEA!O$16)^$A5</f>
        <v>12385.548265229769</v>
      </c>
      <c r="FJ5" s="21">
        <f>EU5/(1+TEA!P$16)^$A5</f>
        <v>0</v>
      </c>
    </row>
    <row r="6" spans="1:166" x14ac:dyDescent="0.25">
      <c r="A6" s="4">
        <f t="shared" si="11"/>
        <v>3</v>
      </c>
      <c r="B6" s="21">
        <f t="shared" si="47"/>
        <v>-823971.41834955476</v>
      </c>
      <c r="C6" s="21">
        <f t="shared" si="48"/>
        <v>-816900.77350454847</v>
      </c>
      <c r="D6" s="21">
        <f t="shared" si="49"/>
        <v>-846095.31898552203</v>
      </c>
      <c r="E6" s="21">
        <f t="shared" si="50"/>
        <v>-1459699.9193587129</v>
      </c>
      <c r="F6" s="21">
        <f t="shared" si="51"/>
        <v>-1561630.735211455</v>
      </c>
      <c r="G6" s="21">
        <f t="shared" si="52"/>
        <v>0</v>
      </c>
      <c r="H6" s="21">
        <f t="shared" si="53"/>
        <v>0</v>
      </c>
      <c r="I6" s="21">
        <f t="shared" si="54"/>
        <v>0</v>
      </c>
      <c r="J6" s="21">
        <f t="shared" si="55"/>
        <v>-853188.19810950977</v>
      </c>
      <c r="K6" s="21">
        <f t="shared" si="56"/>
        <v>-832872.36596581805</v>
      </c>
      <c r="L6" s="21">
        <f t="shared" si="15"/>
        <v>-845054.53749180411</v>
      </c>
      <c r="M6" s="21">
        <f t="shared" si="16"/>
        <v>-19019658.913569633</v>
      </c>
      <c r="N6" s="21">
        <f t="shared" si="16"/>
        <v>-20803836.928771403</v>
      </c>
      <c r="O6" s="21">
        <f t="shared" si="57"/>
        <v>-251441.22114099044</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1192524.6327447903</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72730.515952547998</v>
      </c>
      <c r="BZ6" s="21">
        <f>TEA!C$50-TEA!C$46-R6-AV6</f>
        <v>75027.810810251656</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63275.93597972006</v>
      </c>
      <c r="CH6" s="21">
        <f>TEA!K$50-TEA!K$46-Z6-BD6</f>
        <v>69838.544762399557</v>
      </c>
      <c r="CI6" s="21">
        <f>TEA!L$50-TEA!L$46-AA6-BE6</f>
        <v>65883.649891349734</v>
      </c>
      <c r="CJ6" s="21">
        <f>TEA!M$50-TEA!M$46-AB6-BF6</f>
        <v>-4852074.9419414401</v>
      </c>
      <c r="CK6" s="21">
        <f>TEA!N$50-TEA!N$46-AC6-BG6</f>
        <v>-5224575.2744785789</v>
      </c>
      <c r="CL6" s="21">
        <f>TEA!O$50-TEA!O$46-AD6-BH6</f>
        <v>-63824.515526021663</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-4867.5154713929078</v>
      </c>
      <c r="CW6" s="21">
        <f t="shared" si="79"/>
        <v>0</v>
      </c>
      <c r="CX6" s="21">
        <f t="shared" si="80"/>
        <v>-404.14402672622236</v>
      </c>
      <c r="CY6" s="21">
        <f t="shared" ref="CY6:CY33" si="109">IF(DN5&lt;0,DN5,0)</f>
        <v>-12063145.219097134</v>
      </c>
      <c r="CZ6" s="21">
        <f t="shared" ref="CZ6:CZ33" si="110">IF(DO5&lt;0,DO5,0)</f>
        <v>-13106444.82700659</v>
      </c>
      <c r="DA6" s="21">
        <f t="shared" si="81"/>
        <v>-159891.05542347516</v>
      </c>
      <c r="DB6" s="21">
        <f t="shared" si="82"/>
        <v>0</v>
      </c>
      <c r="DC6" s="21">
        <f t="shared" si="83"/>
        <v>72730.515952547998</v>
      </c>
      <c r="DD6" s="21">
        <f t="shared" si="84"/>
        <v>75027.810810251656</v>
      </c>
      <c r="DE6" s="21">
        <f t="shared" si="85"/>
        <v>64574.691276796832</v>
      </c>
      <c r="DF6" s="21">
        <f t="shared" si="86"/>
        <v>-673905.45927091362</v>
      </c>
      <c r="DG6" s="21">
        <f t="shared" si="87"/>
        <v>-796869.12927091355</v>
      </c>
      <c r="DH6" s="21">
        <f t="shared" si="88"/>
        <v>0</v>
      </c>
      <c r="DI6" s="21">
        <f t="shared" si="89"/>
        <v>0</v>
      </c>
      <c r="DJ6" s="21">
        <f t="shared" si="90"/>
        <v>0</v>
      </c>
      <c r="DK6" s="21">
        <f t="shared" si="91"/>
        <v>58408.420508327152</v>
      </c>
      <c r="DL6" s="21">
        <f t="shared" si="92"/>
        <v>69838.544762399557</v>
      </c>
      <c r="DM6" s="21">
        <f t="shared" si="93"/>
        <v>65479.505864623512</v>
      </c>
      <c r="DN6" s="21">
        <f t="shared" si="94"/>
        <v>-16915220.161038574</v>
      </c>
      <c r="DO6" s="21">
        <f t="shared" si="95"/>
        <v>-18331020.10148517</v>
      </c>
      <c r="DP6" s="21">
        <f t="shared" si="96"/>
        <v>-223715.57094949682</v>
      </c>
      <c r="DQ6" s="21">
        <f t="shared" si="97"/>
        <v>0</v>
      </c>
      <c r="DR6" s="21">
        <f>IF(DC6&gt;0,DC6*(TEA!B$17+TEA!B$18)-TEA!B$25,0)</f>
        <v>19709.969823140509</v>
      </c>
      <c r="DS6" s="21">
        <f>IF(DD6&gt;0,DD6*(TEA!C$17+TEA!C$18)-TEA!C$25,0)</f>
        <v>20332.536729578202</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15828.681957756658</v>
      </c>
      <c r="EA6" s="21">
        <f>IF(DL6&gt;0,DL6*(TEA!K$17+TEA!K$18)-TEA!K$25,0)</f>
        <v>18926.245630610279</v>
      </c>
      <c r="EB6" s="21">
        <f>IF(DM6&gt;0,DM6*(TEA!L$17+TEA!L$18)-TEA!L$25,0)</f>
        <v>17744.946089312973</v>
      </c>
      <c r="EC6" s="21">
        <f>IF(DN6&gt;0,DN6*(TEA!M$17+TEA!M$18)-TEA!M$25,0)</f>
        <v>0</v>
      </c>
      <c r="ED6" s="21">
        <f>IF(DO6&gt;0,DO6*(TEA!N$17+TEA!N$18)-TEA!N$25,0)</f>
        <v>0</v>
      </c>
      <c r="EE6" s="21">
        <f>IF(DP6&gt;0,DP6*(TEA!O$17+TEA!O$18)-TEA!O$25,0)</f>
        <v>0</v>
      </c>
      <c r="EF6" s="21">
        <f>IF(DQ6&gt;0,DQ6*(TEA!P$17+TEA!P$18)-TEA!P$25,0)</f>
        <v>0</v>
      </c>
      <c r="EG6" s="21">
        <f>TEA!B$50-TEA!B$46-AF6-DR6</f>
        <v>64122.662737089006</v>
      </c>
      <c r="EH6" s="21">
        <f>TEA!C$50-TEA!C$46-AG6-DS6</f>
        <v>63129.86629266855</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69544.385724807478</v>
      </c>
      <c r="EP6" s="21">
        <f>TEA!K$50-TEA!K$46-AO6-EA6</f>
        <v>65372.453857857807</v>
      </c>
      <c r="EQ6" s="21">
        <f>TEA!L$50-TEA!L$46-AP6-EB6</f>
        <v>67192.510293531654</v>
      </c>
      <c r="ER6" s="21">
        <f>TEA!M$50-TEA!M$46-AQ6-EC6</f>
        <v>888596.97045304067</v>
      </c>
      <c r="ES6" s="21">
        <f>TEA!N$50-TEA!N$46-AR6-ED6</f>
        <v>1245245.8483324759</v>
      </c>
      <c r="ET6" s="21">
        <f>TEA!O$50-TEA!O$46-AS6-EE6</f>
        <v>14986.513400928023</v>
      </c>
      <c r="EU6" s="21">
        <f>TEA!P$50-TEA!P$46-AT6-EF6</f>
        <v>0</v>
      </c>
      <c r="EV6" s="21">
        <f>EG6/(1+TEA!B$16)^$A6</f>
        <v>48176.30558759503</v>
      </c>
      <c r="EW6" s="21">
        <f>EH6/(1+TEA!C$16)^$A6</f>
        <v>47430.402924619484</v>
      </c>
      <c r="EX6" s="21">
        <f>EI6/(1+TEA!D$16)^$A6</f>
        <v>50708.832289019541</v>
      </c>
      <c r="EY6" s="21">
        <f>EJ6/(1+TEA!E$16)^$A6</f>
        <v>-168774.59799356881</v>
      </c>
      <c r="EZ6" s="21">
        <f>EK6/(1+TEA!F$16)^$A6</f>
        <v>-199569.40640829457</v>
      </c>
      <c r="FA6" s="21">
        <f>EL6/(1+TEA!G$16)^$A6</f>
        <v>0</v>
      </c>
      <c r="FB6" s="21">
        <f>EM6/(1+TEA!H$16)^$A6</f>
        <v>0</v>
      </c>
      <c r="FC6" s="21">
        <f>EN6/(1+TEA!I$16)^$A6</f>
        <v>0</v>
      </c>
      <c r="FD6" s="21">
        <f>EO6/(1+TEA!J$16)^$A6</f>
        <v>52249.72631465624</v>
      </c>
      <c r="FE6" s="21">
        <f>EP6/(1+TEA!K$16)^$A6</f>
        <v>49115.292154663999</v>
      </c>
      <c r="FF6" s="21">
        <f>EQ6/(1+TEA!L$16)^$A6</f>
        <v>50482.727493261933</v>
      </c>
      <c r="FG6" s="21">
        <f>ER6/(1+TEA!M$16)^$A6</f>
        <v>667616.05593767122</v>
      </c>
      <c r="FH6" s="21">
        <f>ES6/(1+TEA!N$16)^$A6</f>
        <v>935571.63661343011</v>
      </c>
      <c r="FI6" s="21">
        <f>ET6/(1+TEA!O$16)^$A6</f>
        <v>11259.589332027061</v>
      </c>
      <c r="FJ6" s="21">
        <f>EU6/(1+TEA!P$16)^$A6</f>
        <v>0</v>
      </c>
    </row>
    <row r="7" spans="1:166" x14ac:dyDescent="0.25">
      <c r="A7" s="4">
        <f t="shared" si="11"/>
        <v>4</v>
      </c>
      <c r="B7" s="21">
        <f t="shared" si="47"/>
        <v>-788900.6494994848</v>
      </c>
      <c r="C7" s="21">
        <f t="shared" si="48"/>
        <v>-782287.13561311644</v>
      </c>
      <c r="D7" s="21">
        <f t="shared" si="49"/>
        <v>-809593.70328362484</v>
      </c>
      <c r="E7" s="21">
        <f t="shared" si="50"/>
        <v>-1613131.3720801391</v>
      </c>
      <c r="F7" s="21">
        <f t="shared" si="51"/>
        <v>-1743057.4683099047</v>
      </c>
      <c r="G7" s="21">
        <f t="shared" si="52"/>
        <v>0</v>
      </c>
      <c r="H7" s="21">
        <f t="shared" si="53"/>
        <v>0</v>
      </c>
      <c r="I7" s="21">
        <f t="shared" si="54"/>
        <v>0</v>
      </c>
      <c r="J7" s="21">
        <f t="shared" si="55"/>
        <v>-816226.0440800722</v>
      </c>
      <c r="K7" s="21">
        <f t="shared" si="56"/>
        <v>-797226.13351860794</v>
      </c>
      <c r="L7" s="21">
        <f t="shared" si="15"/>
        <v>-808620.49939274951</v>
      </c>
      <c r="M7" s="21">
        <f t="shared" si="16"/>
        <v>-18412735.226353567</v>
      </c>
      <c r="N7" s="21">
        <f t="shared" si="16"/>
        <v>-19953317.25912283</v>
      </c>
      <c r="O7" s="21">
        <f t="shared" si="57"/>
        <v>-241205.23083914767</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1058875.5333905483</v>
      </c>
      <c r="BU7" s="20">
        <f t="shared" si="105"/>
        <v>21938916.310508855</v>
      </c>
      <c r="BV7" s="20">
        <f t="shared" si="106"/>
        <v>24699290.722293854</v>
      </c>
      <c r="BW7" s="20">
        <f t="shared" si="107"/>
        <v>298358.61372202646</v>
      </c>
      <c r="BX7" s="20">
        <f t="shared" si="108"/>
        <v>0</v>
      </c>
      <c r="BY7" s="21">
        <f>TEA!B$50-TEA!B$46-Q7-AU7</f>
        <v>119872.76711011847</v>
      </c>
      <c r="BZ7" s="21">
        <f>TEA!C$50-TEA!C$46-R7-AV7</f>
        <v>120976.29441107388</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115338.66408879934</v>
      </c>
      <c r="CH7" s="21">
        <f>TEA!K$50-TEA!K$46-Z7-BD7</f>
        <v>118483.58141146795</v>
      </c>
      <c r="CI7" s="21">
        <f>TEA!L$50-TEA!L$46-AA7-BE7</f>
        <v>116584.4324797741</v>
      </c>
      <c r="CJ7" s="21">
        <f>TEA!M$50-TEA!M$46-AB7-BF7</f>
        <v>-2274203.3744768398</v>
      </c>
      <c r="CK7" s="21">
        <f>TEA!N$50-TEA!N$46-AC7-BG7</f>
        <v>-2320395.6616849569</v>
      </c>
      <c r="CL7" s="21">
        <f>TEA!O$50-TEA!O$46-AD7-BH7</f>
        <v>-28555.091336657646</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-16915220.161038574</v>
      </c>
      <c r="CZ7" s="21">
        <f t="shared" si="110"/>
        <v>-18331020.10148517</v>
      </c>
      <c r="DA7" s="21">
        <f t="shared" si="81"/>
        <v>-223715.57094949682</v>
      </c>
      <c r="DB7" s="21">
        <f t="shared" si="82"/>
        <v>0</v>
      </c>
      <c r="DC7" s="21">
        <f t="shared" si="83"/>
        <v>119872.76711011847</v>
      </c>
      <c r="DD7" s="21">
        <f t="shared" si="84"/>
        <v>120976.29441107388</v>
      </c>
      <c r="DE7" s="21">
        <f t="shared" si="85"/>
        <v>116425.02421973893</v>
      </c>
      <c r="DF7" s="21">
        <f t="shared" si="86"/>
        <v>-848260.1372678132</v>
      </c>
      <c r="DG7" s="21">
        <f t="shared" si="87"/>
        <v>-1012211.6972678131</v>
      </c>
      <c r="DH7" s="21">
        <f t="shared" si="88"/>
        <v>0</v>
      </c>
      <c r="DI7" s="21">
        <f t="shared" si="89"/>
        <v>0</v>
      </c>
      <c r="DJ7" s="21">
        <f t="shared" si="90"/>
        <v>0</v>
      </c>
      <c r="DK7" s="21">
        <f t="shared" si="91"/>
        <v>115338.66408879934</v>
      </c>
      <c r="DL7" s="21">
        <f t="shared" si="92"/>
        <v>118483.58141146795</v>
      </c>
      <c r="DM7" s="21">
        <f t="shared" si="93"/>
        <v>116584.4324797741</v>
      </c>
      <c r="DN7" s="21">
        <f t="shared" si="94"/>
        <v>-19189423.535515413</v>
      </c>
      <c r="DO7" s="21">
        <f t="shared" si="95"/>
        <v>-20651415.763170127</v>
      </c>
      <c r="DP7" s="21">
        <f t="shared" si="96"/>
        <v>-252270.66228615446</v>
      </c>
      <c r="DQ7" s="21">
        <f t="shared" si="97"/>
        <v>0</v>
      </c>
      <c r="DR7" s="21">
        <f>IF(DC7&gt;0,DC7*(TEA!B$17+TEA!B$18)-TEA!B$25,0)</f>
        <v>32485.519886842107</v>
      </c>
      <c r="DS7" s="21">
        <f>IF(DD7&gt;0,DD7*(TEA!C$17+TEA!C$18)-TEA!C$25,0)</f>
        <v>32784.575785401023</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31256.777968064624</v>
      </c>
      <c r="EA7" s="21">
        <f>IF(DL7&gt;0,DL7*(TEA!K$17+TEA!K$18)-TEA!K$25,0)</f>
        <v>32109.050562507819</v>
      </c>
      <c r="EB7" s="21">
        <f>IF(DM7&gt;0,DM7*(TEA!L$17+TEA!L$18)-TEA!L$25,0)</f>
        <v>31594.381202018783</v>
      </c>
      <c r="EC7" s="21">
        <f>IF(DN7&gt;0,DN7*(TEA!M$17+TEA!M$18)-TEA!M$25,0)</f>
        <v>0</v>
      </c>
      <c r="ED7" s="21">
        <f>IF(DO7&gt;0,DO7*(TEA!N$17+TEA!N$18)-TEA!N$25,0)</f>
        <v>0</v>
      </c>
      <c r="EE7" s="21">
        <f>IF(DP7&gt;0,DP7*(TEA!O$17+TEA!O$18)-TEA!O$25,0)</f>
        <v>0</v>
      </c>
      <c r="EF7" s="21">
        <f>IF(DQ7&gt;0,DQ7*(TEA!P$17+TEA!P$18)-TEA!P$25,0)</f>
        <v>0</v>
      </c>
      <c r="EG7" s="21">
        <f>TEA!B$50-TEA!B$46-AF7-DR7</f>
        <v>51347.112673387404</v>
      </c>
      <c r="EH7" s="21">
        <f>TEA!C$50-TEA!C$46-AG7-DS7</f>
        <v>50677.827236845733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54116.289714499522</v>
      </c>
      <c r="EP7" s="21">
        <f>TEA!K$50-TEA!K$46-AO7-EA7</f>
        <v>52189.648925960268</v>
      </c>
      <c r="EQ7" s="21">
        <f>TEA!L$50-TEA!L$46-AP7-EB7</f>
        <v>53343.075180825843</v>
      </c>
      <c r="ER7" s="21">
        <f>TEA!M$50-TEA!M$46-AQ7-EC7</f>
        <v>888596.97045304067</v>
      </c>
      <c r="ES7" s="21">
        <f>TEA!N$50-TEA!N$46-AR7-ED7</f>
        <v>1245245.8483324759</v>
      </c>
      <c r="ET7" s="21">
        <f>TEA!O$50-TEA!O$46-AS7-EE7</f>
        <v>14986.513400928023</v>
      </c>
      <c r="EU7" s="21">
        <f>TEA!P$50-TEA!P$46-AT7-EF7</f>
        <v>0</v>
      </c>
      <c r="EV7" s="21">
        <f>EG7/(1+TEA!B$16)^$A7</f>
        <v>35070.768850069937</v>
      </c>
      <c r="EW7" s="21">
        <f>EH7/(1+TEA!C$16)^$A7</f>
        <v>34613.637891432089</v>
      </c>
      <c r="EX7" s="21">
        <f>EI7/(1+TEA!D$16)^$A7</f>
        <v>36501.615701897208</v>
      </c>
      <c r="EY7" s="21">
        <f>EJ7/(1+TEA!E$16)^$A7</f>
        <v>-153431.45272142618</v>
      </c>
      <c r="EZ7" s="21">
        <f>EK7/(1+TEA!F$16)^$A7</f>
        <v>-181426.73309844962</v>
      </c>
      <c r="FA7" s="21">
        <f>EL7/(1+TEA!G$16)^$A7</f>
        <v>0</v>
      </c>
      <c r="FB7" s="21">
        <f>EM7/(1+TEA!H$16)^$A7</f>
        <v>0</v>
      </c>
      <c r="FC7" s="21">
        <f>EN7/(1+TEA!I$16)^$A7</f>
        <v>0</v>
      </c>
      <c r="FD7" s="21">
        <f>EO7/(1+TEA!J$16)^$A7</f>
        <v>36962.154029437545</v>
      </c>
      <c r="FE7" s="21">
        <f>EP7/(1+TEA!K$16)^$A7</f>
        <v>35646.232447210066</v>
      </c>
      <c r="FF7" s="21">
        <f>EQ7/(1+TEA!L$16)^$A7</f>
        <v>36434.038099054589</v>
      </c>
      <c r="FG7" s="21">
        <f>ER7/(1+TEA!M$16)^$A7</f>
        <v>606923.68721606478</v>
      </c>
      <c r="FH7" s="21">
        <f>ES7/(1+TEA!N$16)^$A7</f>
        <v>850519.66964857292</v>
      </c>
      <c r="FI7" s="21">
        <f>ET7/(1+TEA!O$16)^$A7</f>
        <v>10235.990301842783</v>
      </c>
      <c r="FJ7" s="21">
        <f>EU7/(1+TEA!P$16)^$A7</f>
        <v>0</v>
      </c>
    </row>
    <row r="8" spans="1:166" x14ac:dyDescent="0.25">
      <c r="A8" s="4">
        <f t="shared" si="11"/>
        <v>5</v>
      </c>
      <c r="B8" s="21">
        <f t="shared" si="47"/>
        <v>-763312.27239159902</v>
      </c>
      <c r="C8" s="21">
        <f t="shared" si="48"/>
        <v>-756963.98271930031</v>
      </c>
      <c r="D8" s="21">
        <f t="shared" si="49"/>
        <v>-783174.68555442407</v>
      </c>
      <c r="E8" s="21">
        <f t="shared" si="50"/>
        <v>-1752614.5109177993</v>
      </c>
      <c r="F8" s="21">
        <f t="shared" si="51"/>
        <v>-1907990.8620357679</v>
      </c>
      <c r="G8" s="21">
        <f t="shared" si="52"/>
        <v>0</v>
      </c>
      <c r="H8" s="21">
        <f t="shared" si="53"/>
        <v>0</v>
      </c>
      <c r="I8" s="21">
        <f t="shared" si="54"/>
        <v>0</v>
      </c>
      <c r="J8" s="21">
        <f t="shared" si="55"/>
        <v>-789537.93672888773</v>
      </c>
      <c r="K8" s="21">
        <f t="shared" si="56"/>
        <v>-771303.87641989428</v>
      </c>
      <c r="L8" s="21">
        <f t="shared" si="15"/>
        <v>-782240.9668280097</v>
      </c>
      <c r="M8" s="21">
        <f t="shared" si="16"/>
        <v>-17860986.419793509</v>
      </c>
      <c r="N8" s="21">
        <f t="shared" si="16"/>
        <v>-19180117.559442308</v>
      </c>
      <c r="O8" s="21">
        <f t="shared" si="57"/>
        <v>-231899.78511019968</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914534.50608796696</v>
      </c>
      <c r="BU8" s="20">
        <f t="shared" si="105"/>
        <v>18948304.460195918</v>
      </c>
      <c r="BV8" s="20">
        <f t="shared" si="106"/>
        <v>21332397.367901769</v>
      </c>
      <c r="BW8" s="20">
        <f t="shared" si="107"/>
        <v>257687.74405775647</v>
      </c>
      <c r="BX8" s="20">
        <f t="shared" si="108"/>
        <v>0</v>
      </c>
      <c r="BY8" s="21">
        <f>TEA!B$50-TEA!B$46-Q8-AU8</f>
        <v>157277.84259855503</v>
      </c>
      <c r="BZ8" s="21">
        <f>TEA!C$50-TEA!C$46-R8-AV8</f>
        <v>157487.8673624607</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156426.58270261239</v>
      </c>
      <c r="CH8" s="21">
        <f>TEA!K$50-TEA!K$46-Z8-BD8</f>
        <v>157013.45095357485</v>
      </c>
      <c r="CI8" s="21">
        <f>TEA!L$50-TEA!L$46-AA8-BE8</f>
        <v>156652.9719262195</v>
      </c>
      <c r="CJ8" s="21">
        <f>TEA!M$50-TEA!M$46-AB8-BF8</f>
        <v>-344293.57799336617</v>
      </c>
      <c r="CK8" s="21">
        <f>TEA!N$50-TEA!N$46-AC8-BG8</f>
        <v>-146253.17122929962</v>
      </c>
      <c r="CL8" s="21">
        <f>TEA!O$50-TEA!O$46-AD8-BH8</f>
        <v>-2156.8869162594892</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-19189423.535515413</v>
      </c>
      <c r="CZ8" s="21">
        <f t="shared" si="110"/>
        <v>-20651415.763170127</v>
      </c>
      <c r="DA8" s="21">
        <f t="shared" si="81"/>
        <v>-252270.66228615446</v>
      </c>
      <c r="DB8" s="21">
        <f t="shared" si="82"/>
        <v>0</v>
      </c>
      <c r="DC8" s="21">
        <f t="shared" si="83"/>
        <v>157277.84259855503</v>
      </c>
      <c r="DD8" s="21">
        <f t="shared" si="84"/>
        <v>157487.8673624607</v>
      </c>
      <c r="DE8" s="21">
        <f t="shared" si="85"/>
        <v>156624.00320901058</v>
      </c>
      <c r="DF8" s="21">
        <f t="shared" si="86"/>
        <v>-993845.63431010954</v>
      </c>
      <c r="DG8" s="21">
        <f t="shared" si="87"/>
        <v>-1198785.0843101095</v>
      </c>
      <c r="DH8" s="21">
        <f t="shared" si="88"/>
        <v>0</v>
      </c>
      <c r="DI8" s="21">
        <f t="shared" si="89"/>
        <v>0</v>
      </c>
      <c r="DJ8" s="21">
        <f t="shared" si="90"/>
        <v>0</v>
      </c>
      <c r="DK8" s="21">
        <f t="shared" si="91"/>
        <v>156426.58270261239</v>
      </c>
      <c r="DL8" s="21">
        <f t="shared" si="92"/>
        <v>157013.45095357485</v>
      </c>
      <c r="DM8" s="21">
        <f t="shared" si="93"/>
        <v>156652.9719262195</v>
      </c>
      <c r="DN8" s="21">
        <f t="shared" si="94"/>
        <v>-19533717.11350878</v>
      </c>
      <c r="DO8" s="21">
        <f t="shared" si="95"/>
        <v>-20797668.934399426</v>
      </c>
      <c r="DP8" s="21">
        <f t="shared" si="96"/>
        <v>-254427.54920241394</v>
      </c>
      <c r="DQ8" s="21">
        <f t="shared" si="97"/>
        <v>0</v>
      </c>
      <c r="DR8" s="21">
        <f>IF(DC8&gt;0,DC8*(TEA!B$17+TEA!B$18)-TEA!B$25,0)</f>
        <v>42622.295344208418</v>
      </c>
      <c r="DS8" s="21">
        <f>IF(DD8&gt;0,DD8*(TEA!C$17+TEA!C$18)-TEA!C$25,0)</f>
        <v>42679.212055226853</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42391.603912407962</v>
      </c>
      <c r="EA8" s="21">
        <f>IF(DL8&gt;0,DL8*(TEA!K$17+TEA!K$18)-TEA!K$25,0)</f>
        <v>42550.645208418784</v>
      </c>
      <c r="EB8" s="21">
        <f>IF(DM8&gt;0,DM8*(TEA!L$17+TEA!L$18)-TEA!L$25,0)</f>
        <v>42452.95539200549</v>
      </c>
      <c r="EC8" s="21">
        <f>IF(DN8&gt;0,DN8*(TEA!M$17+TEA!M$18)-TEA!M$25,0)</f>
        <v>0</v>
      </c>
      <c r="ED8" s="21">
        <f>IF(DO8&gt;0,DO8*(TEA!N$17+TEA!N$18)-TEA!N$25,0)</f>
        <v>0</v>
      </c>
      <c r="EE8" s="21">
        <f>IF(DP8&gt;0,DP8*(TEA!O$17+TEA!O$18)-TEA!O$25,0)</f>
        <v>0</v>
      </c>
      <c r="EF8" s="21">
        <f>IF(DQ8&gt;0,DQ8*(TEA!P$17+TEA!P$18)-TEA!P$25,0)</f>
        <v>0</v>
      </c>
      <c r="EG8" s="21">
        <f>TEA!B$50-TEA!B$46-AF8-DR8</f>
        <v>41210.337216021093</v>
      </c>
      <c r="EH8" s="21">
        <f>TEA!C$50-TEA!C$46-AG8-DS8</f>
        <v>40783.190967019902</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42981.463770156181</v>
      </c>
      <c r="EP8" s="21">
        <f>TEA!K$50-TEA!K$46-AO8-EA8</f>
        <v>41748.054280049306</v>
      </c>
      <c r="EQ8" s="21">
        <f>TEA!L$50-TEA!L$46-AP8-EB8</f>
        <v>42484.500990839137</v>
      </c>
      <c r="ER8" s="21">
        <f>TEA!M$50-TEA!M$46-AQ8-EC8</f>
        <v>888596.97045304067</v>
      </c>
      <c r="ES8" s="21">
        <f>TEA!N$50-TEA!N$46-AR8-ED8</f>
        <v>1245245.8483324759</v>
      </c>
      <c r="ET8" s="21">
        <f>TEA!O$50-TEA!O$46-AS8-EE8</f>
        <v>14986.513400928023</v>
      </c>
      <c r="EU8" s="21">
        <f>TEA!P$50-TEA!P$46-AT8-EF8</f>
        <v>0</v>
      </c>
      <c r="EV8" s="21">
        <f>EG8/(1+TEA!B$16)^$A8</f>
        <v>25588.37710788575</v>
      </c>
      <c r="EW8" s="21">
        <f>EH8/(1+TEA!C$16)^$A8</f>
        <v>25323.152893816175</v>
      </c>
      <c r="EX8" s="21">
        <f>EI8/(1+TEA!D$16)^$A8</f>
        <v>26419.017729200739</v>
      </c>
      <c r="EY8" s="21">
        <f>EJ8/(1+TEA!E$16)^$A8</f>
        <v>-139483.13883766017</v>
      </c>
      <c r="EZ8" s="21">
        <f>EK8/(1+TEA!F$16)^$A8</f>
        <v>-164933.39372586328</v>
      </c>
      <c r="FA8" s="21">
        <f>EL8/(1+TEA!G$16)^$A8</f>
        <v>0</v>
      </c>
      <c r="FB8" s="21">
        <f>EM8/(1+TEA!H$16)^$A8</f>
        <v>0</v>
      </c>
      <c r="FC8" s="21">
        <f>EN8/(1+TEA!I$16)^$A8</f>
        <v>0</v>
      </c>
      <c r="FD8" s="21">
        <f>EO8/(1+TEA!J$16)^$A8</f>
        <v>26688.10735118451</v>
      </c>
      <c r="FE8" s="21">
        <f>EP8/(1+TEA!K$16)^$A8</f>
        <v>25922.257098713631</v>
      </c>
      <c r="FF8" s="21">
        <f>EQ8/(1+TEA!L$16)^$A8</f>
        <v>26379.532564739817</v>
      </c>
      <c r="FG8" s="21">
        <f>ER8/(1+TEA!M$16)^$A8</f>
        <v>551748.80656005885</v>
      </c>
      <c r="FH8" s="21">
        <f>ES8/(1+TEA!N$16)^$A8</f>
        <v>773199.69968052069</v>
      </c>
      <c r="FI8" s="21">
        <f>ET8/(1+TEA!O$16)^$A8</f>
        <v>9305.4457289479833</v>
      </c>
      <c r="FJ8" s="21">
        <f>EU8/(1+TEA!P$16)^$A8</f>
        <v>0</v>
      </c>
    </row>
    <row r="9" spans="1:166" x14ac:dyDescent="0.25">
      <c r="A9" s="4">
        <f t="shared" si="11"/>
        <v>6</v>
      </c>
      <c r="B9" s="21">
        <f t="shared" si="47"/>
        <v>-741766.309298735</v>
      </c>
      <c r="C9" s="21">
        <f t="shared" si="48"/>
        <v>-735642.28611263109</v>
      </c>
      <c r="D9" s="21">
        <f t="shared" si="49"/>
        <v>-760926.27194016951</v>
      </c>
      <c r="E9" s="21">
        <f t="shared" si="50"/>
        <v>-1879417.3644065813</v>
      </c>
      <c r="F9" s="21">
        <f t="shared" si="51"/>
        <v>-2057930.3108774617</v>
      </c>
      <c r="G9" s="21">
        <f t="shared" si="52"/>
        <v>0</v>
      </c>
      <c r="H9" s="21">
        <f t="shared" si="53"/>
        <v>0</v>
      </c>
      <c r="I9" s="21">
        <f t="shared" si="54"/>
        <v>0</v>
      </c>
      <c r="J9" s="21">
        <f t="shared" si="55"/>
        <v>-767061.6565903608</v>
      </c>
      <c r="K9" s="21">
        <f t="shared" si="56"/>
        <v>-749475.59335629758</v>
      </c>
      <c r="L9" s="21">
        <f t="shared" si="15"/>
        <v>-760025.98946120206</v>
      </c>
      <c r="M9" s="21">
        <f t="shared" si="16"/>
        <v>-17359396.595648002</v>
      </c>
      <c r="N9" s="21">
        <f t="shared" si="16"/>
        <v>-18477208.741550926</v>
      </c>
      <c r="O9" s="21">
        <f t="shared" si="57"/>
        <v>-223440.28899297424</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758646.19660117908</v>
      </c>
      <c r="BU9" s="20">
        <f t="shared" si="105"/>
        <v>15718443.661857944</v>
      </c>
      <c r="BV9" s="20">
        <f t="shared" si="106"/>
        <v>17696152.545158315</v>
      </c>
      <c r="BW9" s="20">
        <f t="shared" si="107"/>
        <v>213763.20482034489</v>
      </c>
      <c r="BX9" s="20">
        <f t="shared" si="108"/>
        <v>0</v>
      </c>
      <c r="BY9" s="21">
        <f>TEA!B$50-TEA!B$46-Q9-AU9</f>
        <v>168496.84368070916</v>
      </c>
      <c r="BZ9" s="21">
        <f>TEA!C$50-TEA!C$46-R9-AV9</f>
        <v>168596.74118095607</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168099.50687850663</v>
      </c>
      <c r="CH9" s="21">
        <f>TEA!K$50-TEA!K$46-Z9-BD9</f>
        <v>168371.08677505422</v>
      </c>
      <c r="CI9" s="21">
        <f>TEA!L$50-TEA!L$46-AA9-BE9</f>
        <v>168200.254110426</v>
      </c>
      <c r="CJ9" s="21">
        <f>TEA!M$50-TEA!M$46-AB9-BF9</f>
        <v>-105044.6299683312</v>
      </c>
      <c r="CK9" s="21">
        <f>TEA!N$50-TEA!N$46-AC9-BG9</f>
        <v>123098.29712206731</v>
      </c>
      <c r="CL9" s="21">
        <f>TEA!O$50-TEA!O$46-AD9-BH9</f>
        <v>1096.782656882111</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-19533717.11350878</v>
      </c>
      <c r="CZ9" s="21">
        <f t="shared" si="110"/>
        <v>-20797668.934399426</v>
      </c>
      <c r="DA9" s="21">
        <f t="shared" si="81"/>
        <v>-254427.54920241394</v>
      </c>
      <c r="DB9" s="21">
        <f t="shared" si="82"/>
        <v>0</v>
      </c>
      <c r="DC9" s="21">
        <f t="shared" si="83"/>
        <v>168496.84368070916</v>
      </c>
      <c r="DD9" s="21">
        <f t="shared" si="84"/>
        <v>168596.74118095607</v>
      </c>
      <c r="DE9" s="21">
        <f t="shared" si="85"/>
        <v>168187.36251592095</v>
      </c>
      <c r="DF9" s="21">
        <f t="shared" si="86"/>
        <v>-1129276.5340014345</v>
      </c>
      <c r="DG9" s="21">
        <f t="shared" si="87"/>
        <v>-1375203.8740014343</v>
      </c>
      <c r="DH9" s="21">
        <f t="shared" si="88"/>
        <v>0</v>
      </c>
      <c r="DI9" s="21">
        <f t="shared" si="89"/>
        <v>0</v>
      </c>
      <c r="DJ9" s="21">
        <f t="shared" si="90"/>
        <v>0</v>
      </c>
      <c r="DK9" s="21">
        <f t="shared" si="91"/>
        <v>168099.50687850663</v>
      </c>
      <c r="DL9" s="21">
        <f t="shared" si="92"/>
        <v>168371.08677505422</v>
      </c>
      <c r="DM9" s="21">
        <f t="shared" si="93"/>
        <v>168200.254110426</v>
      </c>
      <c r="DN9" s="21">
        <f t="shared" si="94"/>
        <v>-19638761.74347711</v>
      </c>
      <c r="DO9" s="21">
        <f t="shared" si="95"/>
        <v>-20674570.637277357</v>
      </c>
      <c r="DP9" s="21">
        <f t="shared" si="96"/>
        <v>-253330.76654553183</v>
      </c>
      <c r="DQ9" s="21">
        <f t="shared" si="97"/>
        <v>0</v>
      </c>
      <c r="DR9" s="21">
        <f>IF(DC9&gt;0,DC9*(TEA!B$17+TEA!B$18)-TEA!B$25,0)</f>
        <v>45662.644637472185</v>
      </c>
      <c r="DS9" s="21">
        <f>IF(DD9&gt;0,DD9*(TEA!C$17+TEA!C$18)-TEA!C$25,0)</f>
        <v>45689.716860039101</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45554.966364075299</v>
      </c>
      <c r="EA9" s="21">
        <f>IF(DL9&gt;0,DL9*(TEA!K$17+TEA!K$18)-TEA!K$25,0)</f>
        <v>45628.564516039696</v>
      </c>
      <c r="EB9" s="21">
        <f>IF(DM9&gt;0,DM9*(TEA!L$17+TEA!L$18)-TEA!L$25,0)</f>
        <v>45582.268863925448</v>
      </c>
      <c r="EC9" s="21">
        <f>IF(DN9&gt;0,DN9*(TEA!M$17+TEA!M$18)-TEA!M$25,0)</f>
        <v>0</v>
      </c>
      <c r="ED9" s="21">
        <f>IF(DO9&gt;0,DO9*(TEA!N$17+TEA!N$18)-TEA!N$25,0)</f>
        <v>0</v>
      </c>
      <c r="EE9" s="21">
        <f>IF(DP9&gt;0,DP9*(TEA!O$17+TEA!O$18)-TEA!O$25,0)</f>
        <v>0</v>
      </c>
      <c r="EF9" s="21">
        <f>IF(DQ9&gt;0,DQ9*(TEA!P$17+TEA!P$18)-TEA!P$25,0)</f>
        <v>0</v>
      </c>
      <c r="EG9" s="21">
        <f>TEA!B$50-TEA!B$46-AF9-DR9</f>
        <v>38169.987922757326</v>
      </c>
      <c r="EH9" s="21">
        <f>TEA!C$50-TEA!C$46-AG9-DS9</f>
        <v>37772.686162207654</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39818.101318488843</v>
      </c>
      <c r="EP9" s="21">
        <f>TEA!K$50-TEA!K$46-AO9-EA9</f>
        <v>38670.134972428394</v>
      </c>
      <c r="EQ9" s="21">
        <f>TEA!L$50-TEA!L$46-AP9-EB9</f>
        <v>39355.187518919178</v>
      </c>
      <c r="ER9" s="21">
        <f>TEA!M$50-TEA!M$46-AQ9-EC9</f>
        <v>888596.97045304067</v>
      </c>
      <c r="ES9" s="21">
        <f>TEA!N$50-TEA!N$46-AR9-ED9</f>
        <v>1245245.8483324759</v>
      </c>
      <c r="ET9" s="21">
        <f>TEA!O$50-TEA!O$46-AS9-EE9</f>
        <v>14986.513400928023</v>
      </c>
      <c r="EU9" s="21">
        <f>TEA!P$50-TEA!P$46-AT9-EF9</f>
        <v>0</v>
      </c>
      <c r="EV9" s="21">
        <f>EG9/(1+TEA!B$16)^$A9</f>
        <v>21545.963092864036</v>
      </c>
      <c r="EW9" s="21">
        <f>EH9/(1+TEA!C$16)^$A9</f>
        <v>21321.69660666928</v>
      </c>
      <c r="EX9" s="21">
        <f>EI9/(1+TEA!D$16)^$A9</f>
        <v>22248.413614254532</v>
      </c>
      <c r="EY9" s="21">
        <f>EJ9/(1+TEA!E$16)^$A9</f>
        <v>-126802.85348878194</v>
      </c>
      <c r="EZ9" s="21">
        <f>EK9/(1+TEA!F$16)^$A9</f>
        <v>-149939.44884169387</v>
      </c>
      <c r="FA9" s="21">
        <f>EL9/(1+TEA!G$16)^$A9</f>
        <v>0</v>
      </c>
      <c r="FB9" s="21">
        <f>EM9/(1+TEA!H$16)^$A9</f>
        <v>0</v>
      </c>
      <c r="FC9" s="21">
        <f>EN9/(1+TEA!I$16)^$A9</f>
        <v>0</v>
      </c>
      <c r="FD9" s="21">
        <f>EO9/(1+TEA!J$16)^$A9</f>
        <v>22476.280138526883</v>
      </c>
      <c r="FE9" s="21">
        <f>EP9/(1+TEA!K$16)^$A9</f>
        <v>21828.283063596667</v>
      </c>
      <c r="FF9" s="21">
        <f>EQ9/(1+TEA!L$16)^$A9</f>
        <v>22214.977366807667</v>
      </c>
      <c r="FG9" s="21">
        <f>ER9/(1+TEA!M$16)^$A9</f>
        <v>501589.824145508</v>
      </c>
      <c r="FH9" s="21">
        <f>ES9/(1+TEA!N$16)^$A9</f>
        <v>702908.81789138238</v>
      </c>
      <c r="FI9" s="21">
        <f>ET9/(1+TEA!O$16)^$A9</f>
        <v>8459.4961172254389</v>
      </c>
      <c r="FJ9" s="21">
        <f>EU9/(1+TEA!P$16)^$A9</f>
        <v>0</v>
      </c>
    </row>
    <row r="10" spans="1:166" x14ac:dyDescent="0.25">
      <c r="A10" s="4">
        <f t="shared" si="11"/>
        <v>7</v>
      </c>
      <c r="B10" s="21">
        <f t="shared" si="47"/>
        <v>-723864.06443926692</v>
      </c>
      <c r="C10" s="21">
        <f t="shared" si="48"/>
        <v>-717927.37974012049</v>
      </c>
      <c r="D10" s="21">
        <f t="shared" si="49"/>
        <v>-742437.15524440294</v>
      </c>
      <c r="E10" s="21">
        <f t="shared" si="50"/>
        <v>-1994692.6857600193</v>
      </c>
      <c r="F10" s="21">
        <f t="shared" si="51"/>
        <v>-2194238.9007335468</v>
      </c>
      <c r="G10" s="21">
        <f t="shared" si="52"/>
        <v>0</v>
      </c>
      <c r="H10" s="21">
        <f t="shared" si="53"/>
        <v>0</v>
      </c>
      <c r="I10" s="21">
        <f t="shared" si="54"/>
        <v>0</v>
      </c>
      <c r="J10" s="21">
        <f t="shared" si="55"/>
        <v>-748381.8441790631</v>
      </c>
      <c r="K10" s="21">
        <f t="shared" si="56"/>
        <v>-731337.51568448066</v>
      </c>
      <c r="L10" s="21">
        <f t="shared" si="15"/>
        <v>-741564.85471298976</v>
      </c>
      <c r="M10" s="21">
        <f t="shared" si="16"/>
        <v>-16903405.846424814</v>
      </c>
      <c r="N10" s="21">
        <f t="shared" si="16"/>
        <v>-17838200.725286033</v>
      </c>
      <c r="O10" s="21">
        <f t="shared" si="57"/>
        <v>-215749.83797731475</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590286.82235544815</v>
      </c>
      <c r="BU10" s="20">
        <f t="shared" si="105"/>
        <v>12230193.999652933</v>
      </c>
      <c r="BV10" s="20">
        <f t="shared" si="106"/>
        <v>13769008.136595385</v>
      </c>
      <c r="BW10" s="20">
        <f t="shared" si="107"/>
        <v>166324.70244394039</v>
      </c>
      <c r="BX10" s="20">
        <f t="shared" si="108"/>
        <v>0</v>
      </c>
      <c r="BY10" s="21">
        <f>TEA!B$50-TEA!B$46-Q10-AU10</f>
        <v>180613.3648494356</v>
      </c>
      <c r="BZ10" s="21">
        <f>TEA!C$50-TEA!C$46-R10-AV10</f>
        <v>180594.32490493104</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180706.26498847242</v>
      </c>
      <c r="CH10" s="21">
        <f>TEA!K$50-TEA!K$46-Z10-BD10</f>
        <v>180637.33346225202</v>
      </c>
      <c r="CI10" s="21">
        <f>TEA!L$50-TEA!L$46-AA10-BE10</f>
        <v>180671.31886936905</v>
      </c>
      <c r="CJ10" s="21">
        <f>TEA!M$50-TEA!M$46-AB10-BF10</f>
        <v>153344.23389870673</v>
      </c>
      <c r="CK10" s="21">
        <f>TEA!N$50-TEA!N$46-AC10-BG10</f>
        <v>413997.88294154359</v>
      </c>
      <c r="CL10" s="21">
        <f>TEA!O$50-TEA!O$46-AD10-BH10</f>
        <v>4610.7457958750383</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-19638761.74347711</v>
      </c>
      <c r="CZ10" s="21">
        <f t="shared" si="110"/>
        <v>-20674570.637277357</v>
      </c>
      <c r="DA10" s="21">
        <f t="shared" si="81"/>
        <v>-253330.76654553183</v>
      </c>
      <c r="DB10" s="21">
        <f t="shared" si="82"/>
        <v>0</v>
      </c>
      <c r="DC10" s="21">
        <f t="shared" si="83"/>
        <v>180613.3648494356</v>
      </c>
      <c r="DD10" s="21">
        <f t="shared" si="84"/>
        <v>180594.32490493104</v>
      </c>
      <c r="DE10" s="21">
        <f t="shared" si="85"/>
        <v>180675.79056738416</v>
      </c>
      <c r="DF10" s="21">
        <f t="shared" si="86"/>
        <v>-1253740.46855371</v>
      </c>
      <c r="DG10" s="21">
        <f t="shared" si="87"/>
        <v>-1540655.69855371</v>
      </c>
      <c r="DH10" s="21">
        <f t="shared" si="88"/>
        <v>0</v>
      </c>
      <c r="DI10" s="21">
        <f t="shared" si="89"/>
        <v>0</v>
      </c>
      <c r="DJ10" s="21">
        <f t="shared" si="90"/>
        <v>0</v>
      </c>
      <c r="DK10" s="21">
        <f t="shared" si="91"/>
        <v>180706.26498847242</v>
      </c>
      <c r="DL10" s="21">
        <f t="shared" si="92"/>
        <v>180637.33346225202</v>
      </c>
      <c r="DM10" s="21">
        <f t="shared" si="93"/>
        <v>180671.31886936905</v>
      </c>
      <c r="DN10" s="21">
        <f t="shared" si="94"/>
        <v>-19485417.509578403</v>
      </c>
      <c r="DO10" s="21">
        <f t="shared" si="95"/>
        <v>-20260572.754335813</v>
      </c>
      <c r="DP10" s="21">
        <f t="shared" si="96"/>
        <v>-248720.0207496568</v>
      </c>
      <c r="DQ10" s="21">
        <f t="shared" si="97"/>
        <v>0</v>
      </c>
      <c r="DR10" s="21">
        <f>IF(DC10&gt;0,DC10*(TEA!B$17+TEA!B$18)-TEA!B$25,0)</f>
        <v>48946.22187419705</v>
      </c>
      <c r="DS10" s="21">
        <f>IF(DD10&gt;0,DD10*(TEA!C$17+TEA!C$18)-TEA!C$25,0)</f>
        <v>48941.062049236316</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48971.397811876028</v>
      </c>
      <c r="EA10" s="21">
        <f>IF(DL10&gt;0,DL10*(TEA!K$17+TEA!K$18)-TEA!K$25,0)</f>
        <v>48952.7173682703</v>
      </c>
      <c r="EB10" s="21">
        <f>IF(DM10&gt;0,DM10*(TEA!L$17+TEA!L$18)-TEA!L$25,0)</f>
        <v>48961.927413599013</v>
      </c>
      <c r="EC10" s="21">
        <f>IF(DN10&gt;0,DN10*(TEA!M$17+TEA!M$18)-TEA!M$25,0)</f>
        <v>0</v>
      </c>
      <c r="ED10" s="21">
        <f>IF(DO10&gt;0,DO10*(TEA!N$17+TEA!N$18)-TEA!N$25,0)</f>
        <v>0</v>
      </c>
      <c r="EE10" s="21">
        <f>IF(DP10&gt;0,DP10*(TEA!O$17+TEA!O$18)-TEA!O$25,0)</f>
        <v>0</v>
      </c>
      <c r="EF10" s="21">
        <f>IF(DQ10&gt;0,DQ10*(TEA!P$17+TEA!P$18)-TEA!P$25,0)</f>
        <v>0</v>
      </c>
      <c r="EG10" s="21">
        <f>TEA!B$50-TEA!B$46-AF10-DR10</f>
        <v>34886.410686032461</v>
      </c>
      <c r="EH10" s="21">
        <f>TEA!C$50-TEA!C$46-AG10-DS10</f>
        <v>34521.340973010439</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36401.669870688114</v>
      </c>
      <c r="EP10" s="21">
        <f>TEA!K$50-TEA!K$46-AO10-EA10</f>
        <v>35345.98212019779</v>
      </c>
      <c r="EQ10" s="21">
        <f>TEA!L$50-TEA!L$46-AP10-EB10</f>
        <v>35975.528969245614</v>
      </c>
      <c r="ER10" s="21">
        <f>TEA!M$50-TEA!M$46-AQ10-EC10</f>
        <v>888596.97045304067</v>
      </c>
      <c r="ES10" s="21">
        <f>TEA!N$50-TEA!N$46-AR10-ED10</f>
        <v>1245245.8483324759</v>
      </c>
      <c r="ET10" s="21">
        <f>TEA!O$50-TEA!O$46-AS10-EE10</f>
        <v>14986.513400928023</v>
      </c>
      <c r="EU10" s="21">
        <f>TEA!P$50-TEA!P$46-AT10-EF10</f>
        <v>0</v>
      </c>
      <c r="EV10" s="21">
        <f>EG10/(1+TEA!B$16)^$A10</f>
        <v>17902.244859468025</v>
      </c>
      <c r="EW10" s="21">
        <f>EH10/(1+TEA!C$16)^$A10</f>
        <v>17714.906372510621</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18679.812411297717</v>
      </c>
      <c r="FE10" s="21">
        <f>EP10/(1+TEA!K$16)^$A10</f>
        <v>18138.077671816893</v>
      </c>
      <c r="FF10" s="21">
        <f>EQ10/(1+TEA!L$16)^$A10</f>
        <v>18461.134748212346</v>
      </c>
      <c r="FG10" s="21">
        <f>ER10/(1+TEA!M$16)^$A10</f>
        <v>455990.74922318902</v>
      </c>
      <c r="FH10" s="21">
        <f>ES10/(1+TEA!N$16)^$A10</f>
        <v>639008.016264893</v>
      </c>
      <c r="FI10" s="21">
        <f>ET10/(1+TEA!O$16)^$A10</f>
        <v>7690.4510156594888</v>
      </c>
      <c r="FJ10" s="21">
        <f>EU10/(1+TEA!P$16)^$A10</f>
        <v>0</v>
      </c>
    </row>
    <row r="11" spans="1:166" x14ac:dyDescent="0.25">
      <c r="A11" s="4">
        <f t="shared" si="11"/>
        <v>8</v>
      </c>
      <c r="B11" s="21">
        <f t="shared" si="47"/>
        <v>-713418.27397372643</v>
      </c>
      <c r="C11" s="21">
        <f t="shared" si="48"/>
        <v>-707513.35181800264</v>
      </c>
      <c r="D11" s="21">
        <f t="shared" si="49"/>
        <v>-731891.06344134593</v>
      </c>
      <c r="E11" s="21">
        <f t="shared" si="50"/>
        <v>-2099488.4324449631</v>
      </c>
      <c r="F11" s="21">
        <f t="shared" si="51"/>
        <v>-2318155.8006027155</v>
      </c>
      <c r="G11" s="21">
        <f t="shared" si="52"/>
        <v>0</v>
      </c>
      <c r="H11" s="21">
        <f t="shared" si="53"/>
        <v>0</v>
      </c>
      <c r="I11" s="21">
        <f t="shared" si="54"/>
        <v>0</v>
      </c>
      <c r="J11" s="21">
        <f t="shared" si="55"/>
        <v>-737800.2302881931</v>
      </c>
      <c r="K11" s="21">
        <f t="shared" si="56"/>
        <v>-720851.74064308312</v>
      </c>
      <c r="L11" s="21">
        <f t="shared" si="15"/>
        <v>-731023.97528292937</v>
      </c>
      <c r="M11" s="21">
        <f t="shared" si="16"/>
        <v>-16488868.801676461</v>
      </c>
      <c r="N11" s="21">
        <f t="shared" si="16"/>
        <v>-17257284.346863404</v>
      </c>
      <c r="O11" s="21">
        <f t="shared" si="57"/>
        <v>-208758.51887216975</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408458.69817005878</v>
      </c>
      <c r="BU11" s="20">
        <f t="shared" si="105"/>
        <v>8462884.3644715212</v>
      </c>
      <c r="BV11" s="20">
        <f t="shared" si="106"/>
        <v>9527692.1753474232</v>
      </c>
      <c r="BW11" s="20">
        <f t="shared" si="107"/>
        <v>115091.11987742352</v>
      </c>
      <c r="BX11" s="20">
        <f t="shared" si="108"/>
        <v>0</v>
      </c>
      <c r="BY11" s="21">
        <f>TEA!B$50-TEA!B$46-Q11-AU11</f>
        <v>226720.12179591239</v>
      </c>
      <c r="BZ11" s="21">
        <f>TEA!C$50-TEA!C$46-R11-AV11</f>
        <v>225605.20037404905</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231330.0315658839</v>
      </c>
      <c r="CH11" s="21">
        <f>TEA!K$50-TEA!K$46-Z11-BD11</f>
        <v>228123.65109059389</v>
      </c>
      <c r="CI11" s="21">
        <f>TEA!L$50-TEA!L$46-AA11-BE11</f>
        <v>230044.81619560148</v>
      </c>
      <c r="CJ11" s="21">
        <f>TEA!M$50-TEA!M$46-AB11-BF11</f>
        <v>2520427.8646887159</v>
      </c>
      <c r="CK11" s="21">
        <f>TEA!N$50-TEA!N$46-AC11-BG11</f>
        <v>3080633.0811768016</v>
      </c>
      <c r="CL11" s="21">
        <f>TEA!O$50-TEA!O$46-AD11-BH11</f>
        <v>36988.1617071574</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-19485417.509578403</v>
      </c>
      <c r="CZ11" s="21">
        <f t="shared" si="110"/>
        <v>-20260572.754335813</v>
      </c>
      <c r="DA11" s="21">
        <f t="shared" si="81"/>
        <v>-248720.0207496568</v>
      </c>
      <c r="DB11" s="21">
        <f t="shared" si="82"/>
        <v>0</v>
      </c>
      <c r="DC11" s="21">
        <f t="shared" si="83"/>
        <v>226720.12179591239</v>
      </c>
      <c r="DD11" s="21">
        <f t="shared" si="84"/>
        <v>225605.20037404905</v>
      </c>
      <c r="DE11" s="21">
        <f t="shared" si="85"/>
        <v>230209.27208277234</v>
      </c>
      <c r="DF11" s="21">
        <f t="shared" si="86"/>
        <v>-1342689.5767558124</v>
      </c>
      <c r="DG11" s="21">
        <f t="shared" si="87"/>
        <v>-1670592.6967558125</v>
      </c>
      <c r="DH11" s="21">
        <f t="shared" si="88"/>
        <v>0</v>
      </c>
      <c r="DI11" s="21">
        <f t="shared" si="89"/>
        <v>0</v>
      </c>
      <c r="DJ11" s="21">
        <f t="shared" si="90"/>
        <v>0</v>
      </c>
      <c r="DK11" s="21">
        <f t="shared" si="91"/>
        <v>231330.0315658839</v>
      </c>
      <c r="DL11" s="21">
        <f t="shared" si="92"/>
        <v>228123.65109059389</v>
      </c>
      <c r="DM11" s="21">
        <f t="shared" si="93"/>
        <v>230044.81619560148</v>
      </c>
      <c r="DN11" s="21">
        <f t="shared" si="94"/>
        <v>-16964989.644889686</v>
      </c>
      <c r="DO11" s="21">
        <f t="shared" si="95"/>
        <v>-17179939.673159011</v>
      </c>
      <c r="DP11" s="21">
        <f t="shared" si="96"/>
        <v>-211731.85904249939</v>
      </c>
      <c r="DQ11" s="21">
        <f t="shared" si="97"/>
        <v>0</v>
      </c>
      <c r="DR11" s="21">
        <f>IF(DC11&gt;0,DC11*(TEA!B$17+TEA!B$18)-TEA!B$25,0)</f>
        <v>61441.153006692264</v>
      </c>
      <c r="DS11" s="21">
        <f>IF(DD11&gt;0,DD11*(TEA!C$17+TEA!C$18)-TEA!C$25,0)</f>
        <v>61139.009301367296</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62690.438554354543</v>
      </c>
      <c r="EA11" s="21">
        <f>IF(DL11&gt;0,DL11*(TEA!K$17+TEA!K$18)-TEA!K$25,0)</f>
        <v>61821.509445550946</v>
      </c>
      <c r="EB11" s="21">
        <f>IF(DM11&gt;0,DM11*(TEA!L$17+TEA!L$18)-TEA!L$25,0)</f>
        <v>62342.145189008006</v>
      </c>
      <c r="EC11" s="21">
        <f>IF(DN11&gt;0,DN11*(TEA!M$17+TEA!M$18)-TEA!M$25,0)</f>
        <v>0</v>
      </c>
      <c r="ED11" s="21">
        <f>IF(DO11&gt;0,DO11*(TEA!N$17+TEA!N$18)-TEA!N$25,0)</f>
        <v>0</v>
      </c>
      <c r="EE11" s="21">
        <f>IF(DP11&gt;0,DP11*(TEA!O$17+TEA!O$18)-TEA!O$25,0)</f>
        <v>0</v>
      </c>
      <c r="EF11" s="21">
        <f>IF(DQ11&gt;0,DQ11*(TEA!P$17+TEA!P$18)-TEA!P$25,0)</f>
        <v>0</v>
      </c>
      <c r="EG11" s="21">
        <f>TEA!B$50-TEA!B$46-AF11-DR11</f>
        <v>22391.479553537247</v>
      </c>
      <c r="EH11" s="21">
        <f>TEA!C$50-TEA!C$46-AG11-DS11</f>
        <v>22323.39372087946</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22682.629128209599</v>
      </c>
      <c r="EP11" s="21">
        <f>TEA!K$50-TEA!K$46-AO11-EA11</f>
        <v>22477.190042917144</v>
      </c>
      <c r="EQ11" s="21">
        <f>TEA!L$50-TEA!L$46-AP11-EB11</f>
        <v>22595.31119383662</v>
      </c>
      <c r="ER11" s="21">
        <f>TEA!M$50-TEA!M$46-AQ11-EC11</f>
        <v>888596.97045304067</v>
      </c>
      <c r="ES11" s="21">
        <f>TEA!N$50-TEA!N$46-AR11-ED11</f>
        <v>1245245.8483324759</v>
      </c>
      <c r="ET11" s="21">
        <f>TEA!O$50-TEA!O$46-AS11-EE11</f>
        <v>14986.513400928023</v>
      </c>
      <c r="EU11" s="21">
        <f>TEA!P$50-TEA!P$46-AT11-EF11</f>
        <v>0</v>
      </c>
      <c r="EV11" s="21">
        <f>EG11/(1+TEA!B$16)^$A11</f>
        <v>10445.790465540467</v>
      </c>
      <c r="EW11" s="21">
        <f>EH11/(1+TEA!C$16)^$A11</f>
        <v>10414.027922117884</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10581.613890870043</v>
      </c>
      <c r="FE11" s="21">
        <f>EP11/(1+TEA!K$16)^$A11</f>
        <v>10485.775041397577</v>
      </c>
      <c r="FF11" s="21">
        <f>EQ11/(1+TEA!L$16)^$A11</f>
        <v>10540.87943006038</v>
      </c>
      <c r="FG11" s="21">
        <f>ER11/(1+TEA!M$16)^$A11</f>
        <v>414537.04474835366</v>
      </c>
      <c r="FH11" s="21">
        <f>ES11/(1+TEA!N$16)^$A11</f>
        <v>580916.37842263002</v>
      </c>
      <c r="FI11" s="21">
        <f>ET11/(1+TEA!O$16)^$A11</f>
        <v>6991.3191051449903</v>
      </c>
      <c r="FJ11" s="21">
        <f>EU11/(1+TEA!P$16)^$A11</f>
        <v>0</v>
      </c>
    </row>
    <row r="12" spans="1:166" x14ac:dyDescent="0.25">
      <c r="A12" s="4">
        <f t="shared" si="11"/>
        <v>9</v>
      </c>
      <c r="B12" s="21">
        <f t="shared" si="47"/>
        <v>-709427.74077743979</v>
      </c>
      <c r="C12" s="21">
        <f t="shared" si="48"/>
        <v>-703422.03547843127</v>
      </c>
      <c r="D12" s="21">
        <f t="shared" si="49"/>
        <v>-728214.77689436614</v>
      </c>
      <c r="E12" s="21">
        <f t="shared" si="50"/>
        <v>-2194757.2930676392</v>
      </c>
      <c r="F12" s="21">
        <f t="shared" si="51"/>
        <v>-2430807.5277565052</v>
      </c>
      <c r="G12" s="21">
        <f t="shared" si="52"/>
        <v>0</v>
      </c>
      <c r="H12" s="21">
        <f t="shared" si="53"/>
        <v>0</v>
      </c>
      <c r="I12" s="21">
        <f t="shared" si="54"/>
        <v>0</v>
      </c>
      <c r="J12" s="21">
        <f t="shared" si="55"/>
        <v>-734220.64698227157</v>
      </c>
      <c r="K12" s="21">
        <f t="shared" si="56"/>
        <v>-716988.07925250079</v>
      </c>
      <c r="L12" s="21">
        <f t="shared" si="15"/>
        <v>-727333.49887850008</v>
      </c>
      <c r="M12" s="21">
        <f t="shared" si="16"/>
        <v>-16112016.942814322</v>
      </c>
      <c r="N12" s="21">
        <f t="shared" si="16"/>
        <v>-16729178.548297377</v>
      </c>
      <c r="O12" s="21">
        <f t="shared" si="57"/>
        <v>-202402.77423112886</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212084.32404983827</v>
      </c>
      <c r="BU12" s="20">
        <f t="shared" si="105"/>
        <v>4394189.9584755972</v>
      </c>
      <c r="BV12" s="20">
        <f t="shared" si="106"/>
        <v>4947070.9371996233</v>
      </c>
      <c r="BW12" s="20">
        <f t="shared" si="107"/>
        <v>59758.850705585297</v>
      </c>
      <c r="BX12" s="20">
        <f t="shared" si="108"/>
        <v>0</v>
      </c>
      <c r="BY12" s="21">
        <f>TEA!B$50-TEA!B$46-Q12-AU12</f>
        <v>274624.22149146372</v>
      </c>
      <c r="BZ12" s="21">
        <f>TEA!C$50-TEA!C$46-R12-AV12</f>
        <v>272381.15537344629</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283884.12358532933</v>
      </c>
      <c r="CH12" s="21">
        <f>TEA!K$50-TEA!K$46-Z12-BD12</f>
        <v>277447.92632375896</v>
      </c>
      <c r="CI12" s="21">
        <f>TEA!L$50-TEA!L$46-AA12-BE12</f>
        <v>281311.83050306514</v>
      </c>
      <c r="CJ12" s="21">
        <f>TEA!M$50-TEA!M$46-AB12-BF12</f>
        <v>4957291.3764489647</v>
      </c>
      <c r="CK12" s="21">
        <f>TEA!N$50-TEA!N$46-AC12-BG12</f>
        <v>5825867.0864802757</v>
      </c>
      <c r="CL12" s="21">
        <f>TEA!O$50-TEA!O$46-AD12-BH12</f>
        <v>70318.782572766242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-16964989.644889686</v>
      </c>
      <c r="CZ12" s="21">
        <f t="shared" si="110"/>
        <v>-17179939.673159011</v>
      </c>
      <c r="DA12" s="21">
        <f t="shared" si="81"/>
        <v>-211731.85904249939</v>
      </c>
      <c r="DB12" s="21">
        <f t="shared" si="82"/>
        <v>0</v>
      </c>
      <c r="DC12" s="21">
        <f t="shared" si="83"/>
        <v>274624.22149146372</v>
      </c>
      <c r="DD12" s="21">
        <f t="shared" si="84"/>
        <v>272381.15537344629</v>
      </c>
      <c r="DE12" s="21">
        <f t="shared" si="85"/>
        <v>281640.98058225715</v>
      </c>
      <c r="DF12" s="21">
        <f t="shared" si="86"/>
        <v>-1394638.3468197279</v>
      </c>
      <c r="DG12" s="21">
        <f t="shared" si="87"/>
        <v>-1763529.3568197279</v>
      </c>
      <c r="DH12" s="21">
        <f t="shared" si="88"/>
        <v>0</v>
      </c>
      <c r="DI12" s="21">
        <f t="shared" si="89"/>
        <v>0</v>
      </c>
      <c r="DJ12" s="21">
        <f t="shared" si="90"/>
        <v>0</v>
      </c>
      <c r="DK12" s="21">
        <f t="shared" si="91"/>
        <v>283884.12358532933</v>
      </c>
      <c r="DL12" s="21">
        <f t="shared" si="92"/>
        <v>277447.92632375896</v>
      </c>
      <c r="DM12" s="21">
        <f t="shared" si="93"/>
        <v>281311.83050306514</v>
      </c>
      <c r="DN12" s="21">
        <f t="shared" si="94"/>
        <v>-12007698.268440722</v>
      </c>
      <c r="DO12" s="21">
        <f t="shared" si="95"/>
        <v>-11354072.586678736</v>
      </c>
      <c r="DP12" s="21">
        <f t="shared" si="96"/>
        <v>-141413.07646973315</v>
      </c>
      <c r="DQ12" s="21">
        <f t="shared" si="97"/>
        <v>0</v>
      </c>
      <c r="DR12" s="21">
        <f>IF(DC12&gt;0,DC12*(TEA!B$17+TEA!B$18)-TEA!B$25,0)</f>
        <v>74423.16402418667</v>
      </c>
      <c r="DS12" s="21">
        <f>IF(DD12&gt;0,DD12*(TEA!C$17+TEA!C$18)-TEA!C$25,0)</f>
        <v>73815.293106203957</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76932.597491624256</v>
      </c>
      <c r="EA12" s="21">
        <f>IF(DL12&gt;0,DL12*(TEA!K$17+TEA!K$18)-TEA!K$25,0)</f>
        <v>75188.38803373868</v>
      </c>
      <c r="EB12" s="21">
        <f>IF(DM12&gt;0,DM12*(TEA!L$17+TEA!L$18)-TEA!L$25,0)</f>
        <v>76235.506066330665</v>
      </c>
      <c r="EC12" s="21">
        <f>IF(DN12&gt;0,DN12*(TEA!M$17+TEA!M$18)-TEA!M$25,0)</f>
        <v>0</v>
      </c>
      <c r="ED12" s="21">
        <f>IF(DO12&gt;0,DO12*(TEA!N$17+TEA!N$18)-TEA!N$25,0)</f>
        <v>0</v>
      </c>
      <c r="EE12" s="21">
        <f>IF(DP12&gt;0,DP12*(TEA!O$17+TEA!O$18)-TEA!O$25,0)</f>
        <v>0</v>
      </c>
      <c r="EF12" s="21">
        <f>IF(DQ12&gt;0,DQ12*(TEA!P$17+TEA!P$18)-TEA!P$25,0)</f>
        <v>0</v>
      </c>
      <c r="EG12" s="21">
        <f>TEA!B$50-TEA!B$46-AF12-DR12</f>
        <v>9409.4685360428412</v>
      </c>
      <c r="EH12" s="21">
        <f>TEA!C$50-TEA!C$46-AG12-DS12</f>
        <v>9647.1099160427984</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8440.4701909398864</v>
      </c>
      <c r="EP12" s="21">
        <f>TEA!K$50-TEA!K$46-AO12-EA12</f>
        <v>9110.3114547294099</v>
      </c>
      <c r="EQ12" s="21">
        <f>TEA!L$50-TEA!L$46-AP12-EB12</f>
        <v>8701.9503165139613</v>
      </c>
      <c r="ER12" s="21">
        <f>TEA!M$50-TEA!M$46-AQ12-EC12</f>
        <v>888596.97045304067</v>
      </c>
      <c r="ES12" s="21">
        <f>TEA!N$50-TEA!N$46-AR12-ED12</f>
        <v>1245245.8483324759</v>
      </c>
      <c r="ET12" s="21">
        <f>TEA!O$50-TEA!O$46-AS12-EE12</f>
        <v>14986.513400928023</v>
      </c>
      <c r="EU12" s="21">
        <f>TEA!P$50-TEA!P$46-AT12-EF12</f>
        <v>0</v>
      </c>
      <c r="EV12" s="21">
        <f>EG12/(1+TEA!B$16)^$A12</f>
        <v>3990.5331962865989</v>
      </c>
      <c r="EW12" s="21">
        <f>EH12/(1+TEA!C$16)^$A12</f>
        <v>4091.3163395713314</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3579.5833059215565</v>
      </c>
      <c r="FE12" s="21">
        <f>EP12/(1+TEA!K$16)^$A12</f>
        <v>3863.6613905823087</v>
      </c>
      <c r="FF12" s="21">
        <f>EQ12/(1+TEA!L$16)^$A12</f>
        <v>3690.4764044292601</v>
      </c>
      <c r="FG12" s="21">
        <f>ER12/(1+TEA!M$16)^$A12</f>
        <v>376851.85886213969</v>
      </c>
      <c r="FH12" s="21">
        <f>ES12/(1+TEA!N$16)^$A12</f>
        <v>528105.79856602731</v>
      </c>
      <c r="FI12" s="21">
        <f>ET12/(1+TEA!O$16)^$A12</f>
        <v>6355.7446410409002</v>
      </c>
      <c r="FJ12" s="21">
        <f>EU12/(1+TEA!P$16)^$A12</f>
        <v>0</v>
      </c>
    </row>
    <row r="13" spans="1:166" x14ac:dyDescent="0.25">
      <c r="A13" s="4">
        <f t="shared" si="11"/>
        <v>10</v>
      </c>
      <c r="B13" s="21">
        <f t="shared" si="47"/>
        <v>-707394.72980232153</v>
      </c>
      <c r="C13" s="21">
        <f t="shared" si="48"/>
        <v>-701281.7492123635</v>
      </c>
      <c r="D13" s="21">
        <f t="shared" si="49"/>
        <v>-726516.39415319171</v>
      </c>
      <c r="E13" s="21">
        <f t="shared" si="50"/>
        <v>-2281365.3481791629</v>
      </c>
      <c r="F13" s="21">
        <f t="shared" si="51"/>
        <v>-2533218.1888054046</v>
      </c>
      <c r="G13" s="21">
        <f t="shared" si="52"/>
        <v>0</v>
      </c>
      <c r="H13" s="21">
        <f t="shared" si="53"/>
        <v>0</v>
      </c>
      <c r="I13" s="21">
        <f t="shared" si="54"/>
        <v>0</v>
      </c>
      <c r="J13" s="21">
        <f t="shared" si="55"/>
        <v>-732625.75058735022</v>
      </c>
      <c r="K13" s="21">
        <f t="shared" si="56"/>
        <v>-715090.11278409883</v>
      </c>
      <c r="L13" s="21">
        <f t="shared" si="15"/>
        <v>-725619.93095340382</v>
      </c>
      <c r="M13" s="21">
        <f t="shared" si="16"/>
        <v>-15769424.343848741</v>
      </c>
      <c r="N13" s="21">
        <f t="shared" si="16"/>
        <v>-16249082.367782807</v>
      </c>
      <c r="O13" s="21">
        <f t="shared" si="57"/>
        <v>-196624.82455745531</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1.127773430198431E-10</v>
      </c>
      <c r="BU13" s="20">
        <f t="shared" si="105"/>
        <v>-1.1641532182693481E-9</v>
      </c>
      <c r="BV13" s="20">
        <f t="shared" si="106"/>
        <v>-8.7311491370201111E-10</v>
      </c>
      <c r="BW13" s="20">
        <f t="shared" si="107"/>
        <v>1.1823431123048067E-11</v>
      </c>
      <c r="BX13" s="20">
        <f t="shared" si="108"/>
        <v>0</v>
      </c>
      <c r="BY13" s="21">
        <f>TEA!B$50-TEA!B$46-Q13-AU13</f>
        <v>289887.54860596242</v>
      </c>
      <c r="BZ13" s="21">
        <f>TEA!C$50-TEA!C$46-R13-AV13</f>
        <v>287494.65556154225</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299765.00805755053</v>
      </c>
      <c r="CH13" s="21">
        <f>TEA!K$50-TEA!K$46-Z13-BD13</f>
        <v>292899.86447058222</v>
      </c>
      <c r="CI13" s="21">
        <f>TEA!L$50-TEA!L$46-AA13-BE13</f>
        <v>297021.78043268278</v>
      </c>
      <c r="CJ13" s="21">
        <f>TEA!M$50-TEA!M$46-AB13-BF13</f>
        <v>5282786.9289286388</v>
      </c>
      <c r="CK13" s="21">
        <f>TEA!N$50-TEA!N$46-AC13-BG13</f>
        <v>6192316.7855321001</v>
      </c>
      <c r="CL13" s="21">
        <f>TEA!O$50-TEA!O$46-AD13-BH13</f>
        <v>74745.364106513312</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-12007698.268440722</v>
      </c>
      <c r="CZ13" s="21">
        <f t="shared" si="110"/>
        <v>-11354072.586678736</v>
      </c>
      <c r="DA13" s="21">
        <f t="shared" si="81"/>
        <v>-141413.07646973315</v>
      </c>
      <c r="DB13" s="21">
        <f t="shared" si="82"/>
        <v>0</v>
      </c>
      <c r="DC13" s="21">
        <f t="shared" si="83"/>
        <v>289887.54860596242</v>
      </c>
      <c r="DD13" s="21">
        <f t="shared" si="84"/>
        <v>287494.65556154225</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299765.00805755053</v>
      </c>
      <c r="DL13" s="21">
        <f t="shared" si="92"/>
        <v>292899.86447058222</v>
      </c>
      <c r="DM13" s="21">
        <f t="shared" si="93"/>
        <v>297021.78043268278</v>
      </c>
      <c r="DN13" s="21">
        <f t="shared" si="94"/>
        <v>-6724911.3395120827</v>
      </c>
      <c r="DO13" s="21">
        <f t="shared" si="95"/>
        <v>-5161755.8011466358</v>
      </c>
      <c r="DP13" s="21">
        <f t="shared" si="96"/>
        <v>-66667.712363219835</v>
      </c>
      <c r="DQ13" s="21">
        <f t="shared" si="97"/>
        <v>0</v>
      </c>
      <c r="DR13" s="21">
        <f>IF(DC13&gt;0,DC13*(TEA!B$17+TEA!B$18)-TEA!B$25,0)</f>
        <v>78559.525672215823</v>
      </c>
      <c r="DS13" s="21">
        <f>IF(DD13&gt;0,DD13*(TEA!C$17+TEA!C$18)-TEA!C$25,0)</f>
        <v>77911.051657177959</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81236.317183596198</v>
      </c>
      <c r="EA13" s="21">
        <f>IF(DL13&gt;0,DL13*(TEA!K$17+TEA!K$18)-TEA!K$25,0)</f>
        <v>79375.863271527793</v>
      </c>
      <c r="EB13" s="21">
        <f>IF(DM13&gt;0,DM13*(TEA!L$17+TEA!L$18)-TEA!L$25,0)</f>
        <v>80492.902497257033</v>
      </c>
      <c r="EC13" s="21">
        <f>IF(DN13&gt;0,DN13*(TEA!M$17+TEA!M$18)-TEA!M$25,0)</f>
        <v>0</v>
      </c>
      <c r="ED13" s="21">
        <f>IF(DO13&gt;0,DO13*(TEA!N$17+TEA!N$18)-TEA!N$25,0)</f>
        <v>0</v>
      </c>
      <c r="EE13" s="21">
        <f>IF(DP13&gt;0,DP13*(TEA!O$17+TEA!O$18)-TEA!O$25,0)</f>
        <v>0</v>
      </c>
      <c r="EF13" s="21">
        <f>IF(DQ13&gt;0,DQ13*(TEA!P$17+TEA!P$18)-TEA!P$25,0)</f>
        <v>0</v>
      </c>
      <c r="EG13" s="21">
        <f>TEA!B$50-TEA!B$46-AF13-DR13</f>
        <v>5273.1068880136881</v>
      </c>
      <c r="EH13" s="21">
        <f>TEA!C$50-TEA!C$46-AG13-DS13</f>
        <v>5551.3513650687964</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4136.7504989679437</v>
      </c>
      <c r="EP13" s="21">
        <f>TEA!K$50-TEA!K$46-AO13-EA13</f>
        <v>4922.8362169402972</v>
      </c>
      <c r="EQ13" s="21">
        <f>TEA!L$50-TEA!L$46-AP13-EB13</f>
        <v>4444.553885587593</v>
      </c>
      <c r="ER13" s="21">
        <f>TEA!M$50-TEA!M$46-AQ13-EC13</f>
        <v>888596.97045304067</v>
      </c>
      <c r="ES13" s="21">
        <f>TEA!N$50-TEA!N$46-AR13-ED13</f>
        <v>1245245.8483324759</v>
      </c>
      <c r="ET13" s="21">
        <f>TEA!O$50-TEA!O$46-AS13-EE13</f>
        <v>14986.513400928023</v>
      </c>
      <c r="EU13" s="21">
        <f>TEA!P$50-TEA!P$46-AT13-EF13</f>
        <v>0</v>
      </c>
      <c r="EV13" s="21">
        <f>EG13/(1+TEA!B$16)^$A13</f>
        <v>2033.0109751183174</v>
      </c>
      <c r="EW13" s="21">
        <f>EH13/(1+TEA!C$16)^$A13</f>
        <v>2140.2862660677438</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1594.8963949213567</v>
      </c>
      <c r="FE13" s="21">
        <f>EP13/(1+TEA!K$16)^$A13</f>
        <v>1897.9664684019929</v>
      </c>
      <c r="FF13" s="21">
        <f>EQ13/(1+TEA!L$16)^$A13</f>
        <v>1713.567925096246</v>
      </c>
      <c r="FG13" s="21">
        <f>ER13/(1+TEA!M$16)^$A13</f>
        <v>342592.59896558151</v>
      </c>
      <c r="FH13" s="21">
        <f>ES13/(1+TEA!N$16)^$A13</f>
        <v>480096.18051457021</v>
      </c>
      <c r="FI13" s="21">
        <f>ET13/(1+TEA!O$16)^$A13</f>
        <v>5777.9496736735446</v>
      </c>
      <c r="FJ13" s="21">
        <f>EU13/(1+TEA!P$16)^$A13</f>
        <v>0</v>
      </c>
    </row>
    <row r="14" spans="1:166" x14ac:dyDescent="0.25">
      <c r="A14" s="4">
        <f t="shared" si="11"/>
        <v>11</v>
      </c>
      <c r="B14" s="21">
        <f t="shared" si="47"/>
        <v>-629113.61877758289</v>
      </c>
      <c r="C14" s="21">
        <f t="shared" si="48"/>
        <v>-623653.39128429606</v>
      </c>
      <c r="D14" s="21">
        <f t="shared" si="49"/>
        <v>-646193.44356510777</v>
      </c>
      <c r="E14" s="21">
        <f t="shared" si="50"/>
        <v>-2289501.4042432494</v>
      </c>
      <c r="F14" s="21">
        <f t="shared" si="51"/>
        <v>-2555720.2502671052</v>
      </c>
      <c r="G14" s="21">
        <f t="shared" si="52"/>
        <v>0</v>
      </c>
      <c r="H14" s="21">
        <f t="shared" si="53"/>
        <v>0</v>
      </c>
      <c r="I14" s="21">
        <f t="shared" si="54"/>
        <v>0</v>
      </c>
      <c r="J14" s="21">
        <f t="shared" si="55"/>
        <v>-651650.43389530457</v>
      </c>
      <c r="K14" s="21">
        <f t="shared" si="56"/>
        <v>-635987.27739797777</v>
      </c>
      <c r="L14" s="21">
        <f t="shared" si="15"/>
        <v>-645392.70602992852</v>
      </c>
      <c r="M14" s="21">
        <f t="shared" si="16"/>
        <v>-13794628.811110567</v>
      </c>
      <c r="N14" s="21">
        <f t="shared" si="16"/>
        <v>-14075477.648936084</v>
      </c>
      <c r="O14" s="21">
        <f t="shared" si="57"/>
        <v>-169972.75789141734</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1.2179953046143054E-10</v>
      </c>
      <c r="BU14" s="20">
        <f t="shared" si="105"/>
        <v>-1.2572854757308961E-9</v>
      </c>
      <c r="BV14" s="20">
        <f t="shared" si="106"/>
        <v>-9.4296410679817196E-10</v>
      </c>
      <c r="BW14" s="20">
        <f t="shared" si="107"/>
        <v>1.2769305612891912E-11</v>
      </c>
      <c r="BX14" s="20">
        <f t="shared" si="108"/>
        <v>0</v>
      </c>
      <c r="BY14" s="21">
        <f>TEA!B$50-TEA!B$46-Q14-AU14</f>
        <v>306371.94188962108</v>
      </c>
      <c r="BZ14" s="21">
        <f>TEA!C$50-TEA!C$46-R14-AV14</f>
        <v>303817.2357646859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316916.36328754947</v>
      </c>
      <c r="CH14" s="21">
        <f>TEA!K$50-TEA!K$46-Z14-BD14</f>
        <v>309587.95766915136</v>
      </c>
      <c r="CI14" s="21">
        <f>TEA!L$50-TEA!L$46-AA14-BE14</f>
        <v>313988.52635666984</v>
      </c>
      <c r="CJ14" s="21">
        <f>TEA!M$50-TEA!M$46-AB14-BF14</f>
        <v>5634322.1256066868</v>
      </c>
      <c r="CK14" s="21">
        <f>TEA!N$50-TEA!N$46-AC14-BG14</f>
        <v>6588082.46050807</v>
      </c>
      <c r="CL14" s="21">
        <f>TEA!O$50-TEA!O$46-AD14-BH14</f>
        <v>79526.072162960132</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-6724911.3395120827</v>
      </c>
      <c r="CZ14" s="21">
        <f t="shared" si="110"/>
        <v>-5161755.8011466358</v>
      </c>
      <c r="DA14" s="21">
        <f t="shared" si="81"/>
        <v>-66667.712363219835</v>
      </c>
      <c r="DB14" s="21">
        <f t="shared" si="82"/>
        <v>0</v>
      </c>
      <c r="DC14" s="21">
        <f t="shared" si="83"/>
        <v>306371.94188962108</v>
      </c>
      <c r="DD14" s="21">
        <f t="shared" si="84"/>
        <v>303817.2357646859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316916.36328754947</v>
      </c>
      <c r="DL14" s="21">
        <f t="shared" si="92"/>
        <v>309587.95766915136</v>
      </c>
      <c r="DM14" s="21">
        <f t="shared" si="93"/>
        <v>313988.52635666984</v>
      </c>
      <c r="DN14" s="21">
        <f t="shared" si="94"/>
        <v>-1090589.2139053959</v>
      </c>
      <c r="DO14" s="21">
        <f t="shared" si="95"/>
        <v>1426326.6593614342</v>
      </c>
      <c r="DP14" s="21">
        <f t="shared" si="96"/>
        <v>12858.359799740298</v>
      </c>
      <c r="DQ14" s="21">
        <f t="shared" si="97"/>
        <v>0</v>
      </c>
      <c r="DR14" s="21">
        <f>IF(DC14&gt;0,DC14*(TEA!B$17+TEA!B$18)-TEA!B$25,0)</f>
        <v>83026.796252087326</v>
      </c>
      <c r="DS14" s="21">
        <f>IF(DD14&gt;0,DD14*(TEA!C$17+TEA!C$18)-TEA!C$25,0)</f>
        <v>82334.470892229889</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85884.334450925904</v>
      </c>
      <c r="EA14" s="21">
        <f>IF(DL14&gt;0,DL14*(TEA!K$17+TEA!K$18)-TEA!K$25,0)</f>
        <v>83898.33652834002</v>
      </c>
      <c r="EB14" s="21">
        <f>IF(DM14&gt;0,DM14*(TEA!L$17+TEA!L$18)-TEA!L$25,0)</f>
        <v>85090.890642657527</v>
      </c>
      <c r="EC14" s="21">
        <f>IF(DN14&gt;0,DN14*(TEA!M$17+TEA!M$18)-TEA!M$25,0)</f>
        <v>0</v>
      </c>
      <c r="ED14" s="21">
        <f>IF(DO14&gt;0,DO14*(TEA!N$17+TEA!N$18)-TEA!N$25,0)</f>
        <v>386534.52468694869</v>
      </c>
      <c r="EE14" s="21">
        <f>IF(DP14&gt;0,DP14*(TEA!O$17+TEA!O$18)-TEA!O$25,0)</f>
        <v>3484.615505729621</v>
      </c>
      <c r="EF14" s="21">
        <f>IF(DQ14&gt;0,DQ14*(TEA!P$17+TEA!P$18)-TEA!P$25,0)</f>
        <v>0</v>
      </c>
      <c r="EG14" s="21">
        <f>TEA!B$50-TEA!B$46-AF14-DR14</f>
        <v>223345.14563753374</v>
      </c>
      <c r="EH14" s="21">
        <f>TEA!C$50-TEA!C$46-AG14-DS14</f>
        <v>221482.76487245603</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231032.02883662356</v>
      </c>
      <c r="EP14" s="21">
        <f>TEA!K$50-TEA!K$46-AO14-EA14</f>
        <v>225689.62114081142</v>
      </c>
      <c r="EQ14" s="21">
        <f>TEA!L$50-TEA!L$46-AP14-EB14</f>
        <v>228897.63571401231</v>
      </c>
      <c r="ER14" s="21">
        <f>TEA!M$50-TEA!M$46-AQ14-EC14</f>
        <v>5634322.1256066868</v>
      </c>
      <c r="ES14" s="21">
        <f>TEA!N$50-TEA!N$46-AR14-ED14</f>
        <v>6201547.9358211216</v>
      </c>
      <c r="ET14" s="21">
        <f>TEA!O$50-TEA!O$46-AS14-EE14</f>
        <v>76041.456657230505</v>
      </c>
      <c r="EU14" s="21">
        <f>TEA!P$50-TEA!P$46-AT14-EF14</f>
        <v>0</v>
      </c>
      <c r="EV14" s="21">
        <f>EG14/(1+TEA!B$16)^$A14</f>
        <v>78281.111024738653</v>
      </c>
      <c r="EW14" s="21">
        <f>EH14/(1+TEA!C$16)^$A14</f>
        <v>77628.357928067431</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80975.316692045642</v>
      </c>
      <c r="FE14" s="21">
        <f>EP14/(1+TEA!K$16)^$A14</f>
        <v>79102.835386121049</v>
      </c>
      <c r="FF14" s="21">
        <f>EQ14/(1+TEA!L$16)^$A14</f>
        <v>80227.224923475354</v>
      </c>
      <c r="FG14" s="21">
        <f>ER14/(1+TEA!M$16)^$A14</f>
        <v>1974795.5327381741</v>
      </c>
      <c r="FH14" s="21">
        <f>ES14/(1+TEA!N$16)^$A14</f>
        <v>2173604.7188467234</v>
      </c>
      <c r="FI14" s="21">
        <f>ET14/(1+TEA!O$16)^$A14</f>
        <v>26652.06666603799</v>
      </c>
      <c r="FJ14" s="21">
        <f>EU14/(1+TEA!P$16)^$A14</f>
        <v>0</v>
      </c>
    </row>
    <row r="15" spans="1:166" x14ac:dyDescent="0.25">
      <c r="A15" s="4">
        <f t="shared" si="11"/>
        <v>12</v>
      </c>
      <c r="B15" s="21">
        <f t="shared" si="47"/>
        <v>-557948.97239145683</v>
      </c>
      <c r="C15" s="21">
        <f t="shared" si="48"/>
        <v>-553082.15680423472</v>
      </c>
      <c r="D15" s="21">
        <f t="shared" si="49"/>
        <v>-573172.57939412235</v>
      </c>
      <c r="E15" s="21">
        <f t="shared" si="50"/>
        <v>-2296897.8188469643</v>
      </c>
      <c r="F15" s="21">
        <f t="shared" si="51"/>
        <v>-2576176.6697777421</v>
      </c>
      <c r="G15" s="21">
        <f t="shared" si="52"/>
        <v>0</v>
      </c>
      <c r="H15" s="21">
        <f t="shared" si="53"/>
        <v>0</v>
      </c>
      <c r="I15" s="21">
        <f t="shared" si="54"/>
        <v>0</v>
      </c>
      <c r="J15" s="21">
        <f t="shared" si="55"/>
        <v>-578036.50962980848</v>
      </c>
      <c r="K15" s="21">
        <f t="shared" si="56"/>
        <v>-564075.60886514047</v>
      </c>
      <c r="L15" s="21">
        <f t="shared" si="15"/>
        <v>-572458.86519040552</v>
      </c>
      <c r="M15" s="21">
        <f t="shared" si="16"/>
        <v>-12210922.28353685</v>
      </c>
      <c r="N15" s="21">
        <f t="shared" si="16"/>
        <v>-12545185.560917109</v>
      </c>
      <c r="O15" s="21">
        <f t="shared" si="57"/>
        <v>-151500.29344493884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1.3154349289834499E-10</v>
      </c>
      <c r="BU15" s="20">
        <f t="shared" si="105"/>
        <v>-1.3578683137893678E-9</v>
      </c>
      <c r="BV15" s="20">
        <f t="shared" si="106"/>
        <v>-1.0184012353420257E-9</v>
      </c>
      <c r="BW15" s="20">
        <f t="shared" si="107"/>
        <v>1.3790850061923265E-11</v>
      </c>
      <c r="BX15" s="20">
        <f t="shared" si="108"/>
        <v>0</v>
      </c>
      <c r="BY15" s="21">
        <f>TEA!B$50-TEA!B$46-Q15-AU15</f>
        <v>306371.94188962108</v>
      </c>
      <c r="BZ15" s="21">
        <f>TEA!C$50-TEA!C$46-R15-AV15</f>
        <v>303817.2357646859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316916.36328754947</v>
      </c>
      <c r="CH15" s="21">
        <f>TEA!K$50-TEA!K$46-Z15-BD15</f>
        <v>309587.95766915136</v>
      </c>
      <c r="CI15" s="21">
        <f>TEA!L$50-TEA!L$46-AA15-BE15</f>
        <v>313988.52635666984</v>
      </c>
      <c r="CJ15" s="21">
        <f>TEA!M$50-TEA!M$46-AB15-BF15</f>
        <v>5634322.1256066868</v>
      </c>
      <c r="CK15" s="21">
        <f>TEA!N$50-TEA!N$46-AC15-BG15</f>
        <v>6588082.46050807</v>
      </c>
      <c r="CL15" s="21">
        <f>TEA!O$50-TEA!O$46-AD15-BH15</f>
        <v>79526.072162960132</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-1090589.2139053959</v>
      </c>
      <c r="CZ15" s="21">
        <f t="shared" si="110"/>
        <v>0</v>
      </c>
      <c r="DA15" s="21">
        <f t="shared" si="81"/>
        <v>0</v>
      </c>
      <c r="DB15" s="21">
        <f t="shared" si="82"/>
        <v>0</v>
      </c>
      <c r="DC15" s="21">
        <f t="shared" si="83"/>
        <v>306371.94188962108</v>
      </c>
      <c r="DD15" s="21">
        <f t="shared" si="84"/>
        <v>303817.2357646859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316916.36328754947</v>
      </c>
      <c r="DL15" s="21">
        <f t="shared" si="92"/>
        <v>309587.95766915136</v>
      </c>
      <c r="DM15" s="21">
        <f t="shared" si="93"/>
        <v>313988.52635666984</v>
      </c>
      <c r="DN15" s="21">
        <f t="shared" si="94"/>
        <v>4543732.9117012909</v>
      </c>
      <c r="DO15" s="21">
        <f t="shared" si="95"/>
        <v>6588082.46050807</v>
      </c>
      <c r="DP15" s="21">
        <f t="shared" si="96"/>
        <v>79526.072162960132</v>
      </c>
      <c r="DQ15" s="21">
        <f t="shared" si="97"/>
        <v>0</v>
      </c>
      <c r="DR15" s="21">
        <f>IF(DC15&gt;0,DC15*(TEA!B$17+TEA!B$18)-TEA!B$25,0)</f>
        <v>83026.796252087326</v>
      </c>
      <c r="DS15" s="21">
        <f>IF(DD15&gt;0,DD15*(TEA!C$17+TEA!C$18)-TEA!C$25,0)</f>
        <v>82334.470892229889</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85884.334450925904</v>
      </c>
      <c r="EA15" s="21">
        <f>IF(DL15&gt;0,DL15*(TEA!K$17+TEA!K$18)-TEA!K$25,0)</f>
        <v>83898.33652834002</v>
      </c>
      <c r="EB15" s="21">
        <f>IF(DM15&gt;0,DM15*(TEA!L$17+TEA!L$18)-TEA!L$25,0)</f>
        <v>85090.890642657527</v>
      </c>
      <c r="EC15" s="21">
        <f>IF(DN15&gt;0,DN15*(TEA!M$17+TEA!M$18)-TEA!M$25,0)</f>
        <v>663972.61907104985</v>
      </c>
      <c r="ED15" s="21">
        <f>IF(DO15&gt;0,DO15*(TEA!N$17+TEA!N$18)-TEA!N$25,0)</f>
        <v>1785370.346797687</v>
      </c>
      <c r="EE15" s="21">
        <f>IF(DP15&gt;0,DP15*(TEA!O$17+TEA!O$18)-TEA!O$25,0)</f>
        <v>21551.565556162197</v>
      </c>
      <c r="EF15" s="21">
        <f>IF(DQ15&gt;0,DQ15*(TEA!P$17+TEA!P$18)-TEA!P$25,0)</f>
        <v>0</v>
      </c>
      <c r="EG15" s="21">
        <f>TEA!B$50-TEA!B$46-AF15-DR15</f>
        <v>223345.14563753374</v>
      </c>
      <c r="EH15" s="21">
        <f>TEA!C$50-TEA!C$46-AG15-DS15</f>
        <v>221482.76487245603</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231032.02883662356</v>
      </c>
      <c r="EP15" s="21">
        <f>TEA!K$50-TEA!K$46-AO15-EA15</f>
        <v>225689.62114081142</v>
      </c>
      <c r="EQ15" s="21">
        <f>TEA!L$50-TEA!L$46-AP15-EB15</f>
        <v>228897.63571401231</v>
      </c>
      <c r="ER15" s="21">
        <f>TEA!M$50-TEA!M$46-AQ15-EC15</f>
        <v>4970349.5065356372</v>
      </c>
      <c r="ES15" s="21">
        <f>TEA!N$50-TEA!N$46-AR15-ED15</f>
        <v>4802712.113710383</v>
      </c>
      <c r="ET15" s="21">
        <f>TEA!O$50-TEA!O$46-AS15-EE15</f>
        <v>57974.506606797935</v>
      </c>
      <c r="EU15" s="21">
        <f>TEA!P$50-TEA!P$46-AT15-EF15</f>
        <v>0</v>
      </c>
      <c r="EV15" s="21">
        <f>EG15/(1+TEA!B$16)^$A15</f>
        <v>71164.646386126056</v>
      </c>
      <c r="EW15" s="21">
        <f>EH15/(1+TEA!C$16)^$A15</f>
        <v>70571.234480061292</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73613.92426549604</v>
      </c>
      <c r="FE15" s="21">
        <f>EP15/(1+TEA!K$16)^$A15</f>
        <v>71911.668532837313</v>
      </c>
      <c r="FF15" s="21">
        <f>EQ15/(1+TEA!L$16)^$A15</f>
        <v>72933.840839523051</v>
      </c>
      <c r="FG15" s="21">
        <f>ER15/(1+TEA!M$16)^$A15</f>
        <v>1583706.5275737173</v>
      </c>
      <c r="FH15" s="21">
        <f>ES15/(1+TEA!N$16)^$A15</f>
        <v>1530292.0880189743</v>
      </c>
      <c r="FI15" s="21">
        <f>ET15/(1+TEA!O$16)^$A15</f>
        <v>18472.464446478494</v>
      </c>
      <c r="FJ15" s="21">
        <f>EU15/(1+TEA!P$16)^$A15</f>
        <v>0</v>
      </c>
    </row>
    <row r="16" spans="1:166" x14ac:dyDescent="0.25">
      <c r="A16" s="4">
        <f t="shared" si="11"/>
        <v>13</v>
      </c>
      <c r="B16" s="21">
        <f t="shared" si="47"/>
        <v>-493253.8393131604</v>
      </c>
      <c r="C16" s="21">
        <f t="shared" si="48"/>
        <v>-488926.48909508809</v>
      </c>
      <c r="D16" s="21">
        <f t="shared" si="49"/>
        <v>-506789.97560231743</v>
      </c>
      <c r="E16" s="21">
        <f t="shared" si="50"/>
        <v>-2303621.8321230686</v>
      </c>
      <c r="F16" s="21">
        <f t="shared" si="51"/>
        <v>-2594773.4147874122</v>
      </c>
      <c r="G16" s="21">
        <f t="shared" si="52"/>
        <v>0</v>
      </c>
      <c r="H16" s="21">
        <f t="shared" si="53"/>
        <v>0</v>
      </c>
      <c r="I16" s="21">
        <f t="shared" si="54"/>
        <v>0</v>
      </c>
      <c r="J16" s="21">
        <f t="shared" si="55"/>
        <v>-511114.76029753935</v>
      </c>
      <c r="K16" s="21">
        <f t="shared" si="56"/>
        <v>-498701.3647443793</v>
      </c>
      <c r="L16" s="21">
        <f t="shared" si="15"/>
        <v>-506155.37351811182</v>
      </c>
      <c r="M16" s="21">
        <f t="shared" si="16"/>
        <v>-10856799.290512072</v>
      </c>
      <c r="N16" s="21">
        <f t="shared" si="16"/>
        <v>-11154010.935445314</v>
      </c>
      <c r="O16" s="21">
        <f t="shared" si="57"/>
        <v>-134707.1439481402</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1.4206697233021259E-10</v>
      </c>
      <c r="BU16" s="20">
        <f t="shared" si="105"/>
        <v>-1.4664977788925173E-9</v>
      </c>
      <c r="BV16" s="20">
        <f t="shared" si="106"/>
        <v>-1.0998733341693877E-9</v>
      </c>
      <c r="BW16" s="20">
        <f t="shared" si="107"/>
        <v>1.4894118066877125E-11</v>
      </c>
      <c r="BX16" s="20">
        <f t="shared" si="108"/>
        <v>0</v>
      </c>
      <c r="BY16" s="21">
        <f>TEA!B$50-TEA!B$46-Q16-AU16</f>
        <v>306371.94188962108</v>
      </c>
      <c r="BZ16" s="21">
        <f>TEA!C$50-TEA!C$46-R16-AV16</f>
        <v>303817.2357646859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316916.36328754947</v>
      </c>
      <c r="CH16" s="21">
        <f>TEA!K$50-TEA!K$46-Z16-BD16</f>
        <v>309587.95766915136</v>
      </c>
      <c r="CI16" s="21">
        <f>TEA!L$50-TEA!L$46-AA16-BE16</f>
        <v>313988.52635666984</v>
      </c>
      <c r="CJ16" s="21">
        <f>TEA!M$50-TEA!M$46-AB16-BF16</f>
        <v>5634322.1256066868</v>
      </c>
      <c r="CK16" s="21">
        <f>TEA!N$50-TEA!N$46-AC16-BG16</f>
        <v>6588082.46050807</v>
      </c>
      <c r="CL16" s="21">
        <f>TEA!O$50-TEA!O$46-AD16-BH16</f>
        <v>79526.072162960132</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306371.94188962108</v>
      </c>
      <c r="DD16" s="21">
        <f t="shared" si="84"/>
        <v>303817.2357646859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316916.36328754947</v>
      </c>
      <c r="DL16" s="21">
        <f t="shared" si="92"/>
        <v>309587.95766915136</v>
      </c>
      <c r="DM16" s="21">
        <f t="shared" si="93"/>
        <v>313988.52635666984</v>
      </c>
      <c r="DN16" s="21">
        <f t="shared" si="94"/>
        <v>5634322.1256066868</v>
      </c>
      <c r="DO16" s="21">
        <f t="shared" si="95"/>
        <v>6588082.46050807</v>
      </c>
      <c r="DP16" s="21">
        <f t="shared" si="96"/>
        <v>79526.072162960132</v>
      </c>
      <c r="DQ16" s="21">
        <f t="shared" si="97"/>
        <v>0</v>
      </c>
      <c r="DR16" s="21">
        <f>IF(DC16&gt;0,DC16*(TEA!B$17+TEA!B$18)-TEA!B$25,0)</f>
        <v>83026.796252087326</v>
      </c>
      <c r="DS16" s="21">
        <f>IF(DD16&gt;0,DD16*(TEA!C$17+TEA!C$18)-TEA!C$25,0)</f>
        <v>82334.470892229889</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85884.334450925904</v>
      </c>
      <c r="EA16" s="21">
        <f>IF(DL16&gt;0,DL16*(TEA!K$17+TEA!K$18)-TEA!K$25,0)</f>
        <v>83898.33652834002</v>
      </c>
      <c r="EB16" s="21">
        <f>IF(DM16&gt;0,DM16*(TEA!L$17+TEA!L$18)-TEA!L$25,0)</f>
        <v>85090.890642657527</v>
      </c>
      <c r="EC16" s="21">
        <f>IF(DN16&gt;0,DN16*(TEA!M$17+TEA!M$18)-TEA!M$25,0)</f>
        <v>959522.29603941226</v>
      </c>
      <c r="ED16" s="21">
        <f>IF(DO16&gt;0,DO16*(TEA!N$17+TEA!N$18)-TEA!N$25,0)</f>
        <v>1785370.346797687</v>
      </c>
      <c r="EE16" s="21">
        <f>IF(DP16&gt;0,DP16*(TEA!O$17+TEA!O$18)-TEA!O$25,0)</f>
        <v>21551.565556162197</v>
      </c>
      <c r="EF16" s="21">
        <f>IF(DQ16&gt;0,DQ16*(TEA!P$17+TEA!P$18)-TEA!P$25,0)</f>
        <v>0</v>
      </c>
      <c r="EG16" s="21">
        <f>TEA!B$50-TEA!B$46-AF16-DR16</f>
        <v>223345.14563753374</v>
      </c>
      <c r="EH16" s="21">
        <f>TEA!C$50-TEA!C$46-AG16-DS16</f>
        <v>221482.76487245603</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231032.02883662356</v>
      </c>
      <c r="EP16" s="21">
        <f>TEA!K$50-TEA!K$46-AO16-EA16</f>
        <v>225689.62114081142</v>
      </c>
      <c r="EQ16" s="21">
        <f>TEA!L$50-TEA!L$46-AP16-EB16</f>
        <v>228897.63571401231</v>
      </c>
      <c r="ER16" s="21">
        <f>TEA!M$50-TEA!M$46-AQ16-EC16</f>
        <v>4674799.8295672741</v>
      </c>
      <c r="ES16" s="21">
        <f>TEA!N$50-TEA!N$46-AR16-ED16</f>
        <v>4802712.113710383</v>
      </c>
      <c r="ET16" s="21">
        <f>TEA!O$50-TEA!O$46-AS16-EE16</f>
        <v>57974.506606797935</v>
      </c>
      <c r="EU16" s="21">
        <f>TEA!P$50-TEA!P$46-AT16-EF16</f>
        <v>0</v>
      </c>
      <c r="EV16" s="21">
        <f>EG16/(1+TEA!B$16)^$A16</f>
        <v>64695.133078296407</v>
      </c>
      <c r="EW16" s="21">
        <f>EH16/(1+TEA!C$16)^$A16</f>
        <v>64155.667709146634</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66921.74933226913</v>
      </c>
      <c r="FE16" s="21">
        <f>EP16/(1+TEA!K$16)^$A16</f>
        <v>65374.244120761192</v>
      </c>
      <c r="FF16" s="21">
        <f>EQ16/(1+TEA!L$16)^$A16</f>
        <v>66303.49167229369</v>
      </c>
      <c r="FG16" s="21">
        <f>ER16/(1+TEA!M$16)^$A16</f>
        <v>1354122.9930247781</v>
      </c>
      <c r="FH16" s="21">
        <f>ES16/(1+TEA!N$16)^$A16</f>
        <v>1391174.6254717947</v>
      </c>
      <c r="FI16" s="21">
        <f>ET16/(1+TEA!O$16)^$A16</f>
        <v>16793.149496798633</v>
      </c>
      <c r="FJ16" s="21">
        <f>EU16/(1+TEA!P$16)^$A16</f>
        <v>0</v>
      </c>
    </row>
    <row r="17" spans="1:166" x14ac:dyDescent="0.25">
      <c r="A17" s="4">
        <f t="shared" si="11"/>
        <v>14</v>
      </c>
      <c r="B17" s="21">
        <f t="shared" si="47"/>
        <v>-434440.08196925459</v>
      </c>
      <c r="C17" s="21">
        <f t="shared" si="48"/>
        <v>-430603.1548140457</v>
      </c>
      <c r="D17" s="21">
        <f t="shared" si="49"/>
        <v>-446442.15397340391</v>
      </c>
      <c r="E17" s="21">
        <f t="shared" si="50"/>
        <v>-2309734.5714649819</v>
      </c>
      <c r="F17" s="21">
        <f t="shared" si="51"/>
        <v>-2611679.5466143847</v>
      </c>
      <c r="G17" s="21">
        <f t="shared" si="52"/>
        <v>0</v>
      </c>
      <c r="H17" s="21">
        <f t="shared" si="53"/>
        <v>0</v>
      </c>
      <c r="I17" s="21">
        <f t="shared" si="54"/>
        <v>0</v>
      </c>
      <c r="J17" s="21">
        <f t="shared" si="55"/>
        <v>-450276.8063591129</v>
      </c>
      <c r="K17" s="21">
        <f t="shared" si="56"/>
        <v>-439270.23372550553</v>
      </c>
      <c r="L17" s="21">
        <f t="shared" si="15"/>
        <v>-445879.47199784487</v>
      </c>
      <c r="M17" s="21">
        <f t="shared" si="16"/>
        <v>-9625778.3877622746</v>
      </c>
      <c r="N17" s="21">
        <f t="shared" si="16"/>
        <v>-9889306.7304709554</v>
      </c>
      <c r="O17" s="21">
        <f t="shared" si="57"/>
        <v>-119440.644405596</v>
      </c>
      <c r="P17" s="21">
        <f t="shared" si="58"/>
        <v>0</v>
      </c>
      <c r="Q17" s="21"/>
      <c r="U17" s="31"/>
      <c r="V17" s="31"/>
      <c r="W17" s="31"/>
      <c r="X17" s="31"/>
      <c r="AF17" s="20"/>
      <c r="AU17" s="21"/>
      <c r="BA17" s="21"/>
      <c r="BJ17" s="21"/>
      <c r="BY17" s="21">
        <f>TEA!B$50-TEA!B$46-Q17-AU17</f>
        <v>306371.94188962108</v>
      </c>
      <c r="BZ17" s="21">
        <f>TEA!C$50-TEA!C$46-R17-AV17</f>
        <v>303817.2357646859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316916.36328754947</v>
      </c>
      <c r="CH17" s="21">
        <f>TEA!K$50-TEA!K$46-Z17-BD17</f>
        <v>309587.95766915142</v>
      </c>
      <c r="CI17" s="21">
        <f>TEA!L$50-TEA!L$46-AA17-BE17</f>
        <v>313988.52635666984</v>
      </c>
      <c r="CJ17" s="21">
        <f>TEA!M$50-TEA!M$46-AB17-BF17</f>
        <v>5634322.1256066868</v>
      </c>
      <c r="CK17" s="21">
        <f>TEA!N$50-TEA!N$46-AC17-BG17</f>
        <v>6588082.46050807</v>
      </c>
      <c r="CL17" s="21">
        <f>TEA!O$50-TEA!O$46-AD17-BH17</f>
        <v>79526.072162960132</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306371.94188962108</v>
      </c>
      <c r="DD17" s="21">
        <f t="shared" si="84"/>
        <v>303817.2357646859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316916.36328754947</v>
      </c>
      <c r="DL17" s="21">
        <f t="shared" si="92"/>
        <v>309587.95766915142</v>
      </c>
      <c r="DM17" s="21">
        <f t="shared" si="93"/>
        <v>313988.52635666984</v>
      </c>
      <c r="DN17" s="21">
        <f t="shared" si="94"/>
        <v>5634322.1256066868</v>
      </c>
      <c r="DO17" s="21">
        <f t="shared" si="95"/>
        <v>6588082.46050807</v>
      </c>
      <c r="DP17" s="21">
        <f t="shared" si="96"/>
        <v>79526.072162960132</v>
      </c>
      <c r="DQ17" s="21">
        <f t="shared" si="97"/>
        <v>0</v>
      </c>
      <c r="DR17" s="21">
        <f>IF(DC17&gt;0,DC17*(TEA!B$17+TEA!B$18)-TEA!B$25,0)</f>
        <v>83026.796252087326</v>
      </c>
      <c r="DS17" s="21">
        <f>IF(DD17&gt;0,DD17*(TEA!C$17+TEA!C$18)-TEA!C$25,0)</f>
        <v>82334.470892229889</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85884.334450925904</v>
      </c>
      <c r="EA17" s="21">
        <f>IF(DL17&gt;0,DL17*(TEA!K$17+TEA!K$18)-TEA!K$25,0)</f>
        <v>83898.336528340034</v>
      </c>
      <c r="EB17" s="21">
        <f>IF(DM17&gt;0,DM17*(TEA!L$17+TEA!L$18)-TEA!L$25,0)</f>
        <v>85090.890642657527</v>
      </c>
      <c r="EC17" s="21">
        <f>IF(DN17&gt;0,DN17*(TEA!M$17+TEA!M$18)-TEA!M$25,0)</f>
        <v>959522.29603941226</v>
      </c>
      <c r="ED17" s="21">
        <f>IF(DO17&gt;0,DO17*(TEA!N$17+TEA!N$18)-TEA!N$25,0)</f>
        <v>1785370.346797687</v>
      </c>
      <c r="EE17" s="21">
        <f>IF(DP17&gt;0,DP17*(TEA!O$17+TEA!O$18)-TEA!O$25,0)</f>
        <v>21551.565556162197</v>
      </c>
      <c r="EF17" s="21">
        <f>IF(DQ17&gt;0,DQ17*(TEA!P$17+TEA!P$18)-TEA!P$25,0)</f>
        <v>0</v>
      </c>
      <c r="EG17" s="21">
        <f>TEA!B$50-TEA!B$46-AF17-DR17</f>
        <v>223345.14563753374</v>
      </c>
      <c r="EH17" s="21">
        <f>TEA!C$50-TEA!C$46-AG17-DS17</f>
        <v>221482.76487245603</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231032.02883662356</v>
      </c>
      <c r="EP17" s="21">
        <f>TEA!K$50-TEA!K$46-AO17-EA17</f>
        <v>225689.62114081139</v>
      </c>
      <c r="EQ17" s="21">
        <f>TEA!L$50-TEA!L$46-AP17-EB17</f>
        <v>228897.63571401231</v>
      </c>
      <c r="ER17" s="21">
        <f>TEA!M$50-TEA!M$46-AQ17-EC17</f>
        <v>4674799.8295672741</v>
      </c>
      <c r="ES17" s="21">
        <f>TEA!N$50-TEA!N$46-AR17-ED17</f>
        <v>4802712.113710383</v>
      </c>
      <c r="ET17" s="21">
        <f>TEA!O$50-TEA!O$46-AS17-EE17</f>
        <v>57974.506606797935</v>
      </c>
      <c r="EU17" s="21">
        <f>TEA!P$50-TEA!P$46-AT17-EF17</f>
        <v>0</v>
      </c>
      <c r="EV17" s="21">
        <f>EG17/(1+TEA!B$16)^$A17</f>
        <v>58813.757343905818</v>
      </c>
      <c r="EW17" s="21">
        <f>EH17/(1+TEA!C$16)^$A17</f>
        <v>58323.334281042386</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60837.953938426464</v>
      </c>
      <c r="FE17" s="21">
        <f>EP17/(1+TEA!K$16)^$A17</f>
        <v>59431.131018873792</v>
      </c>
      <c r="FF17" s="21">
        <f>EQ17/(1+TEA!L$16)^$A17</f>
        <v>60275.901520266976</v>
      </c>
      <c r="FG17" s="21">
        <f>ER17/(1+TEA!M$16)^$A17</f>
        <v>1231020.902749798</v>
      </c>
      <c r="FH17" s="21">
        <f>ES17/(1+TEA!N$16)^$A17</f>
        <v>1264704.2049743587</v>
      </c>
      <c r="FI17" s="21">
        <f>ET17/(1+TEA!O$16)^$A17</f>
        <v>15266.499542544207</v>
      </c>
      <c r="FJ17" s="21">
        <f>EU17/(1+TEA!P$16)^$A17</f>
        <v>0</v>
      </c>
    </row>
    <row r="18" spans="1:166" x14ac:dyDescent="0.25">
      <c r="A18" s="4">
        <f t="shared" si="11"/>
        <v>15</v>
      </c>
      <c r="B18" s="21">
        <f t="shared" si="47"/>
        <v>-380973.0298384311</v>
      </c>
      <c r="C18" s="21">
        <f t="shared" si="48"/>
        <v>-377581.9418312799</v>
      </c>
      <c r="D18" s="21">
        <f t="shared" si="49"/>
        <v>-391580.49794711889</v>
      </c>
      <c r="E18" s="21">
        <f t="shared" si="50"/>
        <v>-2315291.6072303574</v>
      </c>
      <c r="F18" s="21">
        <f t="shared" si="51"/>
        <v>-2627048.7573661781</v>
      </c>
      <c r="G18" s="21">
        <f t="shared" si="52"/>
        <v>0</v>
      </c>
      <c r="H18" s="21">
        <f t="shared" si="53"/>
        <v>0</v>
      </c>
      <c r="I18" s="21">
        <f t="shared" si="54"/>
        <v>0</v>
      </c>
      <c r="J18" s="21">
        <f t="shared" si="55"/>
        <v>-394969.57550599793</v>
      </c>
      <c r="K18" s="21">
        <f t="shared" si="56"/>
        <v>-385241.93279925664</v>
      </c>
      <c r="L18" s="21">
        <f t="shared" si="15"/>
        <v>-391083.19788851123</v>
      </c>
      <c r="M18" s="21">
        <f t="shared" si="16"/>
        <v>-8506668.4761715494</v>
      </c>
      <c r="N18" s="21">
        <f t="shared" si="16"/>
        <v>-8739575.6350397207</v>
      </c>
      <c r="O18" s="21">
        <f t="shared" si="57"/>
        <v>-105562.00845782855</v>
      </c>
      <c r="P18" s="21">
        <f t="shared" si="58"/>
        <v>0</v>
      </c>
      <c r="Q18" s="21"/>
      <c r="U18" s="31"/>
      <c r="V18" s="31"/>
      <c r="W18" s="31"/>
      <c r="X18" s="31"/>
      <c r="AF18" s="20"/>
      <c r="AU18" s="21"/>
      <c r="BJ18" s="21"/>
      <c r="BY18" s="21">
        <f>TEA!B$50-TEA!B$46-Q18-AU18</f>
        <v>306371.94188962108</v>
      </c>
      <c r="BZ18" s="21">
        <f>TEA!C$50-TEA!C$46-R18-AV18</f>
        <v>303817.2357646859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316916.36328754947</v>
      </c>
      <c r="CH18" s="21">
        <f>TEA!K$50-TEA!K$46-Z18-BD18</f>
        <v>309587.95766915142</v>
      </c>
      <c r="CI18" s="21">
        <f>TEA!L$50-TEA!L$46-AA18-BE18</f>
        <v>313988.52635666984</v>
      </c>
      <c r="CJ18" s="21">
        <f>TEA!M$50-TEA!M$46-AB18-BF18</f>
        <v>5634322.1256066868</v>
      </c>
      <c r="CK18" s="21">
        <f>TEA!N$50-TEA!N$46-AC18-BG18</f>
        <v>6588082.46050807</v>
      </c>
      <c r="CL18" s="21">
        <f>TEA!O$50-TEA!O$46-AD18-BH18</f>
        <v>79526.072162960132</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306371.94188962108</v>
      </c>
      <c r="DD18" s="21">
        <f t="shared" si="84"/>
        <v>303817.2357646859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316916.36328754947</v>
      </c>
      <c r="DL18" s="21">
        <f t="shared" si="92"/>
        <v>309587.95766915142</v>
      </c>
      <c r="DM18" s="21">
        <f t="shared" si="93"/>
        <v>313988.52635666984</v>
      </c>
      <c r="DN18" s="21">
        <f t="shared" si="94"/>
        <v>5634322.1256066868</v>
      </c>
      <c r="DO18" s="21">
        <f t="shared" si="95"/>
        <v>6588082.46050807</v>
      </c>
      <c r="DP18" s="21">
        <f t="shared" si="96"/>
        <v>79526.072162960132</v>
      </c>
      <c r="DQ18" s="21">
        <f t="shared" si="97"/>
        <v>0</v>
      </c>
      <c r="DR18" s="21">
        <f>IF(DC18&gt;0,DC18*(TEA!B$17+TEA!B$18)-TEA!B$25,0)</f>
        <v>83026.796252087326</v>
      </c>
      <c r="DS18" s="21">
        <f>IF(DD18&gt;0,DD18*(TEA!C$17+TEA!C$18)-TEA!C$25,0)</f>
        <v>82334.470892229889</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85884.334450925904</v>
      </c>
      <c r="EA18" s="21">
        <f>IF(DL18&gt;0,DL18*(TEA!K$17+TEA!K$18)-TEA!K$25,0)</f>
        <v>83898.336528340034</v>
      </c>
      <c r="EB18" s="21">
        <f>IF(DM18&gt;0,DM18*(TEA!L$17+TEA!L$18)-TEA!L$25,0)</f>
        <v>85090.890642657527</v>
      </c>
      <c r="EC18" s="21">
        <f>IF(DN18&gt;0,DN18*(TEA!M$17+TEA!M$18)-TEA!M$25,0)</f>
        <v>959522.29603941226</v>
      </c>
      <c r="ED18" s="21">
        <f>IF(DO18&gt;0,DO18*(TEA!N$17+TEA!N$18)-TEA!N$25,0)</f>
        <v>1785370.346797687</v>
      </c>
      <c r="EE18" s="21">
        <f>IF(DP18&gt;0,DP18*(TEA!O$17+TEA!O$18)-TEA!O$25,0)</f>
        <v>21551.565556162197</v>
      </c>
      <c r="EF18" s="21">
        <f>IF(DQ18&gt;0,DQ18*(TEA!P$17+TEA!P$18)-TEA!P$25,0)</f>
        <v>0</v>
      </c>
      <c r="EG18" s="21">
        <f>TEA!B$50-TEA!B$46-AF18-DR18</f>
        <v>223345.14563753374</v>
      </c>
      <c r="EH18" s="21">
        <f>TEA!C$50-TEA!C$46-AG18-DS18</f>
        <v>221482.76487245603</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231032.02883662356</v>
      </c>
      <c r="EP18" s="21">
        <f>TEA!K$50-TEA!K$46-AO18-EA18</f>
        <v>225689.62114081139</v>
      </c>
      <c r="EQ18" s="21">
        <f>TEA!L$50-TEA!L$46-AP18-EB18</f>
        <v>228897.63571401231</v>
      </c>
      <c r="ER18" s="21">
        <f>TEA!M$50-TEA!M$46-AQ18-EC18</f>
        <v>4674799.8295672741</v>
      </c>
      <c r="ES18" s="21">
        <f>TEA!N$50-TEA!N$46-AR18-ED18</f>
        <v>4802712.113710383</v>
      </c>
      <c r="ET18" s="21">
        <f>TEA!O$50-TEA!O$46-AS18-EE18</f>
        <v>57974.506606797935</v>
      </c>
      <c r="EU18" s="21">
        <f>TEA!P$50-TEA!P$46-AT18-EF18</f>
        <v>0</v>
      </c>
      <c r="EV18" s="21">
        <f>EG18/(1+TEA!B$16)^$A18</f>
        <v>53467.052130823467</v>
      </c>
      <c r="EW18" s="21">
        <f>EH18/(1+TEA!C$16)^$A18</f>
        <v>53021.212982765799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55307.230853114968</v>
      </c>
      <c r="FE18" s="21">
        <f>EP18/(1+TEA!K$16)^$A18</f>
        <v>54028.300926248907</v>
      </c>
      <c r="FF18" s="21">
        <f>EQ18/(1+TEA!L$16)^$A18</f>
        <v>54796.274109333615</v>
      </c>
      <c r="FG18" s="21">
        <f>ER18/(1+TEA!M$16)^$A18</f>
        <v>1119109.9115907254</v>
      </c>
      <c r="FH18" s="21">
        <f>ES18/(1+TEA!N$16)^$A18</f>
        <v>1149731.0954312352</v>
      </c>
      <c r="FI18" s="21">
        <f>ET18/(1+TEA!O$16)^$A18</f>
        <v>13878.635947767461</v>
      </c>
      <c r="FJ18" s="21">
        <f>EU18/(1+TEA!P$16)^$A18</f>
        <v>0</v>
      </c>
    </row>
    <row r="19" spans="1:166" x14ac:dyDescent="0.25">
      <c r="A19" s="4">
        <f t="shared" si="11"/>
        <v>16</v>
      </c>
      <c r="B19" s="21">
        <f t="shared" si="47"/>
        <v>-332366.6188104098</v>
      </c>
      <c r="C19" s="21">
        <f t="shared" si="48"/>
        <v>-329380.83911967464</v>
      </c>
      <c r="D19" s="21">
        <f t="shared" si="49"/>
        <v>-341706.26519595069</v>
      </c>
      <c r="E19" s="21">
        <f t="shared" si="50"/>
        <v>-2320343.4579261532</v>
      </c>
      <c r="F19" s="21">
        <f t="shared" si="51"/>
        <v>-2641020.7671405356</v>
      </c>
      <c r="G19" s="21">
        <f t="shared" si="52"/>
        <v>0</v>
      </c>
      <c r="H19" s="21">
        <f t="shared" si="53"/>
        <v>0</v>
      </c>
      <c r="I19" s="21">
        <f t="shared" si="54"/>
        <v>0</v>
      </c>
      <c r="J19" s="21">
        <f t="shared" si="55"/>
        <v>-344690.27473043889</v>
      </c>
      <c r="K19" s="21">
        <f t="shared" si="56"/>
        <v>-336125.29559357581</v>
      </c>
      <c r="L19" s="21">
        <f t="shared" si="15"/>
        <v>-341268.4032436625</v>
      </c>
      <c r="M19" s="21">
        <f t="shared" si="16"/>
        <v>-7489295.82927089</v>
      </c>
      <c r="N19" s="21">
        <f t="shared" si="16"/>
        <v>-7694365.5482840519</v>
      </c>
      <c r="O19" s="21">
        <f t="shared" si="57"/>
        <v>-92945.066687130849</v>
      </c>
      <c r="P19" s="21">
        <f t="shared" si="58"/>
        <v>0</v>
      </c>
      <c r="Q19" s="21"/>
      <c r="U19" s="31"/>
      <c r="V19" s="31"/>
      <c r="W19" s="31"/>
      <c r="X19" s="31"/>
      <c r="AF19" s="20"/>
      <c r="AU19" s="21"/>
      <c r="BJ19" s="21"/>
      <c r="BY19" s="21">
        <f>TEA!B$50-TEA!B$46-Q19-AU19</f>
        <v>306371.94188962108</v>
      </c>
      <c r="BZ19" s="21">
        <f>TEA!C$50-TEA!C$46-R19-AV19</f>
        <v>303817.2357646859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316916.36328754947</v>
      </c>
      <c r="CH19" s="21">
        <f>TEA!K$50-TEA!K$46-Z19-BD19</f>
        <v>309587.95766915142</v>
      </c>
      <c r="CI19" s="21">
        <f>TEA!L$50-TEA!L$46-AA19-BE19</f>
        <v>313988.52635666984</v>
      </c>
      <c r="CJ19" s="21">
        <f>TEA!M$50-TEA!M$46-AB19-BF19</f>
        <v>5634322.1256066868</v>
      </c>
      <c r="CK19" s="21">
        <f>TEA!N$50-TEA!N$46-AC19-BG19</f>
        <v>6588082.46050807</v>
      </c>
      <c r="CL19" s="21">
        <f>TEA!O$50-TEA!O$46-AD19-BH19</f>
        <v>79526.072162960132</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306371.94188962108</v>
      </c>
      <c r="DD19" s="21">
        <f t="shared" si="84"/>
        <v>303817.2357646859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316916.36328754947</v>
      </c>
      <c r="DL19" s="21">
        <f t="shared" si="92"/>
        <v>309587.95766915142</v>
      </c>
      <c r="DM19" s="21">
        <f t="shared" si="93"/>
        <v>313988.52635666984</v>
      </c>
      <c r="DN19" s="21">
        <f t="shared" si="94"/>
        <v>5634322.1256066868</v>
      </c>
      <c r="DO19" s="21">
        <f t="shared" si="95"/>
        <v>6588082.46050807</v>
      </c>
      <c r="DP19" s="21">
        <f t="shared" si="96"/>
        <v>79526.072162960132</v>
      </c>
      <c r="DQ19" s="21">
        <f t="shared" si="97"/>
        <v>0</v>
      </c>
      <c r="DR19" s="21">
        <f>IF(DC19&gt;0,DC19*(TEA!B$17+TEA!B$18)-TEA!B$25,0)</f>
        <v>83026.796252087326</v>
      </c>
      <c r="DS19" s="21">
        <f>IF(DD19&gt;0,DD19*(TEA!C$17+TEA!C$18)-TEA!C$25,0)</f>
        <v>82334.470892229889</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85884.334450925904</v>
      </c>
      <c r="EA19" s="21">
        <f>IF(DL19&gt;0,DL19*(TEA!K$17+TEA!K$18)-TEA!K$25,0)</f>
        <v>83898.336528340034</v>
      </c>
      <c r="EB19" s="21">
        <f>IF(DM19&gt;0,DM19*(TEA!L$17+TEA!L$18)-TEA!L$25,0)</f>
        <v>85090.890642657527</v>
      </c>
      <c r="EC19" s="21">
        <f>IF(DN19&gt;0,DN19*(TEA!M$17+TEA!M$18)-TEA!M$25,0)</f>
        <v>959522.29603941226</v>
      </c>
      <c r="ED19" s="21">
        <f>IF(DO19&gt;0,DO19*(TEA!N$17+TEA!N$18)-TEA!N$25,0)</f>
        <v>1785370.346797687</v>
      </c>
      <c r="EE19" s="21">
        <f>IF(DP19&gt;0,DP19*(TEA!O$17+TEA!O$18)-TEA!O$25,0)</f>
        <v>21551.565556162197</v>
      </c>
      <c r="EF19" s="21">
        <f>IF(DQ19&gt;0,DQ19*(TEA!P$17+TEA!P$18)-TEA!P$25,0)</f>
        <v>0</v>
      </c>
      <c r="EG19" s="21">
        <f>TEA!B$50-TEA!B$46-AF19-DR19</f>
        <v>223345.14563753374</v>
      </c>
      <c r="EH19" s="21">
        <f>TEA!C$50-TEA!C$46-AG19-DS19</f>
        <v>221482.76487245603</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231032.02883662356</v>
      </c>
      <c r="EP19" s="21">
        <f>TEA!K$50-TEA!K$46-AO19-EA19</f>
        <v>225689.62114081139</v>
      </c>
      <c r="EQ19" s="21">
        <f>TEA!L$50-TEA!L$46-AP19-EB19</f>
        <v>228897.63571401231</v>
      </c>
      <c r="ER19" s="21">
        <f>TEA!M$50-TEA!M$46-AQ19-EC19</f>
        <v>4674799.8295672741</v>
      </c>
      <c r="ES19" s="21">
        <f>TEA!N$50-TEA!N$46-AR19-ED19</f>
        <v>4802712.113710383</v>
      </c>
      <c r="ET19" s="21">
        <f>TEA!O$50-TEA!O$46-AS19-EE19</f>
        <v>57974.506606797935</v>
      </c>
      <c r="EU19" s="21">
        <f>TEA!P$50-TEA!P$46-AT19-EF19</f>
        <v>0</v>
      </c>
      <c r="EV19" s="21">
        <f>EG19/(1+TEA!B$16)^$A19</f>
        <v>48606.411028021335</v>
      </c>
      <c r="EW19" s="21">
        <f>EH19/(1+TEA!C$16)^$A19</f>
        <v>48201.102711605272</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50279.300775559059</v>
      </c>
      <c r="FE19" s="21">
        <f>EP19/(1+TEA!K$16)^$A19</f>
        <v>49116.637205680818</v>
      </c>
      <c r="FF19" s="21">
        <f>EQ19/(1+TEA!L$16)^$A19</f>
        <v>49814.794644848742</v>
      </c>
      <c r="FG19" s="21">
        <f>ER19/(1+TEA!M$16)^$A19</f>
        <v>1017372.6469006595</v>
      </c>
      <c r="FH19" s="21">
        <f>ES19/(1+TEA!N$16)^$A19</f>
        <v>1045210.0867556683</v>
      </c>
      <c r="FI19" s="21">
        <f>ET19/(1+TEA!O$16)^$A19</f>
        <v>12616.941770697691</v>
      </c>
      <c r="FJ19" s="21">
        <f>EU19/(1+TEA!P$16)^$A19</f>
        <v>0</v>
      </c>
    </row>
    <row r="20" spans="1:166" x14ac:dyDescent="0.25">
      <c r="A20" s="4">
        <f t="shared" si="11"/>
        <v>17</v>
      </c>
      <c r="B20" s="21">
        <f t="shared" si="47"/>
        <v>-288178.97242129949</v>
      </c>
      <c r="C20" s="21">
        <f t="shared" si="48"/>
        <v>-285561.65483639709</v>
      </c>
      <c r="D20" s="21">
        <f t="shared" si="49"/>
        <v>-296366.05360397958</v>
      </c>
      <c r="E20" s="21">
        <f t="shared" si="50"/>
        <v>-2324936.0494677857</v>
      </c>
      <c r="F20" s="21">
        <f t="shared" si="51"/>
        <v>-2653722.5942081334</v>
      </c>
      <c r="G20" s="21">
        <f t="shared" si="52"/>
        <v>0</v>
      </c>
      <c r="H20" s="21">
        <f t="shared" si="53"/>
        <v>0</v>
      </c>
      <c r="I20" s="21">
        <f t="shared" si="54"/>
        <v>0</v>
      </c>
      <c r="J20" s="21">
        <f t="shared" si="55"/>
        <v>-298981.81947993068</v>
      </c>
      <c r="K20" s="21">
        <f t="shared" si="56"/>
        <v>-291473.80722477508</v>
      </c>
      <c r="L20" s="21">
        <f t="shared" si="56"/>
        <v>-295982.22629379999</v>
      </c>
      <c r="M20" s="21">
        <f t="shared" si="56"/>
        <v>-6564411.6048157448</v>
      </c>
      <c r="N20" s="21">
        <f t="shared" si="56"/>
        <v>-6744174.5603243532</v>
      </c>
      <c r="O20" s="21">
        <f t="shared" si="57"/>
        <v>-81475.11962286022</v>
      </c>
      <c r="P20" s="21">
        <f t="shared" si="58"/>
        <v>0</v>
      </c>
      <c r="Q20" s="21"/>
      <c r="U20" s="31"/>
      <c r="V20" s="31"/>
      <c r="W20" s="31"/>
      <c r="X20" s="31"/>
      <c r="AF20" s="20"/>
      <c r="AU20" s="21"/>
      <c r="BJ20" s="21"/>
      <c r="BY20" s="21">
        <f>TEA!B$50-TEA!B$46-Q20-AU20</f>
        <v>306371.94188962108</v>
      </c>
      <c r="BZ20" s="21">
        <f>TEA!C$50-TEA!C$46-R20-AV20</f>
        <v>303817.2357646859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316916.36328754947</v>
      </c>
      <c r="CH20" s="21">
        <f>TEA!K$50-TEA!K$46-Z20-BD20</f>
        <v>309587.95766915142</v>
      </c>
      <c r="CI20" s="21">
        <f>TEA!L$50-TEA!L$46-AA20-BE20</f>
        <v>313988.52635666984</v>
      </c>
      <c r="CJ20" s="21">
        <f>TEA!M$50-TEA!M$46-AB20-BF20</f>
        <v>5634322.1256066868</v>
      </c>
      <c r="CK20" s="21">
        <f>TEA!N$50-TEA!N$46-AC20-BG20</f>
        <v>6588082.46050807</v>
      </c>
      <c r="CL20" s="21">
        <f>TEA!O$50-TEA!O$46-AD20-BH20</f>
        <v>79526.072162960132</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306371.94188962108</v>
      </c>
      <c r="DD20" s="21">
        <f t="shared" si="84"/>
        <v>303817.2357646859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316916.36328754947</v>
      </c>
      <c r="DL20" s="21">
        <f t="shared" si="92"/>
        <v>309587.95766915142</v>
      </c>
      <c r="DM20" s="21">
        <f t="shared" si="93"/>
        <v>313988.52635666984</v>
      </c>
      <c r="DN20" s="21">
        <f t="shared" si="94"/>
        <v>5634322.1256066868</v>
      </c>
      <c r="DO20" s="21">
        <f t="shared" si="95"/>
        <v>6588082.46050807</v>
      </c>
      <c r="DP20" s="21">
        <f t="shared" si="96"/>
        <v>79526.072162960132</v>
      </c>
      <c r="DQ20" s="21">
        <f t="shared" si="97"/>
        <v>0</v>
      </c>
      <c r="DR20" s="21">
        <f>IF(DC20&gt;0,DC20*(TEA!B$17+TEA!B$18)-TEA!B$25,0)</f>
        <v>83026.796252087326</v>
      </c>
      <c r="DS20" s="21">
        <f>IF(DD20&gt;0,DD20*(TEA!C$17+TEA!C$18)-TEA!C$25,0)</f>
        <v>82334.470892229889</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85884.334450925904</v>
      </c>
      <c r="EA20" s="21">
        <f>IF(DL20&gt;0,DL20*(TEA!K$17+TEA!K$18)-TEA!K$25,0)</f>
        <v>83898.336528340034</v>
      </c>
      <c r="EB20" s="21">
        <f>IF(DM20&gt;0,DM20*(TEA!L$17+TEA!L$18)-TEA!L$25,0)</f>
        <v>85090.890642657527</v>
      </c>
      <c r="EC20" s="21">
        <f>IF(DN20&gt;0,DN20*(TEA!M$17+TEA!M$18)-TEA!M$25,0)</f>
        <v>959522.29603941226</v>
      </c>
      <c r="ED20" s="21">
        <f>IF(DO20&gt;0,DO20*(TEA!N$17+TEA!N$18)-TEA!N$25,0)</f>
        <v>1785370.346797687</v>
      </c>
      <c r="EE20" s="21">
        <f>IF(DP20&gt;0,DP20*(TEA!O$17+TEA!O$18)-TEA!O$25,0)</f>
        <v>21551.565556162197</v>
      </c>
      <c r="EF20" s="21">
        <f>IF(DQ20&gt;0,DQ20*(TEA!P$17+TEA!P$18)-TEA!P$25,0)</f>
        <v>0</v>
      </c>
      <c r="EG20" s="21">
        <f>TEA!B$50-TEA!B$46-AF20-DR20</f>
        <v>223345.14563753374</v>
      </c>
      <c r="EH20" s="21">
        <f>TEA!C$50-TEA!C$46-AG20-DS20</f>
        <v>221482.76487245603</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231032.02883662356</v>
      </c>
      <c r="EP20" s="21">
        <f>TEA!K$50-TEA!K$46-AO20-EA20</f>
        <v>225689.62114081139</v>
      </c>
      <c r="EQ20" s="21">
        <f>TEA!L$50-TEA!L$46-AP20-EB20</f>
        <v>228897.63571401231</v>
      </c>
      <c r="ER20" s="21">
        <f>TEA!M$50-TEA!M$46-AQ20-EC20</f>
        <v>4674799.8295672741</v>
      </c>
      <c r="ES20" s="21">
        <f>TEA!N$50-TEA!N$46-AR20-ED20</f>
        <v>4802712.113710383</v>
      </c>
      <c r="ET20" s="21">
        <f>TEA!O$50-TEA!O$46-AS20-EE20</f>
        <v>57974.506606797935</v>
      </c>
      <c r="EU20" s="21">
        <f>TEA!P$50-TEA!P$46-AT20-EF20</f>
        <v>0</v>
      </c>
      <c r="EV20" s="21">
        <f>EG20/(1+TEA!B$16)^$A20</f>
        <v>44187.646389110298</v>
      </c>
      <c r="EW20" s="21">
        <f>EH20/(1+TEA!C$16)^$A20</f>
        <v>43819.184283277522</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45708.455250508239</v>
      </c>
      <c r="FE20" s="21">
        <f>EP20/(1+TEA!K$16)^$A20</f>
        <v>44651.488368800747</v>
      </c>
      <c r="FF20" s="21">
        <f>EQ20/(1+TEA!L$16)^$A20</f>
        <v>45286.176949862493</v>
      </c>
      <c r="FG20" s="21">
        <f>ER20/(1+TEA!M$16)^$A20</f>
        <v>924884.22445514495</v>
      </c>
      <c r="FH20" s="21">
        <f>ES20/(1+TEA!N$16)^$A20</f>
        <v>950190.98795969842</v>
      </c>
      <c r="FI20" s="21">
        <f>ET20/(1+TEA!O$16)^$A20</f>
        <v>11469.947064270627</v>
      </c>
      <c r="FJ20" s="21">
        <f>EU20/(1+TEA!P$16)^$A20</f>
        <v>0</v>
      </c>
    </row>
    <row r="21" spans="1:166" x14ac:dyDescent="0.25">
      <c r="A21" s="4">
        <f t="shared" si="11"/>
        <v>18</v>
      </c>
      <c r="B21" s="21">
        <f t="shared" si="47"/>
        <v>-248008.38479483558</v>
      </c>
      <c r="C21" s="21">
        <f t="shared" si="48"/>
        <v>-245726.03276069026</v>
      </c>
      <c r="D21" s="21">
        <f t="shared" si="49"/>
        <v>-255147.6794294604</v>
      </c>
      <c r="E21" s="21">
        <f t="shared" si="50"/>
        <v>-2329111.1326874518</v>
      </c>
      <c r="F21" s="21">
        <f t="shared" si="51"/>
        <v>-2665269.7097241315</v>
      </c>
      <c r="G21" s="21">
        <f t="shared" si="52"/>
        <v>0</v>
      </c>
      <c r="H21" s="21">
        <f t="shared" si="53"/>
        <v>0</v>
      </c>
      <c r="I21" s="21">
        <f t="shared" si="54"/>
        <v>0</v>
      </c>
      <c r="J21" s="21">
        <f t="shared" si="55"/>
        <v>-257428.67834310501</v>
      </c>
      <c r="K21" s="21">
        <f t="shared" si="56"/>
        <v>-250881.54507131985</v>
      </c>
      <c r="L21" s="21">
        <f t="shared" si="56"/>
        <v>-254812.97452119773</v>
      </c>
      <c r="M21" s="21">
        <f t="shared" si="56"/>
        <v>-5723607.764401977</v>
      </c>
      <c r="N21" s="21">
        <f t="shared" si="56"/>
        <v>-5880364.5712700821</v>
      </c>
      <c r="O21" s="21">
        <f t="shared" si="57"/>
        <v>-71047.895018977826</v>
      </c>
      <c r="P21" s="21">
        <f t="shared" si="58"/>
        <v>0</v>
      </c>
      <c r="Q21" s="21"/>
      <c r="U21" s="31"/>
      <c r="V21" s="31"/>
      <c r="W21" s="31"/>
      <c r="X21" s="31"/>
      <c r="AF21" s="20"/>
      <c r="AU21" s="21"/>
      <c r="BJ21" s="21"/>
      <c r="BY21" s="21">
        <f>TEA!B$50-TEA!B$46-Q21-AU21</f>
        <v>306371.94188962108</v>
      </c>
      <c r="BZ21" s="21">
        <f>TEA!C$50-TEA!C$46-R21-AV21</f>
        <v>303817.2357646859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316916.36328754947</v>
      </c>
      <c r="CH21" s="21">
        <f>TEA!K$50-TEA!K$46-Z21-BD21</f>
        <v>309587.95766915142</v>
      </c>
      <c r="CI21" s="21">
        <f>TEA!L$50-TEA!L$46-AA21-BE21</f>
        <v>313988.52635666984</v>
      </c>
      <c r="CJ21" s="21">
        <f>TEA!M$50-TEA!M$46-AB21-BF21</f>
        <v>5634322.1256066868</v>
      </c>
      <c r="CK21" s="21">
        <f>TEA!N$50-TEA!N$46-AC21-BG21</f>
        <v>6588082.46050807</v>
      </c>
      <c r="CL21" s="21">
        <f>TEA!O$50-TEA!O$46-AD21-BH21</f>
        <v>79526.072162960132</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306371.94188962108</v>
      </c>
      <c r="DD21" s="21">
        <f t="shared" si="84"/>
        <v>303817.2357646859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316916.36328754947</v>
      </c>
      <c r="DL21" s="21">
        <f t="shared" si="92"/>
        <v>309587.95766915142</v>
      </c>
      <c r="DM21" s="21">
        <f t="shared" si="93"/>
        <v>313988.52635666984</v>
      </c>
      <c r="DN21" s="21">
        <f t="shared" si="94"/>
        <v>5634322.1256066868</v>
      </c>
      <c r="DO21" s="21">
        <f t="shared" si="95"/>
        <v>6588082.46050807</v>
      </c>
      <c r="DP21" s="21">
        <f t="shared" si="96"/>
        <v>79526.072162960132</v>
      </c>
      <c r="DQ21" s="21">
        <f t="shared" si="97"/>
        <v>0</v>
      </c>
      <c r="DR21" s="21">
        <f>IF(DC21&gt;0,DC21*(TEA!B$17+TEA!B$18)-TEA!B$25,0)</f>
        <v>83026.796252087326</v>
      </c>
      <c r="DS21" s="21">
        <f>IF(DD21&gt;0,DD21*(TEA!C$17+TEA!C$18)-TEA!C$25,0)</f>
        <v>82334.470892229889</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85884.334450925904</v>
      </c>
      <c r="EA21" s="21">
        <f>IF(DL21&gt;0,DL21*(TEA!K$17+TEA!K$18)-TEA!K$25,0)</f>
        <v>83898.336528340034</v>
      </c>
      <c r="EB21" s="21">
        <f>IF(DM21&gt;0,DM21*(TEA!L$17+TEA!L$18)-TEA!L$25,0)</f>
        <v>85090.890642657527</v>
      </c>
      <c r="EC21" s="21">
        <f>IF(DN21&gt;0,DN21*(TEA!M$17+TEA!M$18)-TEA!M$25,0)</f>
        <v>959522.29603941226</v>
      </c>
      <c r="ED21" s="21">
        <f>IF(DO21&gt;0,DO21*(TEA!N$17+TEA!N$18)-TEA!N$25,0)</f>
        <v>1785370.346797687</v>
      </c>
      <c r="EE21" s="21">
        <f>IF(DP21&gt;0,DP21*(TEA!O$17+TEA!O$18)-TEA!O$25,0)</f>
        <v>21551.565556162197</v>
      </c>
      <c r="EF21" s="21">
        <f>IF(DQ21&gt;0,DQ21*(TEA!P$17+TEA!P$18)-TEA!P$25,0)</f>
        <v>0</v>
      </c>
      <c r="EG21" s="21">
        <f>TEA!B$50-TEA!B$46-AF21-DR21</f>
        <v>223345.14563753374</v>
      </c>
      <c r="EH21" s="21">
        <f>TEA!C$50-TEA!C$46-AG21-DS21</f>
        <v>221482.76487245603</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231032.02883662356</v>
      </c>
      <c r="EP21" s="21">
        <f>TEA!K$50-TEA!K$46-AO21-EA21</f>
        <v>225689.62114081139</v>
      </c>
      <c r="EQ21" s="21">
        <f>TEA!L$50-TEA!L$46-AP21-EB21</f>
        <v>228897.63571401231</v>
      </c>
      <c r="ER21" s="21">
        <f>TEA!M$50-TEA!M$46-AQ21-EC21</f>
        <v>4674799.8295672741</v>
      </c>
      <c r="ES21" s="21">
        <f>TEA!N$50-TEA!N$46-AR21-ED21</f>
        <v>4802712.113710383</v>
      </c>
      <c r="ET21" s="21">
        <f>TEA!O$50-TEA!O$46-AS21-EE21</f>
        <v>57974.506606797935</v>
      </c>
      <c r="EU21" s="21">
        <f>TEA!P$50-TEA!P$46-AT21-EF21</f>
        <v>0</v>
      </c>
      <c r="EV21" s="21">
        <f>EG21/(1+TEA!B$16)^$A21</f>
        <v>40170.587626463908</v>
      </c>
      <c r="EW21" s="21">
        <f>EH21/(1+TEA!C$16)^$A21</f>
        <v>39835.622075706837</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41553.141136825667</v>
      </c>
      <c r="FE21" s="21">
        <f>EP21/(1+TEA!K$16)^$A21</f>
        <v>40592.262153455216</v>
      </c>
      <c r="FF21" s="21">
        <f>EQ21/(1+TEA!L$16)^$A21</f>
        <v>41169.251772602263</v>
      </c>
      <c r="FG21" s="21">
        <f>ER21/(1+TEA!M$16)^$A21</f>
        <v>840803.84041376808</v>
      </c>
      <c r="FH21" s="21">
        <f>ES21/(1+TEA!N$16)^$A21</f>
        <v>863809.98905427114</v>
      </c>
      <c r="FI21" s="21">
        <f>ET21/(1+TEA!O$16)^$A21</f>
        <v>10427.224603882389</v>
      </c>
      <c r="FJ21" s="21">
        <f>EU21/(1+TEA!P$16)^$A21</f>
        <v>0</v>
      </c>
    </row>
    <row r="22" spans="1:166" x14ac:dyDescent="0.25">
      <c r="A22" s="4">
        <f t="shared" si="11"/>
        <v>19</v>
      </c>
      <c r="B22" s="21">
        <f t="shared" si="47"/>
        <v>-211489.6687707775</v>
      </c>
      <c r="C22" s="21">
        <f t="shared" si="48"/>
        <v>-209511.83087368406</v>
      </c>
      <c r="D22" s="21">
        <f t="shared" si="49"/>
        <v>-217676.43017989752</v>
      </c>
      <c r="E22" s="21">
        <f t="shared" si="50"/>
        <v>-2332906.6628871481</v>
      </c>
      <c r="F22" s="21">
        <f t="shared" si="51"/>
        <v>-2675767.087465948</v>
      </c>
      <c r="G22" s="21">
        <f t="shared" si="52"/>
        <v>0</v>
      </c>
      <c r="H22" s="21">
        <f t="shared" si="53"/>
        <v>0</v>
      </c>
      <c r="I22" s="21">
        <f t="shared" si="54"/>
        <v>0</v>
      </c>
      <c r="J22" s="21">
        <f t="shared" si="55"/>
        <v>-219653.09549144533</v>
      </c>
      <c r="K22" s="21">
        <f t="shared" si="56"/>
        <v>-213979.48856817876</v>
      </c>
      <c r="L22" s="21">
        <f t="shared" si="56"/>
        <v>-217386.38200065022</v>
      </c>
      <c r="M22" s="21">
        <f t="shared" si="56"/>
        <v>-4959240.6367530972</v>
      </c>
      <c r="N22" s="21">
        <f t="shared" si="56"/>
        <v>-5095082.7630389268</v>
      </c>
      <c r="O22" s="21">
        <f t="shared" si="57"/>
        <v>-61568.599924539296</v>
      </c>
      <c r="P22" s="21">
        <f t="shared" si="58"/>
        <v>0</v>
      </c>
      <c r="Q22" s="21"/>
      <c r="U22" s="31"/>
      <c r="V22" s="31"/>
      <c r="W22" s="31"/>
      <c r="X22" s="31"/>
      <c r="AF22" s="20"/>
      <c r="AU22" s="21"/>
      <c r="BJ22" s="21"/>
      <c r="BY22" s="21">
        <f>TEA!B$50-TEA!B$46-Q22-AU22</f>
        <v>306371.94188962108</v>
      </c>
      <c r="BZ22" s="21">
        <f>TEA!C$50-TEA!C$46-R22-AV22</f>
        <v>303817.2357646859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316916.36328754947</v>
      </c>
      <c r="CH22" s="21">
        <f>TEA!K$50-TEA!K$46-Z22-BD22</f>
        <v>309587.95766915142</v>
      </c>
      <c r="CI22" s="21">
        <f>TEA!L$50-TEA!L$46-AA22-BE22</f>
        <v>313988.52635666984</v>
      </c>
      <c r="CJ22" s="21">
        <f>TEA!M$50-TEA!M$46-AB22-BF22</f>
        <v>5634322.1256066868</v>
      </c>
      <c r="CK22" s="21">
        <f>TEA!N$50-TEA!N$46-AC22-BG22</f>
        <v>6588082.46050807</v>
      </c>
      <c r="CL22" s="21">
        <f>TEA!O$50-TEA!O$46-AD22-BH22</f>
        <v>79526.072162960132</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306371.94188962108</v>
      </c>
      <c r="DD22" s="21">
        <f t="shared" si="84"/>
        <v>303817.2357646859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316916.36328754947</v>
      </c>
      <c r="DL22" s="21">
        <f t="shared" si="92"/>
        <v>309587.95766915142</v>
      </c>
      <c r="DM22" s="21">
        <f t="shared" si="93"/>
        <v>313988.52635666984</v>
      </c>
      <c r="DN22" s="21">
        <f t="shared" si="94"/>
        <v>5634322.1256066868</v>
      </c>
      <c r="DO22" s="21">
        <f t="shared" si="95"/>
        <v>6588082.46050807</v>
      </c>
      <c r="DP22" s="21">
        <f t="shared" si="96"/>
        <v>79526.072162960132</v>
      </c>
      <c r="DQ22" s="21">
        <f t="shared" si="97"/>
        <v>0</v>
      </c>
      <c r="DR22" s="21">
        <f>IF(DC22&gt;0,DC22*(TEA!B$17+TEA!B$18)-TEA!B$25,0)</f>
        <v>83026.796252087326</v>
      </c>
      <c r="DS22" s="21">
        <f>IF(DD22&gt;0,DD22*(TEA!C$17+TEA!C$18)-TEA!C$25,0)</f>
        <v>82334.470892229889</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85884.334450925904</v>
      </c>
      <c r="EA22" s="21">
        <f>IF(DL22&gt;0,DL22*(TEA!K$17+TEA!K$18)-TEA!K$25,0)</f>
        <v>83898.336528340034</v>
      </c>
      <c r="EB22" s="21">
        <f>IF(DM22&gt;0,DM22*(TEA!L$17+TEA!L$18)-TEA!L$25,0)</f>
        <v>85090.890642657527</v>
      </c>
      <c r="EC22" s="21">
        <f>IF(DN22&gt;0,DN22*(TEA!M$17+TEA!M$18)-TEA!M$25,0)</f>
        <v>959522.29603941226</v>
      </c>
      <c r="ED22" s="21">
        <f>IF(DO22&gt;0,DO22*(TEA!N$17+TEA!N$18)-TEA!N$25,0)</f>
        <v>1785370.346797687</v>
      </c>
      <c r="EE22" s="21">
        <f>IF(DP22&gt;0,DP22*(TEA!O$17+TEA!O$18)-TEA!O$25,0)</f>
        <v>21551.565556162197</v>
      </c>
      <c r="EF22" s="21">
        <f>IF(DQ22&gt;0,DQ22*(TEA!P$17+TEA!P$18)-TEA!P$25,0)</f>
        <v>0</v>
      </c>
      <c r="EG22" s="21">
        <f>TEA!B$50-TEA!B$46-AF22-DR22</f>
        <v>223345.14563753374</v>
      </c>
      <c r="EH22" s="21">
        <f>TEA!C$50-TEA!C$46-AG22-DS22</f>
        <v>221482.76487245603</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231032.02883662356</v>
      </c>
      <c r="EP22" s="21">
        <f>TEA!K$50-TEA!K$46-AO22-EA22</f>
        <v>225689.62114081139</v>
      </c>
      <c r="EQ22" s="21">
        <f>TEA!L$50-TEA!L$46-AP22-EB22</f>
        <v>228897.63571401231</v>
      </c>
      <c r="ER22" s="21">
        <f>TEA!M$50-TEA!M$46-AQ22-EC22</f>
        <v>4674799.8295672741</v>
      </c>
      <c r="ES22" s="21">
        <f>TEA!N$50-TEA!N$46-AR22-ED22</f>
        <v>4802712.113710383</v>
      </c>
      <c r="ET22" s="21">
        <f>TEA!O$50-TEA!O$46-AS22-EE22</f>
        <v>57974.506606797935</v>
      </c>
      <c r="EU22" s="21">
        <f>TEA!P$50-TEA!P$46-AT22-EF22</f>
        <v>0</v>
      </c>
      <c r="EV22" s="21">
        <f>EG22/(1+TEA!B$16)^$A22</f>
        <v>36518.716024058085</v>
      </c>
      <c r="EW22" s="21">
        <f>EH22/(1+TEA!C$16)^$A22</f>
        <v>36214.201887006202</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37775.582851659688</v>
      </c>
      <c r="FE22" s="21">
        <f>EP22/(1+TEA!K$16)^$A22</f>
        <v>36902.056503141102</v>
      </c>
      <c r="FF22" s="21">
        <f>EQ22/(1+TEA!L$16)^$A22</f>
        <v>37426.5925205475</v>
      </c>
      <c r="FG22" s="21">
        <f>ER22/(1+TEA!M$16)^$A22</f>
        <v>764367.12764887989</v>
      </c>
      <c r="FH22" s="21">
        <f>ES22/(1+TEA!N$16)^$A22</f>
        <v>785281.80823115539</v>
      </c>
      <c r="FI22" s="21">
        <f>ET22/(1+TEA!O$16)^$A22</f>
        <v>9479.295094438532</v>
      </c>
      <c r="FJ22" s="21">
        <f>EU22/(1+TEA!P$16)^$A22</f>
        <v>0</v>
      </c>
    </row>
    <row r="23" spans="1:166" x14ac:dyDescent="0.25">
      <c r="A23" s="4">
        <f t="shared" si="11"/>
        <v>20</v>
      </c>
      <c r="B23" s="21">
        <f t="shared" si="47"/>
        <v>-178290.83602163379</v>
      </c>
      <c r="C23" s="21">
        <f t="shared" si="48"/>
        <v>-176589.82915822387</v>
      </c>
      <c r="D23" s="21">
        <f t="shared" si="49"/>
        <v>-183611.65813484037</v>
      </c>
      <c r="E23" s="21">
        <f t="shared" si="50"/>
        <v>-2336357.1448868723</v>
      </c>
      <c r="F23" s="21">
        <f t="shared" si="51"/>
        <v>-2685310.1581403264</v>
      </c>
      <c r="G23" s="21">
        <f t="shared" si="52"/>
        <v>0</v>
      </c>
      <c r="H23" s="21">
        <f t="shared" si="53"/>
        <v>0</v>
      </c>
      <c r="I23" s="21">
        <f t="shared" si="54"/>
        <v>0</v>
      </c>
      <c r="J23" s="21">
        <f t="shared" si="55"/>
        <v>-185311.65653539106</v>
      </c>
      <c r="K23" s="21">
        <f t="shared" si="56"/>
        <v>-180432.16447441411</v>
      </c>
      <c r="L23" s="21">
        <f t="shared" si="56"/>
        <v>-183362.20698197067</v>
      </c>
      <c r="M23" s="21">
        <f t="shared" si="56"/>
        <v>-4264361.4297995698</v>
      </c>
      <c r="N23" s="21">
        <f t="shared" si="56"/>
        <v>-4381190.2101015132</v>
      </c>
      <c r="O23" s="21">
        <f t="shared" si="57"/>
        <v>-52951.058929595172</v>
      </c>
      <c r="P23" s="21">
        <f t="shared" si="58"/>
        <v>0</v>
      </c>
      <c r="Q23" s="21"/>
      <c r="U23" s="31"/>
      <c r="V23" s="31"/>
      <c r="W23" s="31"/>
      <c r="X23" s="31"/>
      <c r="AF23" s="20"/>
      <c r="AU23" s="21"/>
      <c r="BJ23" s="21"/>
      <c r="BY23" s="21">
        <f>TEA!B$50-TEA!B$46-Q23-AU23</f>
        <v>306371.94188962108</v>
      </c>
      <c r="BZ23" s="21">
        <f>TEA!C$50-TEA!C$46-R23-AV23</f>
        <v>303817.2357646859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316916.36328754947</v>
      </c>
      <c r="CH23" s="21">
        <f>TEA!K$50-TEA!K$46-Z23-BD23</f>
        <v>309587.95766915142</v>
      </c>
      <c r="CI23" s="21">
        <f>TEA!L$50-TEA!L$46-AA23-BE23</f>
        <v>313988.52635666984</v>
      </c>
      <c r="CJ23" s="21">
        <f>TEA!M$50-TEA!M$46-AB23-BF23</f>
        <v>5634322.1256066868</v>
      </c>
      <c r="CK23" s="21">
        <f>TEA!N$50-TEA!N$46-AC23-BG23</f>
        <v>6588082.46050807</v>
      </c>
      <c r="CL23" s="21">
        <f>TEA!O$50-TEA!O$46-AD23-BH23</f>
        <v>79526.072162960132</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306371.94188962108</v>
      </c>
      <c r="DD23" s="21">
        <f t="shared" si="84"/>
        <v>303817.2357646859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316916.36328754947</v>
      </c>
      <c r="DL23" s="21">
        <f t="shared" si="92"/>
        <v>309587.95766915142</v>
      </c>
      <c r="DM23" s="21">
        <f t="shared" si="93"/>
        <v>313988.52635666984</v>
      </c>
      <c r="DN23" s="21">
        <f t="shared" si="94"/>
        <v>5634322.1256066868</v>
      </c>
      <c r="DO23" s="21">
        <f t="shared" si="95"/>
        <v>6588082.46050807</v>
      </c>
      <c r="DP23" s="21">
        <f t="shared" si="96"/>
        <v>79526.072162960132</v>
      </c>
      <c r="DQ23" s="21">
        <f t="shared" si="97"/>
        <v>0</v>
      </c>
      <c r="DR23" s="21">
        <f>IF(DC23&gt;0,DC23*(TEA!B$17+TEA!B$18)-TEA!B$25,0)</f>
        <v>83026.796252087326</v>
      </c>
      <c r="DS23" s="21">
        <f>IF(DD23&gt;0,DD23*(TEA!C$17+TEA!C$18)-TEA!C$25,0)</f>
        <v>82334.470892229889</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85884.334450925904</v>
      </c>
      <c r="EA23" s="21">
        <f>IF(DL23&gt;0,DL23*(TEA!K$17+TEA!K$18)-TEA!K$25,0)</f>
        <v>83898.336528340034</v>
      </c>
      <c r="EB23" s="21">
        <f>IF(DM23&gt;0,DM23*(TEA!L$17+TEA!L$18)-TEA!L$25,0)</f>
        <v>85090.890642657527</v>
      </c>
      <c r="EC23" s="21">
        <f>IF(DN23&gt;0,DN23*(TEA!M$17+TEA!M$18)-TEA!M$25,0)</f>
        <v>959522.29603941226</v>
      </c>
      <c r="ED23" s="21">
        <f>IF(DO23&gt;0,DO23*(TEA!N$17+TEA!N$18)-TEA!N$25,0)</f>
        <v>1785370.346797687</v>
      </c>
      <c r="EE23" s="21">
        <f>IF(DP23&gt;0,DP23*(TEA!O$17+TEA!O$18)-TEA!O$25,0)</f>
        <v>21551.565556162197</v>
      </c>
      <c r="EF23" s="21">
        <f>IF(DQ23&gt;0,DQ23*(TEA!P$17+TEA!P$18)-TEA!P$25,0)</f>
        <v>0</v>
      </c>
      <c r="EG23" s="21">
        <f>TEA!B$50-TEA!B$46-AF23-DR23</f>
        <v>223345.14563753374</v>
      </c>
      <c r="EH23" s="21">
        <f>TEA!C$50-TEA!C$46-AG23-DS23</f>
        <v>221482.76487245603</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231032.02883662356</v>
      </c>
      <c r="EP23" s="21">
        <f>TEA!K$50-TEA!K$46-AO23-EA23</f>
        <v>225689.62114081139</v>
      </c>
      <c r="EQ23" s="21">
        <f>TEA!L$50-TEA!L$46-AP23-EB23</f>
        <v>228897.63571401231</v>
      </c>
      <c r="ER23" s="21">
        <f>TEA!M$50-TEA!M$46-AQ23-EC23</f>
        <v>4674799.8295672741</v>
      </c>
      <c r="ES23" s="21">
        <f>TEA!N$50-TEA!N$46-AR23-ED23</f>
        <v>4802712.113710383</v>
      </c>
      <c r="ET23" s="21">
        <f>TEA!O$50-TEA!O$46-AS23-EE23</f>
        <v>57974.506606797935</v>
      </c>
      <c r="EU23" s="21">
        <f>TEA!P$50-TEA!P$46-AT23-EF23</f>
        <v>0</v>
      </c>
      <c r="EV23" s="21">
        <f>EG23/(1+TEA!B$16)^$A23</f>
        <v>33198.832749143716</v>
      </c>
      <c r="EW23" s="21">
        <f>EH23/(1+TEA!C$16)^$A23</f>
        <v>32922.001715460188</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34341.438956054262</v>
      </c>
      <c r="FE23" s="21">
        <f>EP23/(1+TEA!K$16)^$A23</f>
        <v>33547.324093764641</v>
      </c>
      <c r="FF23" s="21">
        <f>EQ23/(1+TEA!L$16)^$A23</f>
        <v>34024.175018679547</v>
      </c>
      <c r="FG23" s="21">
        <f>ER23/(1+TEA!M$16)^$A23</f>
        <v>694879.20695352729</v>
      </c>
      <c r="FH23" s="21">
        <f>ES23/(1+TEA!N$16)^$A23</f>
        <v>713892.55293741403</v>
      </c>
      <c r="FI23" s="21">
        <f>ET23/(1+TEA!O$16)^$A23</f>
        <v>8617.5409949441218</v>
      </c>
      <c r="FJ23" s="21">
        <f>EU23/(1+TEA!P$16)^$A23</f>
        <v>0</v>
      </c>
    </row>
    <row r="24" spans="1:166" x14ac:dyDescent="0.25">
      <c r="A24" s="4">
        <f t="shared" si="11"/>
        <v>21</v>
      </c>
      <c r="B24" s="21">
        <f t="shared" si="47"/>
        <v>-148110.07897695768</v>
      </c>
      <c r="C24" s="21">
        <f t="shared" si="48"/>
        <v>-146660.73668962371</v>
      </c>
      <c r="D24" s="21">
        <f t="shared" si="49"/>
        <v>-152643.68354842477</v>
      </c>
      <c r="E24" s="21">
        <f t="shared" si="50"/>
        <v>-2339493.946704803</v>
      </c>
      <c r="F24" s="21">
        <f t="shared" si="51"/>
        <v>-2693985.6769352159</v>
      </c>
      <c r="G24" s="21">
        <f t="shared" si="52"/>
        <v>0</v>
      </c>
      <c r="H24" s="21">
        <f t="shared" si="53"/>
        <v>0</v>
      </c>
      <c r="I24" s="21">
        <f t="shared" si="54"/>
        <v>0</v>
      </c>
      <c r="J24" s="21">
        <f t="shared" si="55"/>
        <v>-154092.16657534172</v>
      </c>
      <c r="K24" s="21">
        <f t="shared" si="56"/>
        <v>-149934.59711644627</v>
      </c>
      <c r="L24" s="21">
        <f t="shared" si="56"/>
        <v>-152431.13878317107</v>
      </c>
      <c r="M24" s="21">
        <f t="shared" si="56"/>
        <v>-3632653.0598418177</v>
      </c>
      <c r="N24" s="21">
        <f t="shared" si="56"/>
        <v>-3732196.9801584096</v>
      </c>
      <c r="O24" s="21">
        <f t="shared" si="57"/>
        <v>-45116.930752373242</v>
      </c>
      <c r="P24" s="21">
        <f t="shared" si="58"/>
        <v>0</v>
      </c>
      <c r="Q24" s="21"/>
      <c r="U24" s="31"/>
      <c r="V24" s="31"/>
      <c r="W24" s="31"/>
      <c r="X24" s="31"/>
      <c r="AF24" s="20"/>
      <c r="AU24" s="21"/>
      <c r="BJ24" s="21"/>
      <c r="BY24" s="21">
        <f>TEA!B$50-TEA!B$46-Q24-AU24</f>
        <v>306371.94188962108</v>
      </c>
      <c r="BZ24" s="21">
        <f>TEA!C$50-TEA!C$46-R24-AV24</f>
        <v>303817.2357646859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316916.36328754947</v>
      </c>
      <c r="CH24" s="21">
        <f>TEA!K$50-TEA!K$46-Z24-BD24</f>
        <v>309587.95766915142</v>
      </c>
      <c r="CI24" s="21">
        <f>TEA!L$50-TEA!L$46-AA24-BE24</f>
        <v>313988.52635666984</v>
      </c>
      <c r="CJ24" s="21">
        <f>TEA!M$50-TEA!M$46-AB24-BF24</f>
        <v>5634322.1256066868</v>
      </c>
      <c r="CK24" s="21">
        <f>TEA!N$50-TEA!N$46-AC24-BG24</f>
        <v>6588082.46050807</v>
      </c>
      <c r="CL24" s="21">
        <f>TEA!O$50-TEA!O$46-AD24-BH24</f>
        <v>79526.072162960132</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306371.94188962108</v>
      </c>
      <c r="DD24" s="21">
        <f t="shared" si="84"/>
        <v>303817.2357646859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316916.36328754947</v>
      </c>
      <c r="DL24" s="21">
        <f t="shared" si="92"/>
        <v>309587.95766915142</v>
      </c>
      <c r="DM24" s="21">
        <f t="shared" si="93"/>
        <v>313988.52635666984</v>
      </c>
      <c r="DN24" s="21">
        <f t="shared" si="94"/>
        <v>5634322.1256066868</v>
      </c>
      <c r="DO24" s="21">
        <f t="shared" si="95"/>
        <v>6588082.46050807</v>
      </c>
      <c r="DP24" s="21">
        <f t="shared" si="96"/>
        <v>79526.072162960132</v>
      </c>
      <c r="DQ24" s="21">
        <f t="shared" si="97"/>
        <v>0</v>
      </c>
      <c r="DR24" s="21">
        <f>IF(DC24&gt;0,DC24*(TEA!B$17+TEA!B$18)-TEA!B$25,0)</f>
        <v>83026.796252087326</v>
      </c>
      <c r="DS24" s="21">
        <f>IF(DD24&gt;0,DD24*(TEA!C$17+TEA!C$18)-TEA!C$25,0)</f>
        <v>82334.470892229889</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85884.334450925904</v>
      </c>
      <c r="EA24" s="21">
        <f>IF(DL24&gt;0,DL24*(TEA!K$17+TEA!K$18)-TEA!K$25,0)</f>
        <v>83898.336528340034</v>
      </c>
      <c r="EB24" s="21">
        <f>IF(DM24&gt;0,DM24*(TEA!L$17+TEA!L$18)-TEA!L$25,0)</f>
        <v>85090.890642657527</v>
      </c>
      <c r="EC24" s="21">
        <f>IF(DN24&gt;0,DN24*(TEA!M$17+TEA!M$18)-TEA!M$25,0)</f>
        <v>959522.29603941226</v>
      </c>
      <c r="ED24" s="21">
        <f>IF(DO24&gt;0,DO24*(TEA!N$17+TEA!N$18)-TEA!N$25,0)</f>
        <v>1785370.346797687</v>
      </c>
      <c r="EE24" s="21">
        <f>IF(DP24&gt;0,DP24*(TEA!O$17+TEA!O$18)-TEA!O$25,0)</f>
        <v>21551.565556162197</v>
      </c>
      <c r="EF24" s="21">
        <f>IF(DQ24&gt;0,DQ24*(TEA!P$17+TEA!P$18)-TEA!P$25,0)</f>
        <v>0</v>
      </c>
      <c r="EG24" s="21">
        <f>TEA!B$50-TEA!B$46-AF24-DR24</f>
        <v>223345.14563753374</v>
      </c>
      <c r="EH24" s="21">
        <f>TEA!C$50-TEA!C$46-AG24-DS24</f>
        <v>221482.76487245603</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231032.02883662356</v>
      </c>
      <c r="EP24" s="21">
        <f>TEA!K$50-TEA!K$46-AO24-EA24</f>
        <v>225689.62114081139</v>
      </c>
      <c r="EQ24" s="21">
        <f>TEA!L$50-TEA!L$46-AP24-EB24</f>
        <v>228897.63571401231</v>
      </c>
      <c r="ER24" s="21">
        <f>TEA!M$50-TEA!M$46-AQ24-EC24</f>
        <v>4674799.8295672741</v>
      </c>
      <c r="ES24" s="21">
        <f>TEA!N$50-TEA!N$46-AR24-ED24</f>
        <v>4802712.113710383</v>
      </c>
      <c r="ET24" s="21">
        <f>TEA!O$50-TEA!O$46-AS24-EE24</f>
        <v>57974.506606797935</v>
      </c>
      <c r="EU24" s="21">
        <f>TEA!P$50-TEA!P$46-AT24-EF24</f>
        <v>0</v>
      </c>
      <c r="EV24" s="21">
        <f>EG24/(1+TEA!B$16)^$A24</f>
        <v>30180.757044676106</v>
      </c>
      <c r="EW24" s="21">
        <f>EH24/(1+TEA!C$16)^$A24</f>
        <v>29929.092468600167</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31219.489960049326</v>
      </c>
      <c r="FE24" s="21">
        <f>EP24/(1+TEA!K$16)^$A24</f>
        <v>30497.567357967848</v>
      </c>
      <c r="FF24" s="21">
        <f>EQ24/(1+TEA!L$16)^$A24</f>
        <v>30931.068198799585</v>
      </c>
      <c r="FG24" s="21">
        <f>ER24/(1+TEA!M$16)^$A24</f>
        <v>631708.36995775194</v>
      </c>
      <c r="FH24" s="21">
        <f>ES24/(1+TEA!N$16)^$A24</f>
        <v>648993.22994310362</v>
      </c>
      <c r="FI24" s="21">
        <f>ET24/(1+TEA!O$16)^$A24</f>
        <v>7834.1281772219272</v>
      </c>
      <c r="FJ24" s="21">
        <f>EU24/(1+TEA!P$16)^$A24</f>
        <v>0</v>
      </c>
    </row>
    <row r="25" spans="1:166" x14ac:dyDescent="0.25">
      <c r="A25" s="4">
        <f t="shared" si="11"/>
        <v>22</v>
      </c>
      <c r="B25" s="21">
        <f t="shared" si="47"/>
        <v>-120673.02711816123</v>
      </c>
      <c r="C25" s="21">
        <f t="shared" si="48"/>
        <v>-119452.47080907811</v>
      </c>
      <c r="D25" s="21">
        <f t="shared" si="49"/>
        <v>-124490.97937895605</v>
      </c>
      <c r="E25" s="21">
        <f t="shared" si="50"/>
        <v>-2342345.5847211038</v>
      </c>
      <c r="F25" s="21">
        <f t="shared" si="51"/>
        <v>-2701872.5122032976</v>
      </c>
      <c r="G25" s="21">
        <f t="shared" si="52"/>
        <v>0</v>
      </c>
      <c r="H25" s="21">
        <f t="shared" si="53"/>
        <v>0</v>
      </c>
      <c r="I25" s="21">
        <f t="shared" si="54"/>
        <v>0</v>
      </c>
      <c r="J25" s="21">
        <f t="shared" si="55"/>
        <v>-125710.81206620597</v>
      </c>
      <c r="K25" s="21">
        <f t="shared" si="56"/>
        <v>-122209.53588193005</v>
      </c>
      <c r="L25" s="21">
        <f t="shared" si="56"/>
        <v>-124311.98587517146</v>
      </c>
      <c r="M25" s="21">
        <f t="shared" si="56"/>
        <v>-3058372.7235165886</v>
      </c>
      <c r="N25" s="21">
        <f t="shared" si="56"/>
        <v>-3142203.1347555881</v>
      </c>
      <c r="O25" s="21">
        <f t="shared" si="57"/>
        <v>-37994.996045807857</v>
      </c>
      <c r="P25" s="21">
        <f t="shared" si="58"/>
        <v>0</v>
      </c>
      <c r="Q25" s="21"/>
      <c r="U25" s="31"/>
      <c r="V25" s="31"/>
      <c r="W25" s="31"/>
      <c r="X25" s="31"/>
      <c r="AF25" s="20"/>
      <c r="AU25" s="21"/>
      <c r="BJ25" s="21"/>
      <c r="BY25" s="21">
        <f>TEA!B$50-TEA!B$46-Q25-AU25</f>
        <v>306371.94188962108</v>
      </c>
      <c r="BZ25" s="21">
        <f>TEA!C$50-TEA!C$46-R25-AV25</f>
        <v>303817.2357646859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316916.36328754947</v>
      </c>
      <c r="CH25" s="21">
        <f>TEA!K$50-TEA!K$46-Z25-BD25</f>
        <v>309587.95766915142</v>
      </c>
      <c r="CI25" s="21">
        <f>TEA!L$50-TEA!L$46-AA25-BE25</f>
        <v>313988.52635666984</v>
      </c>
      <c r="CJ25" s="21">
        <f>TEA!M$50-TEA!M$46-AB25-BF25</f>
        <v>5634322.1256066868</v>
      </c>
      <c r="CK25" s="21">
        <f>TEA!N$50-TEA!N$46-AC25-BG25</f>
        <v>6588082.46050807</v>
      </c>
      <c r="CL25" s="21">
        <f>TEA!O$50-TEA!O$46-AD25-BH25</f>
        <v>79526.072162960132</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306371.94188962108</v>
      </c>
      <c r="DD25" s="21">
        <f t="shared" si="84"/>
        <v>303817.2357646859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316916.36328754947</v>
      </c>
      <c r="DL25" s="21">
        <f t="shared" si="92"/>
        <v>309587.95766915142</v>
      </c>
      <c r="DM25" s="21">
        <f t="shared" si="93"/>
        <v>313988.52635666984</v>
      </c>
      <c r="DN25" s="21">
        <f t="shared" si="94"/>
        <v>5634322.1256066868</v>
      </c>
      <c r="DO25" s="21">
        <f t="shared" si="95"/>
        <v>6588082.46050807</v>
      </c>
      <c r="DP25" s="21">
        <f t="shared" si="96"/>
        <v>79526.072162960132</v>
      </c>
      <c r="DQ25" s="21">
        <f t="shared" si="97"/>
        <v>0</v>
      </c>
      <c r="DR25" s="21">
        <f>IF(DC25&gt;0,DC25*(TEA!B$17+TEA!B$18)-TEA!B$25,0)</f>
        <v>83026.796252087326</v>
      </c>
      <c r="DS25" s="21">
        <f>IF(DD25&gt;0,DD25*(TEA!C$17+TEA!C$18)-TEA!C$25,0)</f>
        <v>82334.470892229889</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85884.334450925904</v>
      </c>
      <c r="EA25" s="21">
        <f>IF(DL25&gt;0,DL25*(TEA!K$17+TEA!K$18)-TEA!K$25,0)</f>
        <v>83898.336528340034</v>
      </c>
      <c r="EB25" s="21">
        <f>IF(DM25&gt;0,DM25*(TEA!L$17+TEA!L$18)-TEA!L$25,0)</f>
        <v>85090.890642657527</v>
      </c>
      <c r="EC25" s="21">
        <f>IF(DN25&gt;0,DN25*(TEA!M$17+TEA!M$18)-TEA!M$25,0)</f>
        <v>959522.29603941226</v>
      </c>
      <c r="ED25" s="21">
        <f>IF(DO25&gt;0,DO25*(TEA!N$17+TEA!N$18)-TEA!N$25,0)</f>
        <v>1785370.346797687</v>
      </c>
      <c r="EE25" s="21">
        <f>IF(DP25&gt;0,DP25*(TEA!O$17+TEA!O$18)-TEA!O$25,0)</f>
        <v>21551.565556162197</v>
      </c>
      <c r="EF25" s="21">
        <f>IF(DQ25&gt;0,DQ25*(TEA!P$17+TEA!P$18)-TEA!P$25,0)</f>
        <v>0</v>
      </c>
      <c r="EG25" s="21">
        <f>TEA!B$50-TEA!B$46-AF25-DR25</f>
        <v>223345.14563753374</v>
      </c>
      <c r="EH25" s="21">
        <f>TEA!C$50-TEA!C$46-AG25-DS25</f>
        <v>221482.76487245603</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231032.02883662356</v>
      </c>
      <c r="EP25" s="21">
        <f>TEA!K$50-TEA!K$46-AO25-EA25</f>
        <v>225689.62114081139</v>
      </c>
      <c r="EQ25" s="21">
        <f>TEA!L$50-TEA!L$46-AP25-EB25</f>
        <v>228897.63571401231</v>
      </c>
      <c r="ER25" s="21">
        <f>TEA!M$50-TEA!M$46-AQ25-EC25</f>
        <v>4674799.8295672741</v>
      </c>
      <c r="ES25" s="21">
        <f>TEA!N$50-TEA!N$46-AR25-ED25</f>
        <v>4802712.113710383</v>
      </c>
      <c r="ET25" s="21">
        <f>TEA!O$50-TEA!O$46-AS25-EE25</f>
        <v>57974.506606797935</v>
      </c>
      <c r="EU25" s="21">
        <f>TEA!P$50-TEA!P$46-AT25-EF25</f>
        <v>0</v>
      </c>
      <c r="EV25" s="21">
        <f>EG25/(1+TEA!B$16)^$A25</f>
        <v>27437.051858796454</v>
      </c>
      <c r="EW25" s="21">
        <f>EH25/(1+TEA!C$16)^$A25</f>
        <v>27208.265880545601</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28381.354509135748</v>
      </c>
      <c r="FE25" s="21">
        <f>EP25/(1+TEA!K$16)^$A25</f>
        <v>27725.061234516223</v>
      </c>
      <c r="FF25" s="21">
        <f>EQ25/(1+TEA!L$16)^$A25</f>
        <v>28119.152907999618</v>
      </c>
      <c r="FG25" s="21">
        <f>ER25/(1+TEA!M$16)^$A25</f>
        <v>574280.33632522903</v>
      </c>
      <c r="FH25" s="21">
        <f>ES25/(1+TEA!N$16)^$A25</f>
        <v>589993.84540282143</v>
      </c>
      <c r="FI25" s="21">
        <f>ET25/(1+TEA!O$16)^$A25</f>
        <v>7121.9347065653874</v>
      </c>
      <c r="FJ25" s="21">
        <f>EU25/(1+TEA!P$16)^$A25</f>
        <v>0</v>
      </c>
    </row>
    <row r="26" spans="1:166" x14ac:dyDescent="0.25">
      <c r="A26" s="4">
        <f t="shared" si="11"/>
        <v>23</v>
      </c>
      <c r="B26" s="21">
        <f t="shared" si="47"/>
        <v>-95730.25270107355</v>
      </c>
      <c r="C26" s="21">
        <f t="shared" si="48"/>
        <v>-94717.683644945733</v>
      </c>
      <c r="D26" s="21">
        <f t="shared" si="49"/>
        <v>-98897.611952166306</v>
      </c>
      <c r="E26" s="21">
        <f t="shared" si="50"/>
        <v>-2344937.9829177409</v>
      </c>
      <c r="F26" s="21">
        <f t="shared" si="51"/>
        <v>-2709042.362447008</v>
      </c>
      <c r="G26" s="21">
        <f t="shared" si="52"/>
        <v>0</v>
      </c>
      <c r="H26" s="21">
        <f t="shared" si="53"/>
        <v>0</v>
      </c>
      <c r="I26" s="21">
        <f t="shared" si="54"/>
        <v>0</v>
      </c>
      <c r="J26" s="21">
        <f t="shared" si="55"/>
        <v>-99909.580694264383</v>
      </c>
      <c r="K26" s="21">
        <f t="shared" si="56"/>
        <v>-97004.93475964258</v>
      </c>
      <c r="L26" s="21">
        <f t="shared" si="56"/>
        <v>-98749.119595171811</v>
      </c>
      <c r="M26" s="21">
        <f t="shared" si="56"/>
        <v>-2536299.6904936531</v>
      </c>
      <c r="N26" s="21">
        <f t="shared" si="56"/>
        <v>-2605845.093480296</v>
      </c>
      <c r="O26" s="21">
        <f t="shared" si="57"/>
        <v>-31520.50994893023</v>
      </c>
      <c r="P26" s="21">
        <f t="shared" si="58"/>
        <v>0</v>
      </c>
      <c r="Q26" s="21"/>
      <c r="U26" s="31"/>
      <c r="V26" s="31"/>
      <c r="W26" s="31"/>
      <c r="X26" s="31"/>
      <c r="AF26" s="20"/>
      <c r="AU26" s="21"/>
      <c r="BJ26" s="21"/>
      <c r="BY26" s="21">
        <f>TEA!B$50-TEA!B$46-Q26-AU26</f>
        <v>306371.94188962108</v>
      </c>
      <c r="BZ26" s="21">
        <f>TEA!C$50-TEA!C$46-R26-AV26</f>
        <v>303817.2357646859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316916.36328754947</v>
      </c>
      <c r="CH26" s="21">
        <f>TEA!K$50-TEA!K$46-Z26-BD26</f>
        <v>309587.95766915142</v>
      </c>
      <c r="CI26" s="21">
        <f>TEA!L$50-TEA!L$46-AA26-BE26</f>
        <v>313988.52635666984</v>
      </c>
      <c r="CJ26" s="21">
        <f>TEA!M$50-TEA!M$46-AB26-BF26</f>
        <v>5634322.1256066868</v>
      </c>
      <c r="CK26" s="21">
        <f>TEA!N$50-TEA!N$46-AC26-BG26</f>
        <v>6588082.46050807</v>
      </c>
      <c r="CL26" s="21">
        <f>TEA!O$50-TEA!O$46-AD26-BH26</f>
        <v>79526.072162960132</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306371.94188962108</v>
      </c>
      <c r="DD26" s="21">
        <f t="shared" si="84"/>
        <v>303817.2357646859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316916.36328754947</v>
      </c>
      <c r="DL26" s="21">
        <f t="shared" si="92"/>
        <v>309587.95766915142</v>
      </c>
      <c r="DM26" s="21">
        <f t="shared" si="93"/>
        <v>313988.52635666984</v>
      </c>
      <c r="DN26" s="21">
        <f t="shared" si="94"/>
        <v>5634322.1256066868</v>
      </c>
      <c r="DO26" s="21">
        <f t="shared" si="95"/>
        <v>6588082.46050807</v>
      </c>
      <c r="DP26" s="21">
        <f t="shared" si="96"/>
        <v>79526.072162960132</v>
      </c>
      <c r="DQ26" s="21">
        <f t="shared" si="97"/>
        <v>0</v>
      </c>
      <c r="DR26" s="21">
        <f>IF(DC26&gt;0,DC26*(TEA!B$17+TEA!B$18)-TEA!B$25,0)</f>
        <v>83026.796252087326</v>
      </c>
      <c r="DS26" s="21">
        <f>IF(DD26&gt;0,DD26*(TEA!C$17+TEA!C$18)-TEA!C$25,0)</f>
        <v>82334.470892229889</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85884.334450925904</v>
      </c>
      <c r="EA26" s="21">
        <f>IF(DL26&gt;0,DL26*(TEA!K$17+TEA!K$18)-TEA!K$25,0)</f>
        <v>83898.336528340034</v>
      </c>
      <c r="EB26" s="21">
        <f>IF(DM26&gt;0,DM26*(TEA!L$17+TEA!L$18)-TEA!L$25,0)</f>
        <v>85090.890642657527</v>
      </c>
      <c r="EC26" s="21">
        <f>IF(DN26&gt;0,DN26*(TEA!M$17+TEA!M$18)-TEA!M$25,0)</f>
        <v>959522.29603941226</v>
      </c>
      <c r="ED26" s="21">
        <f>IF(DO26&gt;0,DO26*(TEA!N$17+TEA!N$18)-TEA!N$25,0)</f>
        <v>1785370.346797687</v>
      </c>
      <c r="EE26" s="21">
        <f>IF(DP26&gt;0,DP26*(TEA!O$17+TEA!O$18)-TEA!O$25,0)</f>
        <v>21551.565556162197</v>
      </c>
      <c r="EF26" s="21">
        <f>IF(DQ26&gt;0,DQ26*(TEA!P$17+TEA!P$18)-TEA!P$25,0)</f>
        <v>0</v>
      </c>
      <c r="EG26" s="21">
        <f>TEA!B$50-TEA!B$46-AF26-DR26</f>
        <v>223345.14563753374</v>
      </c>
      <c r="EH26" s="21">
        <f>TEA!C$50-TEA!C$46-AG26-DS26</f>
        <v>221482.76487245603</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231032.02883662356</v>
      </c>
      <c r="EP26" s="21">
        <f>TEA!K$50-TEA!K$46-AO26-EA26</f>
        <v>225689.62114081139</v>
      </c>
      <c r="EQ26" s="21">
        <f>TEA!L$50-TEA!L$46-AP26-EB26</f>
        <v>228897.63571401231</v>
      </c>
      <c r="ER26" s="21">
        <f>TEA!M$50-TEA!M$46-AQ26-EC26</f>
        <v>4674799.8295672741</v>
      </c>
      <c r="ES26" s="21">
        <f>TEA!N$50-TEA!N$46-AR26-ED26</f>
        <v>4802712.113710383</v>
      </c>
      <c r="ET26" s="21">
        <f>TEA!O$50-TEA!O$46-AS26-EE26</f>
        <v>57974.506606797935</v>
      </c>
      <c r="EU26" s="21">
        <f>TEA!P$50-TEA!P$46-AT26-EF26</f>
        <v>0</v>
      </c>
      <c r="EV26" s="21">
        <f>EG26/(1+TEA!B$16)^$A26</f>
        <v>24942.774417087683</v>
      </c>
      <c r="EW26" s="21">
        <f>EH26/(1+TEA!C$16)^$A26</f>
        <v>24734.787164132365</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25801.231371941587</v>
      </c>
      <c r="FE26" s="21">
        <f>EP26/(1+TEA!K$16)^$A26</f>
        <v>25204.601122287473</v>
      </c>
      <c r="FF26" s="21">
        <f>EQ26/(1+TEA!L$16)^$A26</f>
        <v>25562.866279999653</v>
      </c>
      <c r="FG26" s="21">
        <f>ER26/(1+TEA!M$16)^$A26</f>
        <v>522073.03302293539</v>
      </c>
      <c r="FH26" s="21">
        <f>ES26/(1+TEA!N$16)^$A26</f>
        <v>536358.04127529217</v>
      </c>
      <c r="FI26" s="21">
        <f>ET26/(1+TEA!O$16)^$A26</f>
        <v>6474.4860968776247</v>
      </c>
      <c r="FJ26" s="21">
        <f>EU26/(1+TEA!P$16)^$A26</f>
        <v>0</v>
      </c>
    </row>
    <row r="27" spans="1:166" x14ac:dyDescent="0.25">
      <c r="A27" s="4">
        <f t="shared" si="11"/>
        <v>24</v>
      </c>
      <c r="B27" s="21">
        <f t="shared" si="47"/>
        <v>-73055.00323099384</v>
      </c>
      <c r="C27" s="21">
        <f t="shared" si="48"/>
        <v>-72231.513495734485</v>
      </c>
      <c r="D27" s="21">
        <f t="shared" si="49"/>
        <v>-75630.914291448353</v>
      </c>
      <c r="E27" s="21">
        <f t="shared" si="50"/>
        <v>-2347294.7085510474</v>
      </c>
      <c r="F27" s="21">
        <f t="shared" si="51"/>
        <v>-2715560.4081231086</v>
      </c>
      <c r="G27" s="21">
        <f t="shared" si="52"/>
        <v>0</v>
      </c>
      <c r="H27" s="21">
        <f t="shared" si="53"/>
        <v>0</v>
      </c>
      <c r="I27" s="21">
        <f t="shared" si="54"/>
        <v>0</v>
      </c>
      <c r="J27" s="21">
        <f t="shared" si="55"/>
        <v>-76453.915810681123</v>
      </c>
      <c r="K27" s="21">
        <f t="shared" si="56"/>
        <v>-74091.66101210851</v>
      </c>
      <c r="L27" s="21">
        <f t="shared" si="56"/>
        <v>-75510.150249717582</v>
      </c>
      <c r="M27" s="21">
        <f t="shared" si="56"/>
        <v>-2061687.8422909845</v>
      </c>
      <c r="N27" s="21">
        <f t="shared" si="56"/>
        <v>-2118246.8741391213</v>
      </c>
      <c r="O27" s="21">
        <f t="shared" si="57"/>
        <v>-25634.613497223298</v>
      </c>
      <c r="P27" s="21">
        <f t="shared" si="58"/>
        <v>0</v>
      </c>
      <c r="Q27" s="21"/>
      <c r="U27" s="31"/>
      <c r="V27" s="31"/>
      <c r="W27" s="31"/>
      <c r="X27" s="31"/>
      <c r="AF27" s="20"/>
      <c r="AU27" s="21"/>
      <c r="BJ27" s="21"/>
      <c r="BY27" s="21">
        <f>TEA!B$50-TEA!B$46-Q27-AU27</f>
        <v>306371.94188962108</v>
      </c>
      <c r="BZ27" s="21">
        <f>TEA!C$50-TEA!C$46-R27-AV27</f>
        <v>303817.2357646859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316916.36328754947</v>
      </c>
      <c r="CH27" s="21">
        <f>TEA!K$50-TEA!K$46-Z27-BD27</f>
        <v>309587.95766915142</v>
      </c>
      <c r="CI27" s="21">
        <f>TEA!L$50-TEA!L$46-AA27-BE27</f>
        <v>313988.52635666984</v>
      </c>
      <c r="CJ27" s="21">
        <f>TEA!M$50-TEA!M$46-AB27-BF27</f>
        <v>5634322.1256066868</v>
      </c>
      <c r="CK27" s="21">
        <f>TEA!N$50-TEA!N$46-AC27-BG27</f>
        <v>6588082.46050807</v>
      </c>
      <c r="CL27" s="21">
        <f>TEA!O$50-TEA!O$46-AD27-BH27</f>
        <v>79526.072162960132</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306371.94188962108</v>
      </c>
      <c r="DD27" s="21">
        <f t="shared" si="84"/>
        <v>303817.2357646859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316916.36328754947</v>
      </c>
      <c r="DL27" s="21">
        <f t="shared" si="92"/>
        <v>309587.95766915142</v>
      </c>
      <c r="DM27" s="21">
        <f t="shared" si="93"/>
        <v>313988.52635666984</v>
      </c>
      <c r="DN27" s="21">
        <f t="shared" si="94"/>
        <v>5634322.1256066868</v>
      </c>
      <c r="DO27" s="21">
        <f t="shared" si="95"/>
        <v>6588082.46050807</v>
      </c>
      <c r="DP27" s="21">
        <f t="shared" si="96"/>
        <v>79526.072162960132</v>
      </c>
      <c r="DQ27" s="21">
        <f t="shared" si="97"/>
        <v>0</v>
      </c>
      <c r="DR27" s="21">
        <f>IF(DC27&gt;0,DC27*(TEA!B$17+TEA!B$18)-TEA!B$25,0)</f>
        <v>83026.796252087326</v>
      </c>
      <c r="DS27" s="21">
        <f>IF(DD27&gt;0,DD27*(TEA!C$17+TEA!C$18)-TEA!C$25,0)</f>
        <v>82334.470892229889</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85884.334450925904</v>
      </c>
      <c r="EA27" s="21">
        <f>IF(DL27&gt;0,DL27*(TEA!K$17+TEA!K$18)-TEA!K$25,0)</f>
        <v>83898.336528340034</v>
      </c>
      <c r="EB27" s="21">
        <f>IF(DM27&gt;0,DM27*(TEA!L$17+TEA!L$18)-TEA!L$25,0)</f>
        <v>85090.890642657527</v>
      </c>
      <c r="EC27" s="21">
        <f>IF(DN27&gt;0,DN27*(TEA!M$17+TEA!M$18)-TEA!M$25,0)</f>
        <v>959522.29603941226</v>
      </c>
      <c r="ED27" s="21">
        <f>IF(DO27&gt;0,DO27*(TEA!N$17+TEA!N$18)-TEA!N$25,0)</f>
        <v>1785370.346797687</v>
      </c>
      <c r="EE27" s="21">
        <f>IF(DP27&gt;0,DP27*(TEA!O$17+TEA!O$18)-TEA!O$25,0)</f>
        <v>21551.565556162197</v>
      </c>
      <c r="EF27" s="21">
        <f>IF(DQ27&gt;0,DQ27*(TEA!P$17+TEA!P$18)-TEA!P$25,0)</f>
        <v>0</v>
      </c>
      <c r="EG27" s="21">
        <f>TEA!B$50-TEA!B$46-AF27-DR27</f>
        <v>223345.14563753374</v>
      </c>
      <c r="EH27" s="21">
        <f>TEA!C$50-TEA!C$46-AG27-DS27</f>
        <v>221482.76487245603</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231032.02883662356</v>
      </c>
      <c r="EP27" s="21">
        <f>TEA!K$50-TEA!K$46-AO27-EA27</f>
        <v>225689.62114081139</v>
      </c>
      <c r="EQ27" s="21">
        <f>TEA!L$50-TEA!L$46-AP27-EB27</f>
        <v>228897.63571401231</v>
      </c>
      <c r="ER27" s="21">
        <f>TEA!M$50-TEA!M$46-AQ27-EC27</f>
        <v>4674799.8295672741</v>
      </c>
      <c r="ES27" s="21">
        <f>TEA!N$50-TEA!N$46-AR27-ED27</f>
        <v>4802712.113710383</v>
      </c>
      <c r="ET27" s="21">
        <f>TEA!O$50-TEA!O$46-AS27-EE27</f>
        <v>57974.506606797935</v>
      </c>
      <c r="EU27" s="21">
        <f>TEA!P$50-TEA!P$46-AT27-EF27</f>
        <v>0</v>
      </c>
      <c r="EV27" s="21">
        <f>EG27/(1+TEA!B$16)^$A27</f>
        <v>22675.249470079718</v>
      </c>
      <c r="EW27" s="21">
        <f>EH27/(1+TEA!C$16)^$A27</f>
        <v>22486.170149211244</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23455.664883583264</v>
      </c>
      <c r="FE27" s="21">
        <f>EP27/(1+TEA!K$16)^$A27</f>
        <v>22913.273747534069</v>
      </c>
      <c r="FF27" s="21">
        <f>EQ27/(1+TEA!L$16)^$A27</f>
        <v>23238.969345454232</v>
      </c>
      <c r="FG27" s="21">
        <f>ER27/(1+TEA!M$16)^$A27</f>
        <v>474611.8482026686</v>
      </c>
      <c r="FH27" s="21">
        <f>ES27/(1+TEA!N$16)^$A27</f>
        <v>487598.21934117476</v>
      </c>
      <c r="FI27" s="21">
        <f>ET27/(1+TEA!O$16)^$A27</f>
        <v>5885.8964517069326</v>
      </c>
      <c r="FJ27" s="21">
        <f>EU27/(1+TEA!P$16)^$A27</f>
        <v>0</v>
      </c>
    </row>
    <row r="28" spans="1:166" x14ac:dyDescent="0.25">
      <c r="A28" s="4">
        <f t="shared" si="11"/>
        <v>25</v>
      </c>
      <c r="B28" s="21">
        <f t="shared" si="47"/>
        <v>-52441.140076375916</v>
      </c>
      <c r="C28" s="21">
        <f t="shared" si="48"/>
        <v>-51789.540632815173</v>
      </c>
      <c r="D28" s="21">
        <f t="shared" si="49"/>
        <v>-54479.370963522946</v>
      </c>
      <c r="E28" s="21">
        <f t="shared" si="50"/>
        <v>-2349437.1863995078</v>
      </c>
      <c r="F28" s="21">
        <f t="shared" si="51"/>
        <v>-2721485.9041922907</v>
      </c>
      <c r="G28" s="21">
        <f t="shared" si="52"/>
        <v>0</v>
      </c>
      <c r="H28" s="21">
        <f t="shared" si="53"/>
        <v>0</v>
      </c>
      <c r="I28" s="21">
        <f t="shared" si="54"/>
        <v>0</v>
      </c>
      <c r="J28" s="21">
        <f t="shared" si="55"/>
        <v>-55130.584098332707</v>
      </c>
      <c r="K28" s="21">
        <f t="shared" si="56"/>
        <v>-53261.412150713906</v>
      </c>
      <c r="L28" s="21">
        <f t="shared" si="56"/>
        <v>-54383.814481122827</v>
      </c>
      <c r="M28" s="21">
        <f t="shared" si="56"/>
        <v>-1630222.5257431041</v>
      </c>
      <c r="N28" s="21">
        <f t="shared" si="56"/>
        <v>-1674975.7656471443</v>
      </c>
      <c r="O28" s="21">
        <f t="shared" si="57"/>
        <v>-20283.798541126089</v>
      </c>
      <c r="P28" s="21">
        <f t="shared" si="58"/>
        <v>0</v>
      </c>
      <c r="Q28" s="21"/>
      <c r="U28" s="31"/>
      <c r="V28" s="31"/>
      <c r="W28" s="31"/>
      <c r="X28" s="31"/>
      <c r="AF28" s="20"/>
      <c r="AU28" s="21"/>
      <c r="BJ28" s="21"/>
      <c r="BY28" s="21">
        <f>TEA!B$50-TEA!B$46-Q28-AU28</f>
        <v>306371.94188962108</v>
      </c>
      <c r="BZ28" s="21">
        <f>TEA!C$50-TEA!C$46-R28-AV28</f>
        <v>303817.2357646859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316916.36328754947</v>
      </c>
      <c r="CH28" s="21">
        <f>TEA!K$50-TEA!K$46-Z28-BD28</f>
        <v>309587.95766915142</v>
      </c>
      <c r="CI28" s="21">
        <f>TEA!L$50-TEA!L$46-AA28-BE28</f>
        <v>313988.52635666984</v>
      </c>
      <c r="CJ28" s="21">
        <f>TEA!M$50-TEA!M$46-AB28-BF28</f>
        <v>5634322.1256066868</v>
      </c>
      <c r="CK28" s="21">
        <f>TEA!N$50-TEA!N$46-AC28-BG28</f>
        <v>6588082.46050807</v>
      </c>
      <c r="CL28" s="21">
        <f>TEA!O$50-TEA!O$46-AD28-BH28</f>
        <v>79526.072162960132</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306371.94188962108</v>
      </c>
      <c r="DD28" s="21">
        <f t="shared" si="84"/>
        <v>303817.2357646859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316916.36328754947</v>
      </c>
      <c r="DL28" s="21">
        <f t="shared" si="92"/>
        <v>309587.95766915142</v>
      </c>
      <c r="DM28" s="21">
        <f t="shared" si="93"/>
        <v>313988.52635666984</v>
      </c>
      <c r="DN28" s="21">
        <f t="shared" si="94"/>
        <v>5634322.1256066868</v>
      </c>
      <c r="DO28" s="21">
        <f t="shared" si="95"/>
        <v>6588082.46050807</v>
      </c>
      <c r="DP28" s="21">
        <f t="shared" si="96"/>
        <v>79526.072162960132</v>
      </c>
      <c r="DQ28" s="21">
        <f t="shared" si="97"/>
        <v>0</v>
      </c>
      <c r="DR28" s="21">
        <f>IF(DC28&gt;0,DC28*(TEA!B$17+TEA!B$18)-TEA!B$25,0)</f>
        <v>83026.796252087326</v>
      </c>
      <c r="DS28" s="21">
        <f>IF(DD28&gt;0,DD28*(TEA!C$17+TEA!C$18)-TEA!C$25,0)</f>
        <v>82334.470892229889</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85884.334450925904</v>
      </c>
      <c r="EA28" s="21">
        <f>IF(DL28&gt;0,DL28*(TEA!K$17+TEA!K$18)-TEA!K$25,0)</f>
        <v>83898.336528340034</v>
      </c>
      <c r="EB28" s="21">
        <f>IF(DM28&gt;0,DM28*(TEA!L$17+TEA!L$18)-TEA!L$25,0)</f>
        <v>85090.890642657527</v>
      </c>
      <c r="EC28" s="21">
        <f>IF(DN28&gt;0,DN28*(TEA!M$17+TEA!M$18)-TEA!M$25,0)</f>
        <v>959522.29603941226</v>
      </c>
      <c r="ED28" s="21">
        <f>IF(DO28&gt;0,DO28*(TEA!N$17+TEA!N$18)-TEA!N$25,0)</f>
        <v>1785370.346797687</v>
      </c>
      <c r="EE28" s="21">
        <f>IF(DP28&gt;0,DP28*(TEA!O$17+TEA!O$18)-TEA!O$25,0)</f>
        <v>21551.565556162197</v>
      </c>
      <c r="EF28" s="21">
        <f>IF(DQ28&gt;0,DQ28*(TEA!P$17+TEA!P$18)-TEA!P$25,0)</f>
        <v>0</v>
      </c>
      <c r="EG28" s="21">
        <f>TEA!B$50-TEA!B$46-AF28-DR28</f>
        <v>223345.14563753374</v>
      </c>
      <c r="EH28" s="21">
        <f>TEA!C$50-TEA!C$46-AG28-DS28</f>
        <v>221482.76487245603</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231032.02883662356</v>
      </c>
      <c r="EP28" s="21">
        <f>TEA!K$50-TEA!K$46-AO28-EA28</f>
        <v>225689.62114081139</v>
      </c>
      <c r="EQ28" s="21">
        <f>TEA!L$50-TEA!L$46-AP28-EB28</f>
        <v>228897.63571401231</v>
      </c>
      <c r="ER28" s="21">
        <f>TEA!M$50-TEA!M$46-AQ28-EC28</f>
        <v>4674799.8295672741</v>
      </c>
      <c r="ES28" s="21">
        <f>TEA!N$50-TEA!N$46-AR28-ED28</f>
        <v>4802712.113710383</v>
      </c>
      <c r="ET28" s="21">
        <f>TEA!O$50-TEA!O$46-AS28-EE28</f>
        <v>57974.506606797935</v>
      </c>
      <c r="EU28" s="21">
        <f>TEA!P$50-TEA!P$46-AT28-EF28</f>
        <v>0</v>
      </c>
      <c r="EV28" s="21">
        <f>EG28/(1+TEA!B$16)^$A28</f>
        <v>20613.86315461792</v>
      </c>
      <c r="EW28" s="21">
        <f>EH28/(1+TEA!C$16)^$A28</f>
        <v>20441.972862919309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21323.331712348419</v>
      </c>
      <c r="FE28" s="21">
        <f>EP28/(1+TEA!K$16)^$A28</f>
        <v>20830.248861394604</v>
      </c>
      <c r="FF28" s="21">
        <f>EQ28/(1+TEA!L$16)^$A28</f>
        <v>21126.335768594752</v>
      </c>
      <c r="FG28" s="21">
        <f>ER28/(1+TEA!M$16)^$A28</f>
        <v>431465.31654788047</v>
      </c>
      <c r="FH28" s="21">
        <f>ES28/(1+TEA!N$16)^$A28</f>
        <v>443271.10849197698</v>
      </c>
      <c r="FI28" s="21">
        <f>ET28/(1+TEA!O$16)^$A28</f>
        <v>5350.8149560972097</v>
      </c>
      <c r="FJ28" s="21">
        <f>EU28/(1+TEA!P$16)^$A28</f>
        <v>0</v>
      </c>
    </row>
    <row r="29" spans="1:166" x14ac:dyDescent="0.25">
      <c r="A29" s="4">
        <f t="shared" si="11"/>
        <v>26</v>
      </c>
      <c r="B29" s="21">
        <f t="shared" si="47"/>
        <v>-33701.264481268721</v>
      </c>
      <c r="C29" s="21">
        <f t="shared" si="48"/>
        <v>-33205.928939252168</v>
      </c>
      <c r="D29" s="21">
        <f t="shared" si="49"/>
        <v>-35250.695210863487</v>
      </c>
      <c r="E29" s="21">
        <f t="shared" si="50"/>
        <v>-2351384.8935344717</v>
      </c>
      <c r="F29" s="21">
        <f t="shared" si="51"/>
        <v>-2726872.7188006383</v>
      </c>
      <c r="G29" s="21">
        <f t="shared" si="52"/>
        <v>0</v>
      </c>
      <c r="H29" s="21">
        <f t="shared" si="53"/>
        <v>0</v>
      </c>
      <c r="I29" s="21">
        <f t="shared" si="54"/>
        <v>0</v>
      </c>
      <c r="J29" s="21">
        <f t="shared" si="55"/>
        <v>-35745.737087106871</v>
      </c>
      <c r="K29" s="21">
        <f t="shared" si="56"/>
        <v>-34324.822276718813</v>
      </c>
      <c r="L29" s="21">
        <f t="shared" si="56"/>
        <v>-35178.054691491234</v>
      </c>
      <c r="M29" s="21">
        <f t="shared" si="56"/>
        <v>-1237981.3288813946</v>
      </c>
      <c r="N29" s="21">
        <f t="shared" si="56"/>
        <v>-1272002.0306544381</v>
      </c>
      <c r="O29" s="21">
        <f t="shared" si="57"/>
        <v>-15419.421308310444</v>
      </c>
      <c r="P29" s="21">
        <f t="shared" si="58"/>
        <v>0</v>
      </c>
      <c r="Q29" s="21"/>
      <c r="U29" s="31"/>
      <c r="V29" s="31"/>
      <c r="W29" s="31"/>
      <c r="X29" s="31"/>
      <c r="AF29" s="20"/>
      <c r="AU29" s="21"/>
      <c r="BJ29" s="21"/>
      <c r="BY29" s="21">
        <f>TEA!B$50-TEA!B$46-Q29-AU29</f>
        <v>306371.94188962108</v>
      </c>
      <c r="BZ29" s="21">
        <f>TEA!C$50-TEA!C$46-R29-AV29</f>
        <v>303817.2357646859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316916.36328754947</v>
      </c>
      <c r="CH29" s="21">
        <f>TEA!K$50-TEA!K$46-Z29-BD29</f>
        <v>309587.95766915142</v>
      </c>
      <c r="CI29" s="21">
        <f>TEA!L$50-TEA!L$46-AA29-BE29</f>
        <v>313988.52635666984</v>
      </c>
      <c r="CJ29" s="21">
        <f>TEA!M$50-TEA!M$46-AB29-BF29</f>
        <v>5634322.1256066868</v>
      </c>
      <c r="CK29" s="21">
        <f>TEA!N$50-TEA!N$46-AC29-BG29</f>
        <v>6588082.46050807</v>
      </c>
      <c r="CL29" s="21">
        <f>TEA!O$50-TEA!O$46-AD29-BH29</f>
        <v>79526.072162960132</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306371.94188962108</v>
      </c>
      <c r="DD29" s="21">
        <f t="shared" si="84"/>
        <v>303817.2357646859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316916.36328754947</v>
      </c>
      <c r="DL29" s="21">
        <f t="shared" si="92"/>
        <v>309587.95766915142</v>
      </c>
      <c r="DM29" s="21">
        <f t="shared" si="93"/>
        <v>313988.52635666984</v>
      </c>
      <c r="DN29" s="21">
        <f t="shared" si="94"/>
        <v>5634322.1256066868</v>
      </c>
      <c r="DO29" s="21">
        <f t="shared" si="95"/>
        <v>6588082.46050807</v>
      </c>
      <c r="DP29" s="21">
        <f t="shared" si="96"/>
        <v>79526.072162960132</v>
      </c>
      <c r="DQ29" s="21">
        <f t="shared" si="97"/>
        <v>0</v>
      </c>
      <c r="DR29" s="21">
        <f>IF(DC29&gt;0,DC29*(TEA!B$17+TEA!B$18)-TEA!B$25,0)</f>
        <v>83026.796252087326</v>
      </c>
      <c r="DS29" s="21">
        <f>IF(DD29&gt;0,DD29*(TEA!C$17+TEA!C$18)-TEA!C$25,0)</f>
        <v>82334.470892229889</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85884.334450925904</v>
      </c>
      <c r="EA29" s="21">
        <f>IF(DL29&gt;0,DL29*(TEA!K$17+TEA!K$18)-TEA!K$25,0)</f>
        <v>83898.336528340034</v>
      </c>
      <c r="EB29" s="21">
        <f>IF(DM29&gt;0,DM29*(TEA!L$17+TEA!L$18)-TEA!L$25,0)</f>
        <v>85090.890642657527</v>
      </c>
      <c r="EC29" s="21">
        <f>IF(DN29&gt;0,DN29*(TEA!M$17+TEA!M$18)-TEA!M$25,0)</f>
        <v>959522.29603941226</v>
      </c>
      <c r="ED29" s="21">
        <f>IF(DO29&gt;0,DO29*(TEA!N$17+TEA!N$18)-TEA!N$25,0)</f>
        <v>1785370.346797687</v>
      </c>
      <c r="EE29" s="21">
        <f>IF(DP29&gt;0,DP29*(TEA!O$17+TEA!O$18)-TEA!O$25,0)</f>
        <v>21551.565556162197</v>
      </c>
      <c r="EF29" s="21">
        <f>IF(DQ29&gt;0,DQ29*(TEA!P$17+TEA!P$18)-TEA!P$25,0)</f>
        <v>0</v>
      </c>
      <c r="EG29" s="21">
        <f>TEA!B$50-TEA!B$46-AF29-DR29</f>
        <v>223345.14563753374</v>
      </c>
      <c r="EH29" s="21">
        <f>TEA!C$50-TEA!C$46-AG29-DS29</f>
        <v>221482.76487245603</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231032.02883662356</v>
      </c>
      <c r="EP29" s="21">
        <f>TEA!K$50-TEA!K$46-AO29-EA29</f>
        <v>225689.62114081139</v>
      </c>
      <c r="EQ29" s="21">
        <f>TEA!L$50-TEA!L$46-AP29-EB29</f>
        <v>228897.63571401231</v>
      </c>
      <c r="ER29" s="21">
        <f>TEA!M$50-TEA!M$46-AQ29-EC29</f>
        <v>4674799.8295672741</v>
      </c>
      <c r="ES29" s="21">
        <f>TEA!N$50-TEA!N$46-AR29-ED29</f>
        <v>4802712.113710383</v>
      </c>
      <c r="ET29" s="21">
        <f>TEA!O$50-TEA!O$46-AS29-EE29</f>
        <v>57974.506606797935</v>
      </c>
      <c r="EU29" s="21">
        <f>TEA!P$50-TEA!P$46-AT29-EF29</f>
        <v>0</v>
      </c>
      <c r="EV29" s="21">
        <f>EG29/(1+TEA!B$16)^$A29</f>
        <v>18739.875595107198</v>
      </c>
      <c r="EW29" s="21">
        <f>EH29/(1+TEA!C$16)^$A29</f>
        <v>18583.611693563005</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19384.847011225833</v>
      </c>
      <c r="FE29" s="21">
        <f>EP29/(1+TEA!K$16)^$A29</f>
        <v>18936.589873995094</v>
      </c>
      <c r="FF29" s="21">
        <f>EQ29/(1+TEA!L$16)^$A29</f>
        <v>19205.759789631593</v>
      </c>
      <c r="FG29" s="21">
        <f>ER29/(1+TEA!M$16)^$A29</f>
        <v>392241.19686170953</v>
      </c>
      <c r="FH29" s="21">
        <f>ES29/(1+TEA!N$16)^$A29</f>
        <v>402973.73499270628</v>
      </c>
      <c r="FI29" s="21">
        <f>ET29/(1+TEA!O$16)^$A29</f>
        <v>4864.3772328156456</v>
      </c>
      <c r="FJ29" s="21">
        <f>EU29/(1+TEA!P$16)^$A29</f>
        <v>0</v>
      </c>
    </row>
    <row r="30" spans="1:166" x14ac:dyDescent="0.25">
      <c r="A30" s="4">
        <f t="shared" si="11"/>
        <v>27</v>
      </c>
      <c r="B30" s="21">
        <f t="shared" si="47"/>
        <v>-16665.013940262179</v>
      </c>
      <c r="C30" s="21">
        <f t="shared" si="48"/>
        <v>-16311.736490558527</v>
      </c>
      <c r="D30" s="21">
        <f t="shared" si="49"/>
        <v>-17770.080890263976</v>
      </c>
      <c r="E30" s="21">
        <f t="shared" si="50"/>
        <v>-2353155.5363844391</v>
      </c>
      <c r="F30" s="21">
        <f t="shared" si="51"/>
        <v>-2731769.822990045</v>
      </c>
      <c r="G30" s="21">
        <f t="shared" si="52"/>
        <v>0</v>
      </c>
      <c r="H30" s="21">
        <f t="shared" si="53"/>
        <v>0</v>
      </c>
      <c r="I30" s="21">
        <f t="shared" si="54"/>
        <v>0</v>
      </c>
      <c r="J30" s="21">
        <f t="shared" si="55"/>
        <v>-18123.148895083388</v>
      </c>
      <c r="K30" s="21">
        <f t="shared" si="56"/>
        <v>-17109.74057308691</v>
      </c>
      <c r="L30" s="21">
        <f t="shared" si="56"/>
        <v>-17718.273064553425</v>
      </c>
      <c r="M30" s="21">
        <f t="shared" si="56"/>
        <v>-881398.42264347686</v>
      </c>
      <c r="N30" s="21">
        <f t="shared" si="56"/>
        <v>-905662.2715701597</v>
      </c>
      <c r="O30" s="21">
        <f t="shared" si="57"/>
        <v>-10997.260187568949</v>
      </c>
      <c r="P30" s="21">
        <f t="shared" si="58"/>
        <v>0</v>
      </c>
      <c r="Q30" s="21"/>
      <c r="U30" s="31"/>
      <c r="V30" s="31"/>
      <c r="W30" s="31"/>
      <c r="X30" s="31"/>
      <c r="AF30" s="20"/>
      <c r="AU30" s="21"/>
      <c r="BJ30" s="21"/>
      <c r="BY30" s="21">
        <f>TEA!B$50-TEA!B$46-Q30-AU30</f>
        <v>306371.94188962108</v>
      </c>
      <c r="BZ30" s="21">
        <f>TEA!C$50-TEA!C$46-R30-AV30</f>
        <v>303817.2357646859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316916.36328754947</v>
      </c>
      <c r="CH30" s="21">
        <f>TEA!K$50-TEA!K$46-Z30-BD30</f>
        <v>309587.95766915142</v>
      </c>
      <c r="CI30" s="21">
        <f>TEA!L$50-TEA!L$46-AA30-BE30</f>
        <v>313988.52635666984</v>
      </c>
      <c r="CJ30" s="21">
        <f>TEA!M$50-TEA!M$46-AB30-BF30</f>
        <v>5634322.1256066868</v>
      </c>
      <c r="CK30" s="21">
        <f>TEA!N$50-TEA!N$46-AC30-BG30</f>
        <v>6588082.46050807</v>
      </c>
      <c r="CL30" s="21">
        <f>TEA!O$50-TEA!O$46-AD30-BH30</f>
        <v>79526.072162960132</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306371.94188962108</v>
      </c>
      <c r="DD30" s="21">
        <f t="shared" si="84"/>
        <v>303817.2357646859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316916.36328754947</v>
      </c>
      <c r="DL30" s="21">
        <f t="shared" si="92"/>
        <v>309587.95766915142</v>
      </c>
      <c r="DM30" s="21">
        <f t="shared" si="93"/>
        <v>313988.52635666984</v>
      </c>
      <c r="DN30" s="21">
        <f t="shared" si="94"/>
        <v>5634322.1256066868</v>
      </c>
      <c r="DO30" s="21">
        <f t="shared" si="95"/>
        <v>6588082.46050807</v>
      </c>
      <c r="DP30" s="21">
        <f t="shared" si="96"/>
        <v>79526.072162960132</v>
      </c>
      <c r="DQ30" s="21">
        <f t="shared" si="97"/>
        <v>0</v>
      </c>
      <c r="DR30" s="21">
        <f>IF(DC30&gt;0,DC30*(TEA!B$17+TEA!B$18)-TEA!B$25,0)</f>
        <v>83026.796252087326</v>
      </c>
      <c r="DS30" s="21">
        <f>IF(DD30&gt;0,DD30*(TEA!C$17+TEA!C$18)-TEA!C$25,0)</f>
        <v>82334.470892229889</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85884.334450925904</v>
      </c>
      <c r="EA30" s="21">
        <f>IF(DL30&gt;0,DL30*(TEA!K$17+TEA!K$18)-TEA!K$25,0)</f>
        <v>83898.336528340034</v>
      </c>
      <c r="EB30" s="21">
        <f>IF(DM30&gt;0,DM30*(TEA!L$17+TEA!L$18)-TEA!L$25,0)</f>
        <v>85090.890642657527</v>
      </c>
      <c r="EC30" s="21">
        <f>IF(DN30&gt;0,DN30*(TEA!M$17+TEA!M$18)-TEA!M$25,0)</f>
        <v>959522.29603941226</v>
      </c>
      <c r="ED30" s="21">
        <f>IF(DO30&gt;0,DO30*(TEA!N$17+TEA!N$18)-TEA!N$25,0)</f>
        <v>1785370.346797687</v>
      </c>
      <c r="EE30" s="21">
        <f>IF(DP30&gt;0,DP30*(TEA!O$17+TEA!O$18)-TEA!O$25,0)</f>
        <v>21551.565556162197</v>
      </c>
      <c r="EF30" s="21">
        <f>IF(DQ30&gt;0,DQ30*(TEA!P$17+TEA!P$18)-TEA!P$25,0)</f>
        <v>0</v>
      </c>
      <c r="EG30" s="21">
        <f>TEA!B$50-TEA!B$46-AF30-DR30</f>
        <v>223345.14563753374</v>
      </c>
      <c r="EH30" s="21">
        <f>TEA!C$50-TEA!C$46-AG30-DS30</f>
        <v>221482.76487245603</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231032.02883662356</v>
      </c>
      <c r="EP30" s="21">
        <f>TEA!K$50-TEA!K$46-AO30-EA30</f>
        <v>225689.62114081139</v>
      </c>
      <c r="EQ30" s="21">
        <f>TEA!L$50-TEA!L$46-AP30-EB30</f>
        <v>228897.63571401231</v>
      </c>
      <c r="ER30" s="21">
        <f>TEA!M$50-TEA!M$46-AQ30-EC30</f>
        <v>4674799.8295672741</v>
      </c>
      <c r="ES30" s="21">
        <f>TEA!N$50-TEA!N$46-AR30-ED30</f>
        <v>4802712.113710383</v>
      </c>
      <c r="ET30" s="21">
        <f>TEA!O$50-TEA!O$46-AS30-EE30</f>
        <v>57974.506606797935</v>
      </c>
      <c r="EU30" s="21">
        <f>TEA!P$50-TEA!P$46-AT30-EF30</f>
        <v>0</v>
      </c>
      <c r="EV30" s="21">
        <f>EG30/(1+TEA!B$16)^$A30</f>
        <v>17036.250541006542</v>
      </c>
      <c r="EW30" s="21">
        <f>EH30/(1+TEA!C$16)^$A30</f>
        <v>16894.19244869364</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17622.588192023482</v>
      </c>
      <c r="FE30" s="21">
        <f>EP30/(1+TEA!K$16)^$A30</f>
        <v>17215.081703631902</v>
      </c>
      <c r="FF30" s="21">
        <f>EQ30/(1+TEA!L$16)^$A30</f>
        <v>17459.781626937809</v>
      </c>
      <c r="FG30" s="21">
        <f>ER30/(1+TEA!M$16)^$A30</f>
        <v>356582.90623791766</v>
      </c>
      <c r="FH30" s="21">
        <f>ES30/(1+TEA!N$16)^$A30</f>
        <v>366339.75908427837</v>
      </c>
      <c r="FI30" s="21">
        <f>ET30/(1+TEA!O$16)^$A30</f>
        <v>4422.1611207414953</v>
      </c>
      <c r="FJ30" s="21">
        <f>EU30/(1+TEA!P$16)^$A30</f>
        <v>0</v>
      </c>
    </row>
    <row r="31" spans="1:166" x14ac:dyDescent="0.25">
      <c r="A31" s="4">
        <f t="shared" si="11"/>
        <v>28</v>
      </c>
      <c r="B31" s="21">
        <f t="shared" si="47"/>
        <v>-1177.5134484380505</v>
      </c>
      <c r="C31" s="21">
        <f t="shared" si="48"/>
        <v>-953.3797190188543</v>
      </c>
      <c r="D31" s="21">
        <f t="shared" si="49"/>
        <v>-1878.6133260826045</v>
      </c>
      <c r="E31" s="21">
        <f t="shared" si="50"/>
        <v>-2354765.2117025913</v>
      </c>
      <c r="F31" s="21">
        <f t="shared" si="51"/>
        <v>-2736221.7358895056</v>
      </c>
      <c r="G31" s="21">
        <f t="shared" si="52"/>
        <v>0</v>
      </c>
      <c r="H31" s="21">
        <f t="shared" si="53"/>
        <v>0</v>
      </c>
      <c r="I31" s="21">
        <f t="shared" si="54"/>
        <v>0</v>
      </c>
      <c r="J31" s="21">
        <f t="shared" si="55"/>
        <v>-2102.6141750620409</v>
      </c>
      <c r="K31" s="21">
        <f t="shared" si="56"/>
        <v>-1459.6662970579091</v>
      </c>
      <c r="L31" s="21">
        <f t="shared" si="56"/>
        <v>-1845.7443127917813</v>
      </c>
      <c r="M31" s="21">
        <f t="shared" si="56"/>
        <v>-557232.14424536983</v>
      </c>
      <c r="N31" s="21">
        <f t="shared" si="56"/>
        <v>-572626.12694808841</v>
      </c>
      <c r="O31" s="21">
        <f t="shared" si="57"/>
        <v>-6977.1137141675899</v>
      </c>
      <c r="P31" s="21">
        <f t="shared" si="58"/>
        <v>0</v>
      </c>
      <c r="Q31" s="21"/>
      <c r="U31" s="31"/>
      <c r="V31" s="31"/>
      <c r="W31" s="31"/>
      <c r="X31" s="31"/>
      <c r="AF31" s="20"/>
      <c r="AU31" s="21"/>
      <c r="BJ31" s="21"/>
      <c r="BY31" s="21">
        <f>TEA!B$50-TEA!B$46-Q31-AU31</f>
        <v>306371.94188962108</v>
      </c>
      <c r="BZ31" s="21">
        <f>TEA!C$50-TEA!C$46-R31-AV31</f>
        <v>303817.2357646859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316916.36328754947</v>
      </c>
      <c r="CH31" s="21">
        <f>TEA!K$50-TEA!K$46-Z31-BD31</f>
        <v>309587.95766915142</v>
      </c>
      <c r="CI31" s="21">
        <f>TEA!L$50-TEA!L$46-AA31-BE31</f>
        <v>313988.52635666984</v>
      </c>
      <c r="CJ31" s="21">
        <f>TEA!M$50-TEA!M$46-AB31-BF31</f>
        <v>5634322.1256066868</v>
      </c>
      <c r="CK31" s="21">
        <f>TEA!N$50-TEA!N$46-AC31-BG31</f>
        <v>6588082.46050807</v>
      </c>
      <c r="CL31" s="21">
        <f>TEA!O$50-TEA!O$46-AD31-BH31</f>
        <v>79526.072162960132</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306371.94188962108</v>
      </c>
      <c r="DD31" s="21">
        <f t="shared" si="84"/>
        <v>303817.2357646859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316916.36328754947</v>
      </c>
      <c r="DL31" s="21">
        <f t="shared" si="92"/>
        <v>309587.95766915142</v>
      </c>
      <c r="DM31" s="21">
        <f t="shared" si="93"/>
        <v>313988.52635666984</v>
      </c>
      <c r="DN31" s="21">
        <f t="shared" si="94"/>
        <v>5634322.1256066868</v>
      </c>
      <c r="DO31" s="21">
        <f t="shared" si="95"/>
        <v>6588082.46050807</v>
      </c>
      <c r="DP31" s="21">
        <f t="shared" si="96"/>
        <v>79526.072162960132</v>
      </c>
      <c r="DQ31" s="21">
        <f t="shared" si="97"/>
        <v>0</v>
      </c>
      <c r="DR31" s="21">
        <f>IF(DC31&gt;0,DC31*(TEA!B$17+TEA!B$18)-TEA!B$25,0)</f>
        <v>83026.796252087326</v>
      </c>
      <c r="DS31" s="21">
        <f>IF(DD31&gt;0,DD31*(TEA!C$17+TEA!C$18)-TEA!C$25,0)</f>
        <v>82334.470892229889</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85884.334450925904</v>
      </c>
      <c r="EA31" s="21">
        <f>IF(DL31&gt;0,DL31*(TEA!K$17+TEA!K$18)-TEA!K$25,0)</f>
        <v>83898.336528340034</v>
      </c>
      <c r="EB31" s="21">
        <f>IF(DM31&gt;0,DM31*(TEA!L$17+TEA!L$18)-TEA!L$25,0)</f>
        <v>85090.890642657527</v>
      </c>
      <c r="EC31" s="21">
        <f>IF(DN31&gt;0,DN31*(TEA!M$17+TEA!M$18)-TEA!M$25,0)</f>
        <v>959522.29603941226</v>
      </c>
      <c r="ED31" s="21">
        <f>IF(DO31&gt;0,DO31*(TEA!N$17+TEA!N$18)-TEA!N$25,0)</f>
        <v>1785370.346797687</v>
      </c>
      <c r="EE31" s="21">
        <f>IF(DP31&gt;0,DP31*(TEA!O$17+TEA!O$18)-TEA!O$25,0)</f>
        <v>21551.565556162197</v>
      </c>
      <c r="EF31" s="21">
        <f>IF(DQ31&gt;0,DQ31*(TEA!P$17+TEA!P$18)-TEA!P$25,0)</f>
        <v>0</v>
      </c>
      <c r="EG31" s="21">
        <f>TEA!B$50-TEA!B$46-AF31-DR31</f>
        <v>223345.14563753374</v>
      </c>
      <c r="EH31" s="21">
        <f>TEA!C$50-TEA!C$46-AG31-DS31</f>
        <v>221482.76487245603</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231032.02883662356</v>
      </c>
      <c r="EP31" s="21">
        <f>TEA!K$50-TEA!K$46-AO31-EA31</f>
        <v>225689.62114081139</v>
      </c>
      <c r="EQ31" s="21">
        <f>TEA!L$50-TEA!L$46-AP31-EB31</f>
        <v>228897.63571401231</v>
      </c>
      <c r="ER31" s="21">
        <f>TEA!M$50-TEA!M$46-AQ31-EC31</f>
        <v>4674799.8295672741</v>
      </c>
      <c r="ES31" s="21">
        <f>TEA!N$50-TEA!N$46-AR31-ED31</f>
        <v>4802712.113710383</v>
      </c>
      <c r="ET31" s="21">
        <f>TEA!O$50-TEA!O$46-AS31-EE31</f>
        <v>57974.506606797935</v>
      </c>
      <c r="EU31" s="21">
        <f>TEA!P$50-TEA!P$46-AT31-EF31</f>
        <v>0</v>
      </c>
      <c r="EV31" s="21">
        <f>EG31/(1+TEA!B$16)^$A31</f>
        <v>15487.500491824128</v>
      </c>
      <c r="EW31" s="21">
        <f>EH31/(1+TEA!C$16)^$A31</f>
        <v>15358.356771539673</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16020.534720021347</v>
      </c>
      <c r="FE31" s="21">
        <f>EP31/(1+TEA!K$16)^$A31</f>
        <v>15650.074276029001</v>
      </c>
      <c r="FF31" s="21">
        <f>EQ31/(1+TEA!L$16)^$A31</f>
        <v>15872.528751761643</v>
      </c>
      <c r="FG31" s="21">
        <f>ER31/(1+TEA!M$16)^$A31</f>
        <v>324166.27839810698</v>
      </c>
      <c r="FH31" s="21">
        <f>ES31/(1+TEA!N$16)^$A31</f>
        <v>333036.1446220713</v>
      </c>
      <c r="FI31" s="21">
        <f>ET31/(1+TEA!O$16)^$A31</f>
        <v>4020.1464734013593</v>
      </c>
      <c r="FJ31" s="21">
        <f>EU31/(1+TEA!P$16)^$A31</f>
        <v>0</v>
      </c>
    </row>
    <row r="32" spans="1:166" x14ac:dyDescent="0.25">
      <c r="A32" s="4">
        <f t="shared" si="11"/>
        <v>29</v>
      </c>
      <c r="B32" s="21">
        <f t="shared" si="47"/>
        <v>12902.032453220248</v>
      </c>
      <c r="C32" s="21">
        <f t="shared" si="48"/>
        <v>13008.762800562667</v>
      </c>
      <c r="D32" s="21">
        <f t="shared" si="49"/>
        <v>12568.175368627733</v>
      </c>
      <c r="E32" s="21">
        <f t="shared" si="50"/>
        <v>-2356228.5529009113</v>
      </c>
      <c r="F32" s="21">
        <f t="shared" si="51"/>
        <v>-2740268.9294344699</v>
      </c>
      <c r="G32" s="21">
        <f t="shared" si="52"/>
        <v>0</v>
      </c>
      <c r="H32" s="21">
        <f t="shared" si="53"/>
        <v>0</v>
      </c>
      <c r="I32" s="21">
        <f t="shared" si="54"/>
        <v>0</v>
      </c>
      <c r="J32" s="21">
        <f t="shared" si="55"/>
        <v>12461.508297684639</v>
      </c>
      <c r="K32" s="21">
        <f t="shared" si="56"/>
        <v>12767.673953877546</v>
      </c>
      <c r="L32" s="21">
        <f t="shared" si="56"/>
        <v>12583.827279718804</v>
      </c>
      <c r="M32" s="21">
        <f t="shared" si="56"/>
        <v>-262535.52751981805</v>
      </c>
      <c r="N32" s="21">
        <f t="shared" si="56"/>
        <v>-269865.99547347816</v>
      </c>
      <c r="O32" s="21">
        <f t="shared" si="57"/>
        <v>-3322.4351019845362</v>
      </c>
      <c r="P32" s="21">
        <f t="shared" si="58"/>
        <v>0</v>
      </c>
      <c r="Q32" s="21"/>
      <c r="U32" s="31"/>
      <c r="V32" s="31"/>
      <c r="W32" s="31"/>
      <c r="X32" s="31"/>
      <c r="AF32" s="20"/>
      <c r="AU32" s="21"/>
      <c r="BJ32" s="21"/>
      <c r="BY32" s="21">
        <f>TEA!B$50-TEA!B$46-Q32-AU32</f>
        <v>306371.94188962108</v>
      </c>
      <c r="BZ32" s="21">
        <f>TEA!C$50-TEA!C$46-R32-AV32</f>
        <v>303817.2357646859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316916.36328754947</v>
      </c>
      <c r="CH32" s="21">
        <f>TEA!K$50-TEA!K$46-Z32-BD32</f>
        <v>309587.95766915142</v>
      </c>
      <c r="CI32" s="21">
        <f>TEA!L$50-TEA!L$46-AA32-BE32</f>
        <v>313988.52635666984</v>
      </c>
      <c r="CJ32" s="21">
        <f>TEA!M$50-TEA!M$46-AB32-BF32</f>
        <v>5634322.1256066868</v>
      </c>
      <c r="CK32" s="21">
        <f>TEA!N$50-TEA!N$46-AC32-BG32</f>
        <v>6588082.46050807</v>
      </c>
      <c r="CL32" s="21">
        <f>TEA!O$50-TEA!O$46-AD32-BH32</f>
        <v>79526.072162960132</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306371.94188962108</v>
      </c>
      <c r="DD32" s="21">
        <f t="shared" si="84"/>
        <v>303817.2357646859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316916.36328754947</v>
      </c>
      <c r="DL32" s="21">
        <f t="shared" si="92"/>
        <v>309587.95766915142</v>
      </c>
      <c r="DM32" s="21">
        <f t="shared" si="93"/>
        <v>313988.52635666984</v>
      </c>
      <c r="DN32" s="21">
        <f t="shared" si="94"/>
        <v>5634322.1256066868</v>
      </c>
      <c r="DO32" s="21">
        <f t="shared" si="95"/>
        <v>6588082.46050807</v>
      </c>
      <c r="DP32" s="21">
        <f t="shared" si="96"/>
        <v>79526.072162960132</v>
      </c>
      <c r="DQ32" s="21">
        <f t="shared" si="97"/>
        <v>0</v>
      </c>
      <c r="DR32" s="21">
        <f>IF(DC32&gt;0,DC32*(TEA!B$17+TEA!B$18)-TEA!B$25,0)</f>
        <v>83026.796252087326</v>
      </c>
      <c r="DS32" s="21">
        <f>IF(DD32&gt;0,DD32*(TEA!C$17+TEA!C$18)-TEA!C$25,0)</f>
        <v>82334.470892229889</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85884.334450925904</v>
      </c>
      <c r="EA32" s="21">
        <f>IF(DL32&gt;0,DL32*(TEA!K$17+TEA!K$18)-TEA!K$25,0)</f>
        <v>83898.336528340034</v>
      </c>
      <c r="EB32" s="21">
        <f>IF(DM32&gt;0,DM32*(TEA!L$17+TEA!L$18)-TEA!L$25,0)</f>
        <v>85090.890642657527</v>
      </c>
      <c r="EC32" s="21">
        <f>IF(DN32&gt;0,DN32*(TEA!M$17+TEA!M$18)-TEA!M$25,0)</f>
        <v>959522.29603941226</v>
      </c>
      <c r="ED32" s="21">
        <f>IF(DO32&gt;0,DO32*(TEA!N$17+TEA!N$18)-TEA!N$25,0)</f>
        <v>1785370.346797687</v>
      </c>
      <c r="EE32" s="21">
        <f>IF(DP32&gt;0,DP32*(TEA!O$17+TEA!O$18)-TEA!O$25,0)</f>
        <v>21551.565556162197</v>
      </c>
      <c r="EF32" s="21">
        <f>IF(DQ32&gt;0,DQ32*(TEA!P$17+TEA!P$18)-TEA!P$25,0)</f>
        <v>0</v>
      </c>
      <c r="EG32" s="21">
        <f>TEA!B$50-TEA!B$46-AF32-DR32</f>
        <v>223345.14563753374</v>
      </c>
      <c r="EH32" s="21">
        <f>TEA!C$50-TEA!C$46-AG32-DS32</f>
        <v>221482.76487245603</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231032.02883662356</v>
      </c>
      <c r="EP32" s="21">
        <f>TEA!K$50-TEA!K$46-AO32-EA32</f>
        <v>225689.62114081139</v>
      </c>
      <c r="EQ32" s="21">
        <f>TEA!L$50-TEA!L$46-AP32-EB32</f>
        <v>228897.63571401231</v>
      </c>
      <c r="ER32" s="21">
        <f>TEA!M$50-TEA!M$46-AQ32-EC32</f>
        <v>4674799.8295672741</v>
      </c>
      <c r="ES32" s="21">
        <f>TEA!N$50-TEA!N$46-AR32-ED32</f>
        <v>4802712.113710383</v>
      </c>
      <c r="ET32" s="21">
        <f>TEA!O$50-TEA!O$46-AS32-EE32</f>
        <v>57974.506606797935</v>
      </c>
      <c r="EU32" s="21">
        <f>TEA!P$50-TEA!P$46-AT32-EF32</f>
        <v>0</v>
      </c>
      <c r="EV32" s="21">
        <f>EG32/(1+TEA!B$16)^$A32</f>
        <v>14079.545901658299</v>
      </c>
      <c r="EW32" s="21">
        <f>EH32/(1+TEA!C$16)^$A32</f>
        <v>13962.142519581521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14564.12247274668</v>
      </c>
      <c r="FE32" s="21">
        <f>EP32/(1+TEA!K$16)^$A32</f>
        <v>14227.340250935455</v>
      </c>
      <c r="FF32" s="21">
        <f>EQ32/(1+TEA!L$16)^$A32</f>
        <v>14429.571592510585</v>
      </c>
      <c r="FG32" s="21">
        <f>ER32/(1+TEA!M$16)^$A32</f>
        <v>294696.61672555178</v>
      </c>
      <c r="FH32" s="21">
        <f>ES32/(1+TEA!N$16)^$A32</f>
        <v>302760.13147461024</v>
      </c>
      <c r="FI32" s="21">
        <f>ET32/(1+TEA!O$16)^$A32</f>
        <v>3654.6786121830537</v>
      </c>
      <c r="FJ32" s="21">
        <f>EU32/(1+TEA!P$16)^$A32</f>
        <v>0</v>
      </c>
    </row>
    <row r="33" spans="1:166" x14ac:dyDescent="0.25">
      <c r="A33" s="4">
        <f t="shared" si="11"/>
        <v>30</v>
      </c>
      <c r="B33" s="34">
        <f t="shared" si="47"/>
        <v>9.6406438387930393E-11</v>
      </c>
      <c r="C33" s="34">
        <f t="shared" si="48"/>
        <v>-1.6370904631912708E-11</v>
      </c>
      <c r="D33" s="34">
        <f t="shared" si="49"/>
        <v>3.4378899727016687E-10</v>
      </c>
      <c r="E33" s="34">
        <f t="shared" si="50"/>
        <v>-2357558.8630812024</v>
      </c>
      <c r="F33" s="34">
        <f t="shared" si="51"/>
        <v>-2743948.1962935282</v>
      </c>
      <c r="G33" s="34">
        <f t="shared" si="52"/>
        <v>0</v>
      </c>
      <c r="H33" s="34">
        <f t="shared" si="53"/>
        <v>0</v>
      </c>
      <c r="I33" s="34">
        <f t="shared" si="54"/>
        <v>0</v>
      </c>
      <c r="J33" s="34">
        <f t="shared" si="55"/>
        <v>-6.2391336541622877E-10</v>
      </c>
      <c r="K33" s="34">
        <f t="shared" si="56"/>
        <v>2.5647750589996576E-10</v>
      </c>
      <c r="L33" s="34">
        <f t="shared" si="56"/>
        <v>7.2941475082188845E-10</v>
      </c>
      <c r="M33" s="34">
        <f t="shared" si="56"/>
        <v>-1.9383151084184647E-8</v>
      </c>
      <c r="N33" s="34">
        <f t="shared" si="56"/>
        <v>1.0011717677116394E-8</v>
      </c>
      <c r="O33" s="34">
        <f t="shared" si="57"/>
        <v>5.7298166211694479E-11</v>
      </c>
      <c r="P33" s="34">
        <f t="shared" si="58"/>
        <v>0</v>
      </c>
      <c r="Q33" s="21"/>
      <c r="U33" s="31"/>
      <c r="V33" s="31"/>
      <c r="W33" s="31"/>
      <c r="X33" s="31"/>
      <c r="AF33" s="20"/>
      <c r="AU33" s="21"/>
      <c r="BJ33" s="21"/>
      <c r="BY33" s="21">
        <f>(TEA!B$50-TEA!B$46-Q33-AU33)+TEA!B28</f>
        <v>1961271.9418896211</v>
      </c>
      <c r="BZ33" s="21">
        <f>(TEA!C$50-TEA!C$46-R33-AV33)+TEA!C28</f>
        <v>1958717.235764686</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1971816.3632875495</v>
      </c>
      <c r="CH33" s="21">
        <f>(TEA!K$50-TEA!K$46-Z33-BD33)+TEA!K28</f>
        <v>1964487.9576691515</v>
      </c>
      <c r="CI33" s="21">
        <f>(TEA!L$50-TEA!L$46-AA33-BE33)+TEA!L28</f>
        <v>1968888.5263566698</v>
      </c>
      <c r="CJ33" s="21">
        <f>(TEA!M$50-TEA!M$46-AB33-BF33)+TEA!M28</f>
        <v>5980122.1256066868</v>
      </c>
      <c r="CK33" s="21">
        <f>(TEA!N$50-TEA!N$46-AC33-BG33)+TEA!N28</f>
        <v>6933882.46050807</v>
      </c>
      <c r="CL33" s="21">
        <f>(TEA!O$50-TEA!O$46-AD33-BH33)+TEA!O28</f>
        <v>79526.072162960132</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1961271.9418896211</v>
      </c>
      <c r="DD33" s="21">
        <f t="shared" si="84"/>
        <v>1958717.235764686</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1971816.3632875495</v>
      </c>
      <c r="DL33" s="21">
        <f t="shared" si="92"/>
        <v>1964487.9576691515</v>
      </c>
      <c r="DM33" s="21">
        <f t="shared" si="93"/>
        <v>1968888.5263566698</v>
      </c>
      <c r="DN33" s="21">
        <f t="shared" si="94"/>
        <v>5980122.1256066868</v>
      </c>
      <c r="DO33" s="21">
        <f t="shared" si="95"/>
        <v>6933882.46050807</v>
      </c>
      <c r="DP33" s="21">
        <f t="shared" si="96"/>
        <v>79526.072162960132</v>
      </c>
      <c r="DQ33" s="21">
        <f t="shared" si="97"/>
        <v>0</v>
      </c>
      <c r="DR33" s="21">
        <f>IF(DC33&gt;0,DC33*(TEA!B$17+TEA!B$18)-TEA!B$25,0)</f>
        <v>531504.69625208736</v>
      </c>
      <c r="DS33" s="21">
        <f>IF(DD33&gt;0,DD33*(TEA!C$17+TEA!C$18)-TEA!C$25,0)</f>
        <v>530812.37089222996</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534362.23445092596</v>
      </c>
      <c r="EA33" s="21">
        <f>IF(DL33&gt;0,DL33*(TEA!K$17+TEA!K$18)-TEA!K$25,0)</f>
        <v>532376.23652834015</v>
      </c>
      <c r="EB33" s="21">
        <f>IF(DM33&gt;0,DM33*(TEA!L$17+TEA!L$18)-TEA!L$25,0)</f>
        <v>533568.79064265755</v>
      </c>
      <c r="EC33" s="21">
        <f>IF(DN33&gt;0,DN33*(TEA!M$17+TEA!M$18)-TEA!M$25,0)</f>
        <v>1053234.0960394123</v>
      </c>
      <c r="ED33" s="21">
        <f>IF(DO33&gt;0,DO33*(TEA!N$17+TEA!N$18)-TEA!N$25,0)</f>
        <v>1879082.146797687</v>
      </c>
      <c r="EE33" s="21">
        <f>IF(DP33&gt;0,DP33*(TEA!O$17+TEA!O$18)-TEA!O$25,0)</f>
        <v>21551.565556162197</v>
      </c>
      <c r="EF33" s="21">
        <f>IF(DQ33&gt;0,DQ33*(TEA!P$17+TEA!P$18)-TEA!P$25,0)</f>
        <v>0</v>
      </c>
      <c r="EG33" s="21">
        <f>TEA!B$50-TEA!B$46-AF33-DR33</f>
        <v>-225132.75436246628</v>
      </c>
      <c r="EH33" s="21">
        <f>TEA!C$50-TEA!C$46-AG33-DS33</f>
        <v>-226995.13512754405</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-217445.87116337649</v>
      </c>
      <c r="EP33" s="21">
        <f>TEA!K$50-TEA!K$46-AO33-EA33</f>
        <v>-222788.27885918872</v>
      </c>
      <c r="EQ33" s="21">
        <f>TEA!L$50-TEA!L$46-AP33-EB33</f>
        <v>-219580.26428598771</v>
      </c>
      <c r="ER33" s="21">
        <f>TEA!M$50-TEA!M$46-AQ33-EC33</f>
        <v>4581088.0295672743</v>
      </c>
      <c r="ES33" s="21">
        <f>TEA!N$50-TEA!N$46-AR33-ED33</f>
        <v>4709000.3137103831</v>
      </c>
      <c r="ET33" s="21">
        <f>TEA!O$50-TEA!O$46-AS33-EE33</f>
        <v>57974.506606797935</v>
      </c>
      <c r="EU33" s="21">
        <f>TEA!P$50-TEA!P$46-AT33-EF33</f>
        <v>0</v>
      </c>
      <c r="EV33" s="21">
        <f>EG33/(1+TEA!B$16)^$A33</f>
        <v>-12902.032453220152</v>
      </c>
      <c r="EW33" s="21">
        <f>EH33/(1+TEA!C$16)^$A33</f>
        <v>-13008.762800562683</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-12461.508297685263</v>
      </c>
      <c r="FE33" s="21">
        <f>EP33/(1+TEA!K$16)^$A33</f>
        <v>-12767.673953877289</v>
      </c>
      <c r="FF33" s="21">
        <f>EQ33/(1+TEA!L$16)^$A33</f>
        <v>-12583.827279718074</v>
      </c>
      <c r="FG33" s="21">
        <f>ER33/(1+TEA!M$16)^$A33</f>
        <v>262535.52751979866</v>
      </c>
      <c r="FH33" s="21">
        <f>ES33/(1+TEA!N$16)^$A33</f>
        <v>269865.99547348818</v>
      </c>
      <c r="FI33" s="21">
        <f>ET33/(1+TEA!O$16)^$A33</f>
        <v>3322.4351019845935</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B3" activePane="bottomRight" state="frozen"/>
      <selection pane="topRight" activeCell="B1" sqref="B1"/>
      <selection pane="bottomLeft" activeCell="A3" sqref="A3"/>
      <selection pane="bottomRight" activeCell="O37" sqref="O37"/>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-1024634.216026</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-1238433.6240617847</v>
      </c>
      <c r="K4" s="21">
        <f t="shared" ref="K4:K18" si="9">K3+FE4</f>
        <v>-1207369.6587974704</v>
      </c>
      <c r="L4" s="21">
        <f t="shared" ref="L4:L33" si="10">L3+FF4</f>
        <v>-1152673.4432710798</v>
      </c>
      <c r="M4" s="21">
        <f t="shared" ref="M4:M5" si="11">M3+FG4</f>
        <v>-28184710.182630908</v>
      </c>
      <c r="N4" s="21">
        <f t="shared" ref="N4" si="12">N3+FH4</f>
        <v>-33253236.204390131</v>
      </c>
      <c r="O4" s="21">
        <f t="shared" ref="O4" si="13">O3+FI4</f>
        <v>-361432.6140000053</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-235943.9621596917</v>
      </c>
      <c r="CH4" s="21">
        <f>TEA!K$11-TEA!K$46-Z4-BD4</f>
        <v>-226443.3225928946</v>
      </c>
      <c r="CI4" s="21">
        <f>TEA!L$11-TEA!L$46-AA4-BE4</f>
        <v>-151438.6149252482</v>
      </c>
      <c r="CJ4" s="21">
        <f>TEA!M$11-TEA!M$46-AB4-BF4</f>
        <v>-12238654.236085722</v>
      </c>
      <c r="CK4" s="21">
        <f>TEA!N$11-TEA!N$46-AC4-BG4</f>
        <v>-15458662.595649157</v>
      </c>
      <c r="CL4" s="21">
        <f>TEA!O$11-TEA!O$46-AD4-BH4</f>
        <v>-142992.6551383762</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-235943.9621596917</v>
      </c>
      <c r="DL4" s="21">
        <f t="shared" si="38"/>
        <v>-226443.3225928946</v>
      </c>
      <c r="DM4" s="21">
        <f t="shared" ref="DM4:DM33" si="39">CI4+CX4</f>
        <v>-151438.6149252482</v>
      </c>
      <c r="DN4" s="21">
        <f t="shared" ref="DN4:DN33" si="40">CJ4+CY4</f>
        <v>-12238654.236085722</v>
      </c>
      <c r="DO4" s="21">
        <f t="shared" ref="DO4:DO33" si="41">CK4+CZ4</f>
        <v>-15458662.595649157</v>
      </c>
      <c r="DP4" s="21">
        <f t="shared" ref="DP4:DP33" si="42">CL4+DA4</f>
        <v>-142992.6551383762</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-222915.78848298066</v>
      </c>
      <c r="EP4" s="21">
        <f>TEA!K$11-TEA!K$46-AO4-EA4</f>
        <v>-219519.83349756931</v>
      </c>
      <c r="EQ4" s="21">
        <f>TEA!L$11-TEA!L$46-AP4-EB4</f>
        <v>-140843.14996958792</v>
      </c>
      <c r="ER4" s="21">
        <f>TEA!M$11-TEA!M$46-AQ4-EC4</f>
        <v>-7650766.3362983428</v>
      </c>
      <c r="ES4" s="21">
        <f>TEA!N$11-TEA!N$46-AR4-ED4</f>
        <v>-10287922.874271102</v>
      </c>
      <c r="ET4" s="21">
        <f>TEA!O$11-TEA!O$46-AS4-EE4</f>
        <v>-79994.367387005797</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-202650.71680270968</v>
      </c>
      <c r="FE4" s="21">
        <f>EP4/(1+TEA!K$16)^$A4</f>
        <v>-199563.48499779028</v>
      </c>
      <c r="FF4" s="21">
        <f>EQ4/(1+TEA!L$16)^$A4</f>
        <v>-128039.22724507992</v>
      </c>
      <c r="FG4" s="21">
        <f>ER4/(1+TEA!M$16)^$A4</f>
        <v>-6955242.1239075838</v>
      </c>
      <c r="FH4" s="21">
        <f>ES4/(1+TEA!N$16)^$A4</f>
        <v>-9352657.1584282741</v>
      </c>
      <c r="FI4" s="21">
        <f>ET4/(1+TEA!O$16)^$A4</f>
        <v>-72722.152170005269</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-1422661.5484278845</v>
      </c>
      <c r="K5" s="21">
        <f t="shared" si="9"/>
        <v>-1388791.0087954616</v>
      </c>
      <c r="L5" s="21">
        <f t="shared" si="10"/>
        <v>-1269072.740766607</v>
      </c>
      <c r="M5" s="21">
        <f t="shared" si="11"/>
        <v>-34507657.568001434</v>
      </c>
      <c r="N5" s="21">
        <f t="shared" ref="N5:P8" si="47">N4+FH5</f>
        <v>-41755651.80296129</v>
      </c>
      <c r="O5" s="21">
        <f t="shared" si="47"/>
        <v>-414771.09231573431</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1316273.7988135328</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-313156.37163693772</v>
      </c>
      <c r="CH5" s="21">
        <f>TEA!K$11-TEA!K$46-Z5-BD5</f>
        <v>-297466.81809394341</v>
      </c>
      <c r="CI5" s="21">
        <f>TEA!L$11-TEA!L$46-AA5-BE5</f>
        <v>-226184.75037915877</v>
      </c>
      <c r="CJ5" s="21">
        <f>TEA!M$11-TEA!M$46-AB5-BF5</f>
        <v>-16903217.596514177</v>
      </c>
      <c r="CK5" s="21">
        <f>TEA!N$11-TEA!N$46-AC5-BG5</f>
        <v>-20714119.676564585</v>
      </c>
      <c r="CL5" s="21">
        <f>TEA!O$11-TEA!O$46-AD5-BH5</f>
        <v>-206860.16186096662</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-235943.9621596917</v>
      </c>
      <c r="CW5" s="21">
        <f t="shared" si="24"/>
        <v>-226443.3225928946</v>
      </c>
      <c r="CX5" s="21">
        <f t="shared" si="25"/>
        <v>-151438.6149252482</v>
      </c>
      <c r="CY5" s="21">
        <f t="shared" si="26"/>
        <v>-12238654.236085722</v>
      </c>
      <c r="CZ5" s="21">
        <f t="shared" si="27"/>
        <v>-15458662.595649157</v>
      </c>
      <c r="DA5" s="21">
        <f t="shared" si="28"/>
        <v>-142992.6551383762</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-549100.33379662945</v>
      </c>
      <c r="DL5" s="21">
        <f t="shared" si="38"/>
        <v>-523910.14068683801</v>
      </c>
      <c r="DM5" s="21">
        <f t="shared" si="39"/>
        <v>-377623.36530440697</v>
      </c>
      <c r="DN5" s="21">
        <f t="shared" si="40"/>
        <v>-29141871.832599901</v>
      </c>
      <c r="DO5" s="21">
        <f t="shared" si="41"/>
        <v>-36172782.272213742</v>
      </c>
      <c r="DP5" s="21">
        <f t="shared" si="42"/>
        <v>-349852.81699934282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-222915.78848298066</v>
      </c>
      <c r="EP5" s="21">
        <f>TEA!K$11-TEA!K$46-AO5-EA5</f>
        <v>-219519.83349756931</v>
      </c>
      <c r="EQ5" s="21">
        <f>TEA!L$11-TEA!L$46-AP5-EB5</f>
        <v>-140843.14996958792</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-184227.9243660997</v>
      </c>
      <c r="FE5" s="21">
        <f>EP5/(1+TEA!K$16)^$A5</f>
        <v>-181421.34999799114</v>
      </c>
      <c r="FF5" s="21">
        <f>EQ5/(1+TEA!L$16)^$A5</f>
        <v>-116399.29749552719</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-1590141.4796697933</v>
      </c>
      <c r="K6" s="21">
        <f t="shared" si="9"/>
        <v>-1553719.5087936353</v>
      </c>
      <c r="L6" s="21">
        <f t="shared" si="10"/>
        <v>-1374890.283944359</v>
      </c>
      <c r="M6" s="21">
        <f>M5+FG6</f>
        <v>-40255791.554701917</v>
      </c>
      <c r="N6" s="21">
        <f t="shared" si="47"/>
        <v>-49485120.528935067</v>
      </c>
      <c r="O6" s="21">
        <f t="shared" si="47"/>
        <v>-463260.6180573061</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1192524.6327447903</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-245012.92018582474</v>
      </c>
      <c r="CH6" s="21">
        <f>TEA!K$11-TEA!K$46-Z6-BD6</f>
        <v>-233979.98822363786</v>
      </c>
      <c r="CI6" s="21">
        <f>TEA!L$11-TEA!L$46-AA6-BE6</f>
        <v>-159896.95646108279</v>
      </c>
      <c r="CJ6" s="21">
        <f>TEA!M$11-TEA!M$46-AB6-BF6</f>
        <v>-13391438.248692822</v>
      </c>
      <c r="CK6" s="21">
        <f>TEA!N$11-TEA!N$46-AC6-BG6</f>
        <v>-16757743.997082157</v>
      </c>
      <c r="CL6" s="21">
        <f>TEA!O$11-TEA!O$46-AD6-BH6</f>
        <v>-158805.39631395548</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-549100.33379662945</v>
      </c>
      <c r="CW6" s="21">
        <f t="shared" si="24"/>
        <v>-523910.14068683801</v>
      </c>
      <c r="CX6" s="21">
        <f t="shared" si="25"/>
        <v>-377623.36530440697</v>
      </c>
      <c r="CY6" s="21">
        <f t="shared" si="26"/>
        <v>-29141871.832599901</v>
      </c>
      <c r="CZ6" s="21">
        <f t="shared" si="27"/>
        <v>-36172782.272213742</v>
      </c>
      <c r="DA6" s="21">
        <f t="shared" si="28"/>
        <v>-349852.81699934282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-794113.25398245419</v>
      </c>
      <c r="DL6" s="21">
        <f t="shared" si="38"/>
        <v>-757890.12891047588</v>
      </c>
      <c r="DM6" s="21">
        <f t="shared" si="39"/>
        <v>-537520.32176548976</v>
      </c>
      <c r="DN6" s="21">
        <f t="shared" si="40"/>
        <v>-42533310.081292719</v>
      </c>
      <c r="DO6" s="21">
        <f t="shared" si="41"/>
        <v>-52930526.269295901</v>
      </c>
      <c r="DP6" s="21">
        <f t="shared" si="42"/>
        <v>-508658.2133132983</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-222915.78848298066</v>
      </c>
      <c r="EP6" s="21">
        <f>TEA!K$11-TEA!K$46-AO6-EA6</f>
        <v>-219519.83349756931</v>
      </c>
      <c r="EQ6" s="21">
        <f>TEA!L$11-TEA!L$46-AP6-EB6</f>
        <v>-140843.14996958792</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-167479.93124190878</v>
      </c>
      <c r="FE6" s="21">
        <f>EP6/(1+TEA!K$16)^$A6</f>
        <v>-164928.49999817373</v>
      </c>
      <c r="FF6" s="21">
        <f>EQ6/(1+TEA!L$16)^$A6</f>
        <v>-105817.54317775197</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-1742395.9626169831</v>
      </c>
      <c r="K7" s="21">
        <f t="shared" si="9"/>
        <v>-1703654.508791975</v>
      </c>
      <c r="L7" s="21">
        <f t="shared" si="10"/>
        <v>-1471088.050469588</v>
      </c>
      <c r="M7" s="21">
        <f t="shared" ref="M7:M15" si="70">M6+FG7</f>
        <v>-45481367.90624781</v>
      </c>
      <c r="N7" s="21">
        <f t="shared" si="47"/>
        <v>-56511910.279820323</v>
      </c>
      <c r="O7" s="21">
        <f t="shared" si="47"/>
        <v>-507342.00509509863</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1058875.5333905483</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-192950.19207674544</v>
      </c>
      <c r="CH7" s="21">
        <f>TEA!K$11-TEA!K$46-Z7-BD7</f>
        <v>-185334.95157456945</v>
      </c>
      <c r="CI7" s="21">
        <f>TEA!L$11-TEA!L$46-AA7-BE7</f>
        <v>-109196.17387265843</v>
      </c>
      <c r="CJ7" s="21">
        <f>TEA!M$11-TEA!M$46-AB7-BF7</f>
        <v>-10813566.681228224</v>
      </c>
      <c r="CK7" s="21">
        <f>TEA!N$11-TEA!N$46-AC7-BG7</f>
        <v>-13853564.384288535</v>
      </c>
      <c r="CL7" s="21">
        <f>TEA!O$11-TEA!O$46-AD7-BH7</f>
        <v>-123535.97212459147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-794113.25398245419</v>
      </c>
      <c r="CW7" s="21">
        <f t="shared" si="24"/>
        <v>-757890.12891047588</v>
      </c>
      <c r="CX7" s="21">
        <f t="shared" si="25"/>
        <v>-537520.32176548976</v>
      </c>
      <c r="CY7" s="21">
        <f t="shared" si="26"/>
        <v>-42533310.081292719</v>
      </c>
      <c r="CZ7" s="21">
        <f t="shared" si="27"/>
        <v>-52930526.269295901</v>
      </c>
      <c r="DA7" s="21">
        <f t="shared" si="28"/>
        <v>-508658.2133132983</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-987063.44605919963</v>
      </c>
      <c r="DL7" s="21">
        <f t="shared" si="38"/>
        <v>-943225.08048504533</v>
      </c>
      <c r="DM7" s="21">
        <f t="shared" si="39"/>
        <v>-646716.49563814816</v>
      </c>
      <c r="DN7" s="21">
        <f t="shared" si="40"/>
        <v>-53346876.762520939</v>
      </c>
      <c r="DO7" s="21">
        <f t="shared" si="41"/>
        <v>-66784090.653584436</v>
      </c>
      <c r="DP7" s="21">
        <f t="shared" si="42"/>
        <v>-632194.18543788977</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-222915.78848298066</v>
      </c>
      <c r="EP7" s="21">
        <f>TEA!K$11-TEA!K$46-AO7-EA7</f>
        <v>-219519.83349756931</v>
      </c>
      <c r="EQ7" s="21">
        <f>TEA!L$11-TEA!L$46-AP7-EB7</f>
        <v>-140843.14996958792</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-152254.4829471898</v>
      </c>
      <c r="FE7" s="21">
        <f>EP7/(1+TEA!K$16)^$A7</f>
        <v>-149934.99999833977</v>
      </c>
      <c r="FF7" s="21">
        <f>EQ7/(1+TEA!L$16)^$A7</f>
        <v>-96197.766525229075</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-1880809.1289326102</v>
      </c>
      <c r="K8" s="21">
        <f t="shared" si="9"/>
        <v>-1839959.0542450112</v>
      </c>
      <c r="L8" s="21">
        <f t="shared" si="10"/>
        <v>-1558540.5654925236</v>
      </c>
      <c r="M8" s="21">
        <f t="shared" si="70"/>
        <v>-50231891.862198621</v>
      </c>
      <c r="N8" s="21">
        <f t="shared" si="47"/>
        <v>-62899900.962443277</v>
      </c>
      <c r="O8" s="21">
        <f t="shared" si="47"/>
        <v>-547415.99331127363</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914534.50608796696</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-151862.27346293238</v>
      </c>
      <c r="CH8" s="21">
        <f>TEA!K$11-TEA!K$46-Z8-BD8</f>
        <v>-146805.08203246258</v>
      </c>
      <c r="CI8" s="21">
        <f>TEA!L$11-TEA!L$46-AA8-BE8</f>
        <v>-69127.634426213059</v>
      </c>
      <c r="CJ8" s="21">
        <f>TEA!M$11-TEA!M$46-AB8-BF8</f>
        <v>-8883656.8847447485</v>
      </c>
      <c r="CK8" s="21">
        <f>TEA!N$11-TEA!N$46-AC8-BG8</f>
        <v>-11679421.893832875</v>
      </c>
      <c r="CL8" s="21">
        <f>TEA!O$11-TEA!O$46-AD8-BH8</f>
        <v>-97137.76770419332</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-987063.44605919963</v>
      </c>
      <c r="CW8" s="21">
        <f t="shared" si="24"/>
        <v>-943225.08048504533</v>
      </c>
      <c r="CX8" s="21">
        <f t="shared" si="25"/>
        <v>-646716.49563814816</v>
      </c>
      <c r="CY8" s="21">
        <f t="shared" si="26"/>
        <v>-53346876.762520939</v>
      </c>
      <c r="CZ8" s="21">
        <f t="shared" si="27"/>
        <v>-66784090.653584436</v>
      </c>
      <c r="DA8" s="21">
        <f t="shared" si="28"/>
        <v>-632194.18543788977</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-1138925.7195221321</v>
      </c>
      <c r="DL8" s="21">
        <f t="shared" si="38"/>
        <v>-1090030.162517508</v>
      </c>
      <c r="DM8" s="21">
        <f t="shared" si="39"/>
        <v>-715844.13006436126</v>
      </c>
      <c r="DN8" s="21">
        <f t="shared" si="40"/>
        <v>-62230533.647265688</v>
      </c>
      <c r="DO8" s="21">
        <f t="shared" si="41"/>
        <v>-78463512.547417313</v>
      </c>
      <c r="DP8" s="21">
        <f t="shared" si="42"/>
        <v>-729331.95314208313</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-222915.78848298066</v>
      </c>
      <c r="EP8" s="21">
        <f>TEA!K$11-TEA!K$46-AO8-EA8</f>
        <v>-219519.83349756931</v>
      </c>
      <c r="EQ8" s="21">
        <f>TEA!L$11-TEA!L$46-AP8-EB8</f>
        <v>-140843.14996958792</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-138413.16631562708</v>
      </c>
      <c r="FE8" s="21">
        <f>EP8/(1+TEA!K$16)^$A8</f>
        <v>-136304.54545303615</v>
      </c>
      <c r="FF8" s="21">
        <f>EQ8/(1+TEA!L$16)^$A8</f>
        <v>-87452.515022935506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-2006639.2801286348</v>
      </c>
      <c r="K9" s="21">
        <f t="shared" si="9"/>
        <v>-1963872.2773841349</v>
      </c>
      <c r="L9" s="21">
        <f t="shared" si="10"/>
        <v>-1638042.8518770104</v>
      </c>
      <c r="M9" s="21">
        <f t="shared" si="70"/>
        <v>-54550550.003972083</v>
      </c>
      <c r="N9" s="21">
        <f t="shared" ref="N9" si="71">N8+FH9</f>
        <v>-68707165.219373241</v>
      </c>
      <c r="O9" s="21">
        <f t="shared" ref="O9:O33" si="72">O8+FI9</f>
        <v>-583846.89168961463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758646.19660117908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-140189.34928703815</v>
      </c>
      <c r="CH9" s="21">
        <f>TEA!K$11-TEA!K$46-Z9-BD9</f>
        <v>-135447.44621098321</v>
      </c>
      <c r="CI9" s="21">
        <f>TEA!L$11-TEA!L$46-AA9-BE9</f>
        <v>-57580.352242006556</v>
      </c>
      <c r="CJ9" s="21">
        <f>TEA!M$11-TEA!M$46-AB9-BF9</f>
        <v>-8644407.9367197137</v>
      </c>
      <c r="CK9" s="21">
        <f>TEA!N$11-TEA!N$46-AC9-BG9</f>
        <v>-11410070.425481509</v>
      </c>
      <c r="CL9" s="21">
        <f>TEA!O$11-TEA!O$46-AD9-BH9</f>
        <v>-93884.098131051724</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-1138925.7195221321</v>
      </c>
      <c r="CW9" s="21">
        <f t="shared" si="24"/>
        <v>-1090030.162517508</v>
      </c>
      <c r="CX9" s="21">
        <f t="shared" si="25"/>
        <v>-715844.13006436126</v>
      </c>
      <c r="CY9" s="21">
        <f t="shared" si="26"/>
        <v>-62230533.647265688</v>
      </c>
      <c r="CZ9" s="21">
        <f t="shared" si="27"/>
        <v>-78463512.547417313</v>
      </c>
      <c r="DA9" s="21">
        <f t="shared" si="28"/>
        <v>-729331.95314208313</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-1279115.0688091703</v>
      </c>
      <c r="DL9" s="21">
        <f t="shared" si="38"/>
        <v>-1225477.6087284912</v>
      </c>
      <c r="DM9" s="21">
        <f t="shared" si="39"/>
        <v>-773424.48230636783</v>
      </c>
      <c r="DN9" s="21">
        <f t="shared" si="40"/>
        <v>-70874941.583985403</v>
      </c>
      <c r="DO9" s="21">
        <f t="shared" si="41"/>
        <v>-89873582.972898826</v>
      </c>
      <c r="DP9" s="21">
        <f t="shared" si="42"/>
        <v>-823216.05127313489</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-222915.78848298066</v>
      </c>
      <c r="EP9" s="21">
        <f>TEA!K$11-TEA!K$46-AO9-EA9</f>
        <v>-219519.83349756931</v>
      </c>
      <c r="EQ9" s="21">
        <f>TEA!L$11-TEA!L$46-AP9-EB9</f>
        <v>-140843.14996958792</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-125830.15119602461</v>
      </c>
      <c r="FE9" s="21">
        <f>EP9/(1+TEA!K$16)^$A9</f>
        <v>-123913.22313912374</v>
      </c>
      <c r="FF9" s="21">
        <f>EQ9/(1+TEA!L$16)^$A9</f>
        <v>-79502.286384486812</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-2121030.3266704753</v>
      </c>
      <c r="K10" s="21">
        <f t="shared" si="9"/>
        <v>-2076520.6620560656</v>
      </c>
      <c r="L10" s="21">
        <f t="shared" si="10"/>
        <v>-1710317.6576810894</v>
      </c>
      <c r="M10" s="21">
        <f t="shared" si="70"/>
        <v>-58476602.860129774</v>
      </c>
      <c r="N10" s="21">
        <f>N9+FH10</f>
        <v>-73986496.362036839</v>
      </c>
      <c r="O10" s="21">
        <f t="shared" si="72"/>
        <v>-616965.89021537919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590286.82235544815</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-127582.59117707236</v>
      </c>
      <c r="CH10" s="21">
        <f>TEA!K$11-TEA!K$46-Z10-BD10</f>
        <v>-123181.19952378541</v>
      </c>
      <c r="CI10" s="21">
        <f>TEA!L$11-TEA!L$46-AA10-BE10</f>
        <v>-45109.287483063519</v>
      </c>
      <c r="CJ10" s="21">
        <f>TEA!M$11-TEA!M$46-AB10-BF10</f>
        <v>-8386019.0728526758</v>
      </c>
      <c r="CK10" s="21">
        <f>TEA!N$11-TEA!N$46-AC10-BG10</f>
        <v>-11119170.839662032</v>
      </c>
      <c r="CL10" s="21">
        <f>TEA!O$11-TEA!O$46-AD10-BH10</f>
        <v>-90370.134992058796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-1279115.0688091703</v>
      </c>
      <c r="CW10" s="21">
        <f t="shared" si="24"/>
        <v>-1225477.6087284912</v>
      </c>
      <c r="CX10" s="21">
        <f t="shared" si="25"/>
        <v>-773424.48230636783</v>
      </c>
      <c r="CY10" s="21">
        <f t="shared" si="26"/>
        <v>-70874941.583985403</v>
      </c>
      <c r="CZ10" s="21">
        <f t="shared" si="27"/>
        <v>-89873582.972898826</v>
      </c>
      <c r="DA10" s="21">
        <f t="shared" si="28"/>
        <v>-823216.05127313489</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-1406697.6599862427</v>
      </c>
      <c r="DL10" s="21">
        <f t="shared" si="38"/>
        <v>-1348658.8082522766</v>
      </c>
      <c r="DM10" s="21">
        <f t="shared" si="39"/>
        <v>-818533.76978943136</v>
      </c>
      <c r="DN10" s="21">
        <f t="shared" si="40"/>
        <v>-79260960.656838074</v>
      </c>
      <c r="DO10" s="21">
        <f t="shared" si="41"/>
        <v>-100992753.81256086</v>
      </c>
      <c r="DP10" s="21">
        <f t="shared" si="42"/>
        <v>-913586.18626519362</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-222915.78848298066</v>
      </c>
      <c r="EP10" s="21">
        <f>TEA!K$11-TEA!K$46-AO10-EA10</f>
        <v>-219519.83349756931</v>
      </c>
      <c r="EQ10" s="21">
        <f>TEA!L$11-TEA!L$46-AP10-EB10</f>
        <v>-140843.14996958792</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-114391.04654184054</v>
      </c>
      <c r="FE10" s="21">
        <f>EP10/(1+TEA!K$16)^$A10</f>
        <v>-112648.38467193066</v>
      </c>
      <c r="FF10" s="21">
        <f>EQ10/(1+TEA!L$16)^$A10</f>
        <v>-72274.805804078918</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-2225022.1871630577</v>
      </c>
      <c r="K11" s="21">
        <f t="shared" si="9"/>
        <v>-2178928.2844850933</v>
      </c>
      <c r="L11" s="21">
        <f t="shared" si="10"/>
        <v>-1776022.0265938884</v>
      </c>
      <c r="M11" s="21">
        <f t="shared" si="70"/>
        <v>-62045741.820273131</v>
      </c>
      <c r="N11" s="21">
        <f t="shared" ref="N11:N12" si="74">N10+FH11</f>
        <v>-78785888.309912845</v>
      </c>
      <c r="O11" s="21">
        <f t="shared" si="72"/>
        <v>-647074.0706933469</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408458.69817005878</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-76958.824599660889</v>
      </c>
      <c r="CH11" s="21">
        <f>TEA!K$11-TEA!K$46-Z11-BD11</f>
        <v>-75694.881895443512</v>
      </c>
      <c r="CI11" s="21">
        <f>TEA!L$11-TEA!L$46-AA11-BE11</f>
        <v>4264.2098431689446</v>
      </c>
      <c r="CJ11" s="21">
        <f>TEA!M$11-TEA!M$46-AB11-BF11</f>
        <v>-6018935.4420626666</v>
      </c>
      <c r="CK11" s="21">
        <f>TEA!N$11-TEA!N$46-AC11-BG11</f>
        <v>-8452535.6414267756</v>
      </c>
      <c r="CL11" s="21">
        <f>TEA!O$11-TEA!O$46-AD11-BH11</f>
        <v>-57992.719080776427</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-1406697.6599862427</v>
      </c>
      <c r="CW11" s="21">
        <f t="shared" si="24"/>
        <v>-1348658.8082522766</v>
      </c>
      <c r="CX11" s="21">
        <f t="shared" si="25"/>
        <v>-818533.76978943136</v>
      </c>
      <c r="CY11" s="21">
        <f t="shared" si="26"/>
        <v>-79260960.656838074</v>
      </c>
      <c r="CZ11" s="21">
        <f t="shared" si="27"/>
        <v>-100992753.81256086</v>
      </c>
      <c r="DA11" s="21">
        <f t="shared" si="28"/>
        <v>-913586.18626519362</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-1483656.4845859036</v>
      </c>
      <c r="DL11" s="21">
        <f t="shared" si="38"/>
        <v>-1424353.69014772</v>
      </c>
      <c r="DM11" s="21">
        <f t="shared" si="39"/>
        <v>-814269.55994626239</v>
      </c>
      <c r="DN11" s="21">
        <f t="shared" si="40"/>
        <v>-85279896.098900735</v>
      </c>
      <c r="DO11" s="21">
        <f t="shared" si="41"/>
        <v>-109445289.45398763</v>
      </c>
      <c r="DP11" s="21">
        <f t="shared" si="42"/>
        <v>-971578.90534597007</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-222915.78848298066</v>
      </c>
      <c r="EP11" s="21">
        <f>TEA!K$11-TEA!K$46-AO11-EA11</f>
        <v>-219519.83349756931</v>
      </c>
      <c r="EQ11" s="21">
        <f>TEA!L$11-TEA!L$46-AP11-EB11</f>
        <v>-140843.14996958792</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-103991.86049258232</v>
      </c>
      <c r="FE11" s="21">
        <f>EP11/(1+TEA!K$16)^$A11</f>
        <v>-102407.62242902789</v>
      </c>
      <c r="FF11" s="21">
        <f>EQ11/(1+TEA!L$16)^$A11</f>
        <v>-65704.368912799022</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-2319560.2421563142</v>
      </c>
      <c r="K12" s="21">
        <f t="shared" si="9"/>
        <v>-2272026.123056937</v>
      </c>
      <c r="L12" s="21">
        <f t="shared" si="10"/>
        <v>-1835753.2710600693</v>
      </c>
      <c r="M12" s="21">
        <f t="shared" si="70"/>
        <v>-65290413.602221638</v>
      </c>
      <c r="N12" s="21">
        <f t="shared" si="74"/>
        <v>-83148971.898891032</v>
      </c>
      <c r="O12" s="21">
        <f t="shared" si="72"/>
        <v>-674445.14385513577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212084.32404983827</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-24404.732580215466</v>
      </c>
      <c r="CH12" s="21">
        <f>TEA!K$11-TEA!K$46-Z12-BD12</f>
        <v>-26370.606662278453</v>
      </c>
      <c r="CI12" s="21">
        <f>TEA!L$11-TEA!L$46-AA12-BE12</f>
        <v>55531.224150632595</v>
      </c>
      <c r="CJ12" s="21">
        <f>TEA!M$11-TEA!M$46-AB12-BF12</f>
        <v>-3582071.9303024178</v>
      </c>
      <c r="CK12" s="21">
        <f>TEA!N$11-TEA!N$46-AC12-BG12</f>
        <v>-5707301.6361233015</v>
      </c>
      <c r="CL12" s="21">
        <f>TEA!O$11-TEA!O$46-AD12-BH12</f>
        <v>-24662.098215167578</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-1483656.4845859036</v>
      </c>
      <c r="CW12" s="21">
        <f t="shared" si="24"/>
        <v>-1424353.69014772</v>
      </c>
      <c r="CX12" s="21">
        <f t="shared" si="25"/>
        <v>-814269.55994626239</v>
      </c>
      <c r="CY12" s="21">
        <f t="shared" si="26"/>
        <v>-85279896.098900735</v>
      </c>
      <c r="CZ12" s="21">
        <f t="shared" si="27"/>
        <v>-109445289.45398763</v>
      </c>
      <c r="DA12" s="21">
        <f t="shared" si="28"/>
        <v>-971578.90534597007</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-1508061.217166119</v>
      </c>
      <c r="DL12" s="21">
        <f t="shared" si="38"/>
        <v>-1450724.2968099986</v>
      </c>
      <c r="DM12" s="21">
        <f t="shared" si="39"/>
        <v>-758738.33579562977</v>
      </c>
      <c r="DN12" s="21">
        <f t="shared" si="40"/>
        <v>-88861968.029203147</v>
      </c>
      <c r="DO12" s="21">
        <f t="shared" si="41"/>
        <v>-115152591.09011093</v>
      </c>
      <c r="DP12" s="21">
        <f t="shared" si="42"/>
        <v>-996241.00356113759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-222915.78848298066</v>
      </c>
      <c r="EP12" s="21">
        <f>TEA!K$11-TEA!K$46-AO12-EA12</f>
        <v>-219519.83349756931</v>
      </c>
      <c r="EQ12" s="21">
        <f>TEA!L$11-TEA!L$46-AP12-EB12</f>
        <v>-140843.14996958792</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-94538.054993256635</v>
      </c>
      <c r="FE12" s="21">
        <f>EP12/(1+TEA!K$16)^$A12</f>
        <v>-93097.838571843531</v>
      </c>
      <c r="FF12" s="21">
        <f>EQ12/(1+TEA!L$16)^$A12</f>
        <v>-59731.24446618092</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-2405503.9285138203</v>
      </c>
      <c r="K13" s="21">
        <f t="shared" si="9"/>
        <v>-2356660.5217586127</v>
      </c>
      <c r="L13" s="21">
        <f t="shared" si="10"/>
        <v>-1890054.4023929611</v>
      </c>
      <c r="M13" s="21">
        <f t="shared" si="70"/>
        <v>-68240115.222174823</v>
      </c>
      <c r="N13" s="21">
        <f>N12+FH13</f>
        <v>-87115411.525234833</v>
      </c>
      <c r="O13" s="21">
        <f t="shared" si="72"/>
        <v>-699327.93763858022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1.127773430198431E-10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-8523.8481079942503</v>
      </c>
      <c r="CH13" s="21">
        <f>TEA!K$11-TEA!K$46-Z13-BD13</f>
        <v>-10918.668515455181</v>
      </c>
      <c r="CI13" s="21">
        <f>TEA!L$11-TEA!L$46-AA13-BE13</f>
        <v>71241.174080250232</v>
      </c>
      <c r="CJ13" s="21">
        <f>TEA!M$11-TEA!M$46-AB13-BF13</f>
        <v>-3256576.3778227437</v>
      </c>
      <c r="CK13" s="21">
        <f>TEA!N$11-TEA!N$46-AC13-BG13</f>
        <v>-5340851.9370714771</v>
      </c>
      <c r="CL13" s="21">
        <f>TEA!O$11-TEA!O$46-AD13-BH13</f>
        <v>-20235.516681420519</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-1508061.217166119</v>
      </c>
      <c r="CW13" s="21">
        <f t="shared" si="24"/>
        <v>-1450724.2968099986</v>
      </c>
      <c r="CX13" s="21">
        <f t="shared" si="25"/>
        <v>-758738.33579562977</v>
      </c>
      <c r="CY13" s="21">
        <f t="shared" si="26"/>
        <v>-88861968.029203147</v>
      </c>
      <c r="CZ13" s="21">
        <f t="shared" si="27"/>
        <v>-115152591.09011093</v>
      </c>
      <c r="DA13" s="21">
        <f t="shared" si="28"/>
        <v>-996241.00356113759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-1516585.0652741133</v>
      </c>
      <c r="DL13" s="21">
        <f t="shared" si="38"/>
        <v>-1461642.9653254538</v>
      </c>
      <c r="DM13" s="21">
        <f t="shared" si="39"/>
        <v>-687497.16171537957</v>
      </c>
      <c r="DN13" s="21">
        <f t="shared" si="40"/>
        <v>-92118544.407025889</v>
      </c>
      <c r="DO13" s="21">
        <f t="shared" si="41"/>
        <v>-120493443.0271824</v>
      </c>
      <c r="DP13" s="21">
        <f t="shared" si="42"/>
        <v>-1016476.5202425581</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-222915.78848298066</v>
      </c>
      <c r="EP13" s="21">
        <f>TEA!K$11-TEA!K$46-AO13-EA13</f>
        <v>-219519.83349756931</v>
      </c>
      <c r="EQ13" s="21">
        <f>TEA!L$11-TEA!L$46-AP13-EB13</f>
        <v>-140843.14996958792</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-85943.686357506027</v>
      </c>
      <c r="FE13" s="21">
        <f>EP13/(1+TEA!K$16)^$A13</f>
        <v>-84634.39870167592</v>
      </c>
      <c r="FF13" s="21">
        <f>EQ13/(1+TEA!L$16)^$A13</f>
        <v>-54301.131332891739</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-2402480.0398998256</v>
      </c>
      <c r="K14" s="21">
        <f t="shared" si="9"/>
        <v>-2354638.3736036639</v>
      </c>
      <c r="L14" s="21">
        <f t="shared" si="10"/>
        <v>-1859138.0645455332</v>
      </c>
      <c r="M14" s="21">
        <f t="shared" si="70"/>
        <v>-69258314.433908254</v>
      </c>
      <c r="N14" s="21">
        <f t="shared" ref="N14" si="75">N13+FH14</f>
        <v>-88848634.092508554</v>
      </c>
      <c r="O14" s="21">
        <f t="shared" si="72"/>
        <v>-699327.93763858022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1.2179953046143054E-10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8627.507122004663</v>
      </c>
      <c r="CH14" s="21">
        <f>TEA!K$11-TEA!K$46-Z14-BD14</f>
        <v>5769.4246831139499</v>
      </c>
      <c r="CI14" s="21">
        <f>TEA!L$11-TEA!L$46-AA14-BE14</f>
        <v>88207.920004237283</v>
      </c>
      <c r="CJ14" s="21">
        <f>TEA!M$11-TEA!M$46-AB14-BF14</f>
        <v>-2905041.1811446962</v>
      </c>
      <c r="CK14" s="21">
        <f>TEA!N$11-TEA!N$46-AC14-BG14</f>
        <v>-4945086.2620955072</v>
      </c>
      <c r="CL14" s="21">
        <f>TEA!O$11-TEA!O$46-AD14-BH14</f>
        <v>-15454.808624973697</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-1516585.0652741133</v>
      </c>
      <c r="CW14" s="21">
        <f t="shared" si="24"/>
        <v>-1461642.9653254538</v>
      </c>
      <c r="CX14" s="21">
        <f t="shared" si="25"/>
        <v>-687497.16171537957</v>
      </c>
      <c r="CY14" s="21">
        <f t="shared" si="26"/>
        <v>-92118544.407025889</v>
      </c>
      <c r="CZ14" s="21">
        <f t="shared" si="27"/>
        <v>-120493443.0271824</v>
      </c>
      <c r="DA14" s="21">
        <f t="shared" si="28"/>
        <v>-1016476.5202425581</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-1507957.5581521087</v>
      </c>
      <c r="DL14" s="21">
        <f t="shared" si="38"/>
        <v>-1455873.5406423397</v>
      </c>
      <c r="DM14" s="21">
        <f t="shared" si="39"/>
        <v>-599289.24171114224</v>
      </c>
      <c r="DN14" s="21">
        <f t="shared" si="40"/>
        <v>-95023585.588170588</v>
      </c>
      <c r="DO14" s="21">
        <f t="shared" si="41"/>
        <v>-125438529.28927791</v>
      </c>
      <c r="DP14" s="21">
        <f t="shared" si="42"/>
        <v>-1031931.3288675318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8627.5071220046666</v>
      </c>
      <c r="EP14" s="21">
        <f>TEA!K$11-TEA!K$46-AO14-EA14</f>
        <v>5769.4246831140044</v>
      </c>
      <c r="EQ14" s="21">
        <f>TEA!L$11-TEA!L$46-AP14-EB14</f>
        <v>88207.920004237298</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3023.8886139948991</v>
      </c>
      <c r="FE14" s="21">
        <f>EP14/(1+TEA!K$16)^$A14</f>
        <v>2022.1481549488228</v>
      </c>
      <c r="FF14" s="21">
        <f>EQ14/(1+TEA!L$16)^$A14</f>
        <v>30916.337847427832</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-2399731.0502507393</v>
      </c>
      <c r="K15" s="21">
        <f t="shared" si="9"/>
        <v>-2352800.0570991649</v>
      </c>
      <c r="L15" s="21">
        <f t="shared" si="10"/>
        <v>-1831032.3028660533</v>
      </c>
      <c r="M15" s="21">
        <f t="shared" si="70"/>
        <v>-70183950.080938652</v>
      </c>
      <c r="N15" s="21">
        <f>N14+FH15</f>
        <v>-90424290.971848294</v>
      </c>
      <c r="O15" s="21">
        <f t="shared" si="72"/>
        <v>-699327.93763858022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1.3154349289834499E-10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8627.507122004663</v>
      </c>
      <c r="CH15" s="21">
        <f>TEA!K$11-TEA!K$46-Z15-BD15</f>
        <v>5769.4246831139453</v>
      </c>
      <c r="CI15" s="21">
        <f>TEA!L$11-TEA!L$46-AA15-BE15</f>
        <v>88207.920004237283</v>
      </c>
      <c r="CJ15" s="21">
        <f>TEA!M$11-TEA!M$46-AB15-BF15</f>
        <v>-2905041.1811446962</v>
      </c>
      <c r="CK15" s="21">
        <f>TEA!N$11-TEA!N$46-AC15-BG15</f>
        <v>-4945086.2620955072</v>
      </c>
      <c r="CL15" s="21">
        <f>TEA!O$11-TEA!O$46-AD15-BH15</f>
        <v>-15454.808624973697</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-1507957.5581521087</v>
      </c>
      <c r="CW15" s="21">
        <f t="shared" si="24"/>
        <v>-1455873.5406423397</v>
      </c>
      <c r="CX15" s="21">
        <f t="shared" si="25"/>
        <v>-599289.24171114224</v>
      </c>
      <c r="CY15" s="21">
        <f t="shared" si="26"/>
        <v>-95023585.588170588</v>
      </c>
      <c r="CZ15" s="21">
        <f t="shared" si="27"/>
        <v>-125438529.28927791</v>
      </c>
      <c r="DA15" s="21">
        <f t="shared" si="28"/>
        <v>-1031931.3288675318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-1499330.051030104</v>
      </c>
      <c r="DL15" s="21">
        <f t="shared" si="38"/>
        <v>-1450104.1159592257</v>
      </c>
      <c r="DM15" s="21">
        <f t="shared" si="39"/>
        <v>-511081.32170690497</v>
      </c>
      <c r="DN15" s="21">
        <f t="shared" si="40"/>
        <v>-97928626.769315287</v>
      </c>
      <c r="DO15" s="21">
        <f t="shared" si="41"/>
        <v>-130383615.55137342</v>
      </c>
      <c r="DP15" s="21">
        <f t="shared" si="42"/>
        <v>-1047386.1374925056</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0</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8627.5071220046666</v>
      </c>
      <c r="EP15" s="21">
        <f>TEA!K$11-TEA!K$46-AO15-EA15</f>
        <v>5769.4246831140044</v>
      </c>
      <c r="EQ15" s="21">
        <f>TEA!L$11-TEA!L$46-AP15-EB15</f>
        <v>88207.920004237298</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2748.9896490862716</v>
      </c>
      <c r="FE15" s="21">
        <f>EP15/(1+TEA!K$16)^$A15</f>
        <v>1838.31650449893</v>
      </c>
      <c r="FF15" s="21">
        <f>EQ15/(1+TEA!L$16)^$A15</f>
        <v>28105.761679479849</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-2397231.9687515702</v>
      </c>
      <c r="K16" s="21">
        <f t="shared" si="9"/>
        <v>-2351128.8602768932</v>
      </c>
      <c r="L16" s="21">
        <f t="shared" si="10"/>
        <v>-1805481.6104301626</v>
      </c>
      <c r="M16" s="21">
        <f>M15+FG16</f>
        <v>-71025437.032784462</v>
      </c>
      <c r="N16" s="21">
        <f>N15+FH16</f>
        <v>-91856706.316702604</v>
      </c>
      <c r="O16" s="21">
        <f t="shared" si="72"/>
        <v>-699327.93763858022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1.4206697233021259E-10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8627.507122004663</v>
      </c>
      <c r="CH16" s="21">
        <f>TEA!K$11-TEA!K$46-Z16-BD16</f>
        <v>5769.4246831139408</v>
      </c>
      <c r="CI16" s="21">
        <f>TEA!L$11-TEA!L$46-AA16-BE16</f>
        <v>88207.920004237283</v>
      </c>
      <c r="CJ16" s="21">
        <f>TEA!M$11-TEA!M$46-AB16-BF16</f>
        <v>-2905041.1811446962</v>
      </c>
      <c r="CK16" s="21">
        <f>TEA!N$11-TEA!N$46-AC16-BG16</f>
        <v>-4945086.2620955072</v>
      </c>
      <c r="CL16" s="21">
        <f>TEA!O$11-TEA!O$46-AD16-BH16</f>
        <v>-15454.808624973697</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-1499330.051030104</v>
      </c>
      <c r="CW16" s="21">
        <f t="shared" si="24"/>
        <v>-1450104.1159592257</v>
      </c>
      <c r="CX16" s="21">
        <f t="shared" si="25"/>
        <v>-511081.32170690497</v>
      </c>
      <c r="CY16" s="21">
        <f t="shared" si="26"/>
        <v>-97928626.769315287</v>
      </c>
      <c r="CZ16" s="21">
        <f t="shared" si="27"/>
        <v>-130383615.55137342</v>
      </c>
      <c r="DA16" s="21">
        <f t="shared" si="28"/>
        <v>-1047386.1374925056</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-1490702.5439080994</v>
      </c>
      <c r="DL16" s="21">
        <f t="shared" si="38"/>
        <v>-1444334.6912761116</v>
      </c>
      <c r="DM16" s="21">
        <f t="shared" si="39"/>
        <v>-422873.4017026677</v>
      </c>
      <c r="DN16" s="21">
        <f t="shared" si="40"/>
        <v>-100833667.95045999</v>
      </c>
      <c r="DO16" s="21">
        <f t="shared" si="41"/>
        <v>-135328701.81346893</v>
      </c>
      <c r="DP16" s="21">
        <f t="shared" si="42"/>
        <v>-1062840.9461174794</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0</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8627.5071220046666</v>
      </c>
      <c r="EP16" s="21">
        <f>TEA!K$11-TEA!K$46-AO16-EA16</f>
        <v>5769.4246831140044</v>
      </c>
      <c r="EQ16" s="21">
        <f>TEA!L$11-TEA!L$46-AP16-EB16</f>
        <v>88207.920004237298</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2499.0814991693378</v>
      </c>
      <c r="FE16" s="21">
        <f>EP16/(1+TEA!K$16)^$A16</f>
        <v>1671.1968222717544</v>
      </c>
      <c r="FF16" s="21">
        <f>EQ16/(1+TEA!L$16)^$A16</f>
        <v>25550.692435890771</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-2394960.0764795979</v>
      </c>
      <c r="K17" s="21">
        <f t="shared" si="9"/>
        <v>-2349609.5904384642</v>
      </c>
      <c r="L17" s="21">
        <f t="shared" si="10"/>
        <v>-1782253.7082157165</v>
      </c>
      <c r="M17" s="21">
        <f t="shared" ref="M17:N18" si="76">M16+FG17</f>
        <v>-71790425.170826107</v>
      </c>
      <c r="N17" s="21">
        <f t="shared" si="76"/>
        <v>-93158902.084751979</v>
      </c>
      <c r="O17" s="21">
        <f t="shared" si="72"/>
        <v>-699327.93763858022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8627.5071220046666</v>
      </c>
      <c r="CH17" s="21">
        <f>TEA!K$11-TEA!K$46-Z17-BD17</f>
        <v>5769.4246831140044</v>
      </c>
      <c r="CI17" s="21">
        <f>TEA!L$11-TEA!L$46-AA17-BE17</f>
        <v>88207.920004237298</v>
      </c>
      <c r="CJ17" s="21">
        <f>TEA!M$11-TEA!M$46-AB17-BF17</f>
        <v>-2905041.1811446962</v>
      </c>
      <c r="CK17" s="21">
        <f>TEA!N$11-TEA!N$46-AC17-BG17</f>
        <v>-4945086.2620955072</v>
      </c>
      <c r="CL17" s="21">
        <f>TEA!O$11-TEA!O$46-AD17-BH17</f>
        <v>-15454.808624973695</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-1490702.5439080994</v>
      </c>
      <c r="CW17" s="21">
        <f t="shared" si="24"/>
        <v>-1444334.6912761116</v>
      </c>
      <c r="CX17" s="21">
        <f t="shared" si="25"/>
        <v>-422873.4017026677</v>
      </c>
      <c r="CY17" s="21">
        <f t="shared" si="26"/>
        <v>-100833667.95045999</v>
      </c>
      <c r="CZ17" s="21">
        <f t="shared" si="27"/>
        <v>-135328701.81346893</v>
      </c>
      <c r="DA17" s="21">
        <f t="shared" si="28"/>
        <v>-1062840.9461174794</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-1482075.0367860948</v>
      </c>
      <c r="DL17" s="21">
        <f t="shared" si="38"/>
        <v>-1438565.2665929976</v>
      </c>
      <c r="DM17" s="21">
        <f t="shared" si="39"/>
        <v>-334665.48169843038</v>
      </c>
      <c r="DN17" s="21">
        <f t="shared" si="40"/>
        <v>-103738709.13160469</v>
      </c>
      <c r="DO17" s="21">
        <f t="shared" si="41"/>
        <v>-140273788.07556444</v>
      </c>
      <c r="DP17" s="21">
        <f t="shared" si="42"/>
        <v>-1078295.7547424531</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0</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8627.5071220046666</v>
      </c>
      <c r="EP17" s="21">
        <f>TEA!K$11-TEA!K$46-AO17-EA17</f>
        <v>5769.4246831140044</v>
      </c>
      <c r="EQ17" s="21">
        <f>TEA!L$11-TEA!L$46-AP17-EB17</f>
        <v>88207.920004237298</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2271.8922719721249</v>
      </c>
      <c r="FE17" s="21">
        <f>EP17/(1+TEA!K$16)^$A17</f>
        <v>1519.2698384288674</v>
      </c>
      <c r="FF17" s="21">
        <f>EQ17/(1+TEA!L$16)^$A17</f>
        <v>23227.902214446149</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-2392894.719868714</v>
      </c>
      <c r="K18" s="21">
        <f t="shared" si="9"/>
        <v>-2348228.4360398925</v>
      </c>
      <c r="L18" s="21">
        <f t="shared" si="10"/>
        <v>-1761137.4334753109</v>
      </c>
      <c r="M18" s="21">
        <f t="shared" si="76"/>
        <v>-72485868.932682157</v>
      </c>
      <c r="N18" s="21">
        <f t="shared" si="76"/>
        <v>-94342716.419342324</v>
      </c>
      <c r="O18" s="21">
        <f t="shared" si="72"/>
        <v>-699327.93763858022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8627.5071220046666</v>
      </c>
      <c r="CH18" s="21">
        <f>TEA!K$11-TEA!K$46-Z18-BD18</f>
        <v>5769.4246831140044</v>
      </c>
      <c r="CI18" s="21">
        <f>TEA!L$11-TEA!L$46-AA18-BE18</f>
        <v>88207.920004237298</v>
      </c>
      <c r="CJ18" s="21">
        <f>TEA!M$11-TEA!M$46-AB18-BF18</f>
        <v>-2905041.1811446962</v>
      </c>
      <c r="CK18" s="21">
        <f>TEA!N$11-TEA!N$46-AC18-BG18</f>
        <v>-4945086.2620955072</v>
      </c>
      <c r="CL18" s="21">
        <f>TEA!O$11-TEA!O$46-AD18-BH18</f>
        <v>-15454.808624973695</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-1482075.0367860948</v>
      </c>
      <c r="CW18" s="21">
        <f t="shared" si="24"/>
        <v>-1438565.2665929976</v>
      </c>
      <c r="CX18" s="21">
        <f t="shared" si="25"/>
        <v>-334665.48169843038</v>
      </c>
      <c r="CY18" s="21">
        <f t="shared" si="26"/>
        <v>-103738709.13160469</v>
      </c>
      <c r="CZ18" s="21">
        <f t="shared" si="27"/>
        <v>-140273788.07556444</v>
      </c>
      <c r="DA18" s="21">
        <f t="shared" si="28"/>
        <v>-1078295.7547424531</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-1473447.5296640901</v>
      </c>
      <c r="DL18" s="21">
        <f t="shared" si="38"/>
        <v>-1432795.8419098835</v>
      </c>
      <c r="DM18" s="21">
        <f t="shared" si="39"/>
        <v>-246457.56169419308</v>
      </c>
      <c r="DN18" s="21">
        <f t="shared" si="40"/>
        <v>-106643750.31274939</v>
      </c>
      <c r="DO18" s="21">
        <f t="shared" si="41"/>
        <v>-145218874.33765996</v>
      </c>
      <c r="DP18" s="21">
        <f t="shared" si="42"/>
        <v>-1093750.5633674269</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0</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8627.5071220046666</v>
      </c>
      <c r="EP18" s="21">
        <f>TEA!K$11-TEA!K$46-AO18-EA18</f>
        <v>5769.4246831140044</v>
      </c>
      <c r="EQ18" s="21">
        <f>TEA!L$11-TEA!L$46-AP18-EB18</f>
        <v>88207.920004237298</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2065.3566108837499</v>
      </c>
      <c r="FE18" s="21">
        <f>EP18/(1+TEA!K$16)^$A18</f>
        <v>1381.1543985716976</v>
      </c>
      <c r="FF18" s="21">
        <f>EQ18/(1+TEA!L$16)^$A18</f>
        <v>21116.274740405592</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-2391017.1229497287</v>
      </c>
      <c r="K19" s="21">
        <f t="shared" ref="K19:K33" si="78">K18+FE19</f>
        <v>-2346972.8411321002</v>
      </c>
      <c r="L19" s="21">
        <f t="shared" si="10"/>
        <v>-1741940.8200749422</v>
      </c>
      <c r="M19" s="21">
        <f t="shared" ref="M19:M33" si="79">M18+FG19</f>
        <v>-73118090.534369469</v>
      </c>
      <c r="N19" s="21">
        <f t="shared" ref="N19:N33" si="80">N18+FH19</f>
        <v>-95418911.268969908</v>
      </c>
      <c r="O19" s="21">
        <f t="shared" si="72"/>
        <v>-699327.93763858022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8627.5071220046666</v>
      </c>
      <c r="CH19" s="21">
        <f>TEA!K$11-TEA!K$46-Z19-BD19</f>
        <v>5769.4246831140044</v>
      </c>
      <c r="CI19" s="21">
        <f>TEA!L$11-TEA!L$46-AA19-BE19</f>
        <v>88207.920004237298</v>
      </c>
      <c r="CJ19" s="21">
        <f>TEA!M$11-TEA!M$46-AB19-BF19</f>
        <v>-2905041.1811446962</v>
      </c>
      <c r="CK19" s="21">
        <f>TEA!N$11-TEA!N$46-AC19-BG19</f>
        <v>-4945086.2620955072</v>
      </c>
      <c r="CL19" s="21">
        <f>TEA!O$11-TEA!O$46-AD19-BH19</f>
        <v>-15454.808624973695</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-1473447.5296640901</v>
      </c>
      <c r="CW19" s="21">
        <f t="shared" si="24"/>
        <v>-1432795.8419098835</v>
      </c>
      <c r="CX19" s="21">
        <f t="shared" si="25"/>
        <v>-246457.56169419308</v>
      </c>
      <c r="CY19" s="21">
        <f t="shared" si="26"/>
        <v>-106643750.31274939</v>
      </c>
      <c r="CZ19" s="21">
        <f t="shared" si="27"/>
        <v>-145218874.33765996</v>
      </c>
      <c r="DA19" s="21">
        <f t="shared" si="28"/>
        <v>-1093750.5633674269</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-1464820.0225420855</v>
      </c>
      <c r="DL19" s="21">
        <f t="shared" si="38"/>
        <v>-1427026.4172267695</v>
      </c>
      <c r="DM19" s="21">
        <f t="shared" si="39"/>
        <v>-158249.64168995578</v>
      </c>
      <c r="DN19" s="21">
        <f t="shared" si="40"/>
        <v>-109548791.49389409</v>
      </c>
      <c r="DO19" s="21">
        <f t="shared" si="41"/>
        <v>-150163960.59975547</v>
      </c>
      <c r="DP19" s="21">
        <f t="shared" si="42"/>
        <v>-1109205.3719924006</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0</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8627.5071220046666</v>
      </c>
      <c r="EP19" s="21">
        <f>TEA!K$11-TEA!K$46-AO19-EA19</f>
        <v>5769.4246831140044</v>
      </c>
      <c r="EQ19" s="21">
        <f>TEA!L$11-TEA!L$46-AP19-EB19</f>
        <v>88207.920004237298</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1877.5969189852271</v>
      </c>
      <c r="FE19" s="21">
        <f>EP19/(1+TEA!K$16)^$A19</f>
        <v>1255.5949077924524</v>
      </c>
      <c r="FF19" s="21">
        <f>EQ19/(1+TEA!L$16)^$A19</f>
        <v>19196.613400368718</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-2389310.2166597419</v>
      </c>
      <c r="K20" s="21">
        <f t="shared" si="78"/>
        <v>-2345831.3912159251</v>
      </c>
      <c r="L20" s="21">
        <f t="shared" si="10"/>
        <v>-1724489.3533473343</v>
      </c>
      <c r="M20" s="21">
        <f t="shared" si="79"/>
        <v>-73692837.444994301</v>
      </c>
      <c r="N20" s="21">
        <f t="shared" si="80"/>
        <v>-96397270.223176807</v>
      </c>
      <c r="O20" s="21">
        <f t="shared" si="72"/>
        <v>-699327.93763858022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8627.5071220046666</v>
      </c>
      <c r="CH20" s="21">
        <f>TEA!K$11-TEA!K$46-Z20-BD20</f>
        <v>5769.4246831140044</v>
      </c>
      <c r="CI20" s="21">
        <f>TEA!L$11-TEA!L$46-AA20-BE20</f>
        <v>88207.920004237298</v>
      </c>
      <c r="CJ20" s="21">
        <f>TEA!M$11-TEA!M$46-AB20-BF20</f>
        <v>-2905041.1811446962</v>
      </c>
      <c r="CK20" s="21">
        <f>TEA!N$11-TEA!N$46-AC20-BG20</f>
        <v>-4945086.2620955072</v>
      </c>
      <c r="CL20" s="21">
        <f>TEA!O$11-TEA!O$46-AD20-BH20</f>
        <v>-15454.808624973695</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-1464820.0225420855</v>
      </c>
      <c r="CW20" s="21">
        <f t="shared" si="24"/>
        <v>-1427026.4172267695</v>
      </c>
      <c r="CX20" s="21">
        <f t="shared" si="25"/>
        <v>-158249.64168995578</v>
      </c>
      <c r="CY20" s="21">
        <f t="shared" si="26"/>
        <v>-109548791.49389409</v>
      </c>
      <c r="CZ20" s="21">
        <f t="shared" si="27"/>
        <v>-150163960.59975547</v>
      </c>
      <c r="DA20" s="21">
        <f t="shared" si="28"/>
        <v>-1109205.3719924006</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-1456192.5154200809</v>
      </c>
      <c r="DL20" s="21">
        <f t="shared" si="37"/>
        <v>-1421256.9925436554</v>
      </c>
      <c r="DM20" s="21">
        <f t="shared" si="39"/>
        <v>-70041.721685718483</v>
      </c>
      <c r="DN20" s="21">
        <f t="shared" si="40"/>
        <v>-112453832.67503878</v>
      </c>
      <c r="DO20" s="21">
        <f t="shared" si="41"/>
        <v>-155109046.86185098</v>
      </c>
      <c r="DP20" s="21">
        <f t="shared" si="42"/>
        <v>-1124660.1806173744</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0</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8627.5071220046666</v>
      </c>
      <c r="EP20" s="21">
        <f>TEA!K$11-TEA!K$46-AO20-EA20</f>
        <v>5769.4246831140044</v>
      </c>
      <c r="EQ20" s="21">
        <f>TEA!L$11-TEA!L$46-AP20-EB20</f>
        <v>88207.920004237298</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1706.9062899865701</v>
      </c>
      <c r="FE20" s="21">
        <f>EP20/(1+TEA!K$16)^$A20</f>
        <v>1141.4499161749566</v>
      </c>
      <c r="FF20" s="21">
        <f>EQ20/(1+TEA!L$16)^$A20</f>
        <v>17451.466727607927</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-2387758.4836688451</v>
      </c>
      <c r="K21" s="21">
        <f t="shared" si="78"/>
        <v>-2344793.709473948</v>
      </c>
      <c r="L21" s="21">
        <f t="shared" si="10"/>
        <v>-1709509.8355660515</v>
      </c>
      <c r="M21" s="21">
        <f t="shared" si="79"/>
        <v>-74215334.636471421</v>
      </c>
      <c r="N21" s="21">
        <f t="shared" si="80"/>
        <v>-97286687.454273984</v>
      </c>
      <c r="O21" s="21">
        <f t="shared" si="72"/>
        <v>-699327.93763858022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8627.5071220046666</v>
      </c>
      <c r="CH21" s="21">
        <f>TEA!K$11-TEA!K$46-Z21-BD21</f>
        <v>5769.4246831140044</v>
      </c>
      <c r="CI21" s="21">
        <f>TEA!L$11-TEA!L$46-AA21-BE21</f>
        <v>88207.920004237298</v>
      </c>
      <c r="CJ21" s="21">
        <f>TEA!M$11-TEA!M$46-AB21-BF21</f>
        <v>-2905041.1811446962</v>
      </c>
      <c r="CK21" s="21">
        <f>TEA!N$11-TEA!N$46-AC21-BG21</f>
        <v>-4945086.2620955072</v>
      </c>
      <c r="CL21" s="21">
        <f>TEA!O$11-TEA!O$46-AD21-BH21</f>
        <v>-15454.808624973695</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-1456192.5154200809</v>
      </c>
      <c r="CW21" s="21">
        <f t="shared" si="24"/>
        <v>-1421256.9925436554</v>
      </c>
      <c r="CX21" s="21">
        <f t="shared" si="25"/>
        <v>-70041.721685718483</v>
      </c>
      <c r="CY21" s="21">
        <f t="shared" si="26"/>
        <v>-112453832.67503878</v>
      </c>
      <c r="CZ21" s="21">
        <f t="shared" si="27"/>
        <v>-155109046.86185098</v>
      </c>
      <c r="DA21" s="21">
        <f t="shared" si="28"/>
        <v>-1124660.1806173744</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-1447565.0082980762</v>
      </c>
      <c r="DL21" s="21">
        <f t="shared" si="37"/>
        <v>-1415487.5678605414</v>
      </c>
      <c r="DM21" s="21">
        <f t="shared" si="39"/>
        <v>18166.198318518815</v>
      </c>
      <c r="DN21" s="21">
        <f t="shared" si="40"/>
        <v>-115358873.85618348</v>
      </c>
      <c r="DO21" s="21">
        <f t="shared" si="41"/>
        <v>-160054133.12394649</v>
      </c>
      <c r="DP21" s="21">
        <f t="shared" si="42"/>
        <v>-1140114.9892423481</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4923.0397443185993</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8627.5071220046666</v>
      </c>
      <c r="EP21" s="21">
        <f>TEA!K$11-TEA!K$46-AO21-EA21</f>
        <v>5769.4246831140044</v>
      </c>
      <c r="EQ21" s="21">
        <f>TEA!L$11-TEA!L$46-AP21-EB21</f>
        <v>83284.880259918704</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1551.7329908968818</v>
      </c>
      <c r="FE21" s="21">
        <f>EP21/(1+TEA!K$16)^$A21</f>
        <v>1037.6817419772333</v>
      </c>
      <c r="FF21" s="21">
        <f>EQ21/(1+TEA!L$16)^$A21</f>
        <v>14979.517781282733</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-2386347.8173134844</v>
      </c>
      <c r="K22" s="21">
        <f t="shared" si="78"/>
        <v>-2343850.362435787</v>
      </c>
      <c r="L22" s="21">
        <f t="shared" si="10"/>
        <v>-1698995.6874301622</v>
      </c>
      <c r="M22" s="21">
        <f t="shared" si="79"/>
        <v>-74690332.083268806</v>
      </c>
      <c r="N22" s="21">
        <f t="shared" si="80"/>
        <v>-98095248.573453233</v>
      </c>
      <c r="O22" s="21">
        <f t="shared" si="72"/>
        <v>-699327.93763858022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8627.5071220046666</v>
      </c>
      <c r="CH22" s="21">
        <f>TEA!K$11-TEA!K$46-Z22-BD22</f>
        <v>5769.4246831140044</v>
      </c>
      <c r="CI22" s="21">
        <f>TEA!L$11-TEA!L$46-AA22-BE22</f>
        <v>88207.920004237298</v>
      </c>
      <c r="CJ22" s="21">
        <f>TEA!M$11-TEA!M$46-AB22-BF22</f>
        <v>-2905041.1811446962</v>
      </c>
      <c r="CK22" s="21">
        <f>TEA!N$11-TEA!N$46-AC22-BG22</f>
        <v>-4945086.2620955072</v>
      </c>
      <c r="CL22" s="21">
        <f>TEA!O$11-TEA!O$46-AD22-BH22</f>
        <v>-15454.808624973695</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-1447565.0082980762</v>
      </c>
      <c r="CW22" s="21">
        <f t="shared" si="24"/>
        <v>-1415487.5678605414</v>
      </c>
      <c r="CX22" s="21">
        <f t="shared" si="25"/>
        <v>0</v>
      </c>
      <c r="CY22" s="21">
        <f t="shared" si="26"/>
        <v>-115358873.85618348</v>
      </c>
      <c r="CZ22" s="21">
        <f t="shared" si="27"/>
        <v>-160054133.12394649</v>
      </c>
      <c r="DA22" s="21">
        <f t="shared" si="28"/>
        <v>-1140114.9892423481</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-1438937.5011760716</v>
      </c>
      <c r="DL22" s="21">
        <f t="shared" si="37"/>
        <v>-1409718.1431774274</v>
      </c>
      <c r="DM22" s="21">
        <f t="shared" si="39"/>
        <v>88207.920004237298</v>
      </c>
      <c r="DN22" s="21">
        <f t="shared" si="40"/>
        <v>-118263915.03732818</v>
      </c>
      <c r="DO22" s="21">
        <f t="shared" si="41"/>
        <v>-164999219.386042</v>
      </c>
      <c r="DP22" s="21">
        <f t="shared" si="42"/>
        <v>-1155569.7978673219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23904.34632114831</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8627.5071220046666</v>
      </c>
      <c r="EP22" s="21">
        <f>TEA!K$11-TEA!K$46-AO22-EA22</f>
        <v>5769.4246831140044</v>
      </c>
      <c r="EQ22" s="21">
        <f>TEA!L$11-TEA!L$46-AP22-EB22</f>
        <v>64303.573683088987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1410.6663553608014</v>
      </c>
      <c r="FE22" s="21">
        <f>EP22/(1+TEA!K$16)^$A22</f>
        <v>943.34703816112096</v>
      </c>
      <c r="FF22" s="21">
        <f>EQ22/(1+TEA!L$16)^$A22</f>
        <v>10514.1481358894</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-2385065.3933540653</v>
      </c>
      <c r="K23" s="21">
        <f t="shared" si="78"/>
        <v>-2342992.7742192768</v>
      </c>
      <c r="L23" s="21">
        <f t="shared" si="10"/>
        <v>-1689437.3709429901</v>
      </c>
      <c r="M23" s="21">
        <f t="shared" si="79"/>
        <v>-75122147.943993703</v>
      </c>
      <c r="N23" s="21">
        <f t="shared" si="80"/>
        <v>-98830304.136343464</v>
      </c>
      <c r="O23" s="21">
        <f t="shared" si="72"/>
        <v>-699327.93763858022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8627.5071220046666</v>
      </c>
      <c r="CH23" s="21">
        <f>TEA!K$11-TEA!K$46-Z23-BD23</f>
        <v>5769.4246831140044</v>
      </c>
      <c r="CI23" s="21">
        <f>TEA!L$11-TEA!L$46-AA23-BE23</f>
        <v>88207.920004237298</v>
      </c>
      <c r="CJ23" s="21">
        <f>TEA!M$11-TEA!M$46-AB23-BF23</f>
        <v>-2905041.1811446962</v>
      </c>
      <c r="CK23" s="21">
        <f>TEA!N$11-TEA!N$46-AC23-BG23</f>
        <v>-4945086.2620955072</v>
      </c>
      <c r="CL23" s="21">
        <f>TEA!O$11-TEA!O$46-AD23-BH23</f>
        <v>-15454.808624973695</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-1438937.5011760716</v>
      </c>
      <c r="CW23" s="21">
        <f t="shared" si="24"/>
        <v>-1409718.1431774274</v>
      </c>
      <c r="CX23" s="21">
        <f t="shared" si="25"/>
        <v>0</v>
      </c>
      <c r="CY23" s="21">
        <f t="shared" si="26"/>
        <v>-118263915.03732818</v>
      </c>
      <c r="CZ23" s="21">
        <f t="shared" si="27"/>
        <v>-164999219.386042</v>
      </c>
      <c r="DA23" s="21">
        <f t="shared" si="28"/>
        <v>-1155569.7978673219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-1430309.9940540669</v>
      </c>
      <c r="DL23" s="21">
        <f t="shared" si="37"/>
        <v>-1403948.7184943133</v>
      </c>
      <c r="DM23" s="21">
        <f t="shared" si="39"/>
        <v>88207.920004237298</v>
      </c>
      <c r="DN23" s="21">
        <f t="shared" si="40"/>
        <v>-121168956.21847288</v>
      </c>
      <c r="DO23" s="21">
        <f t="shared" si="41"/>
        <v>-169944305.64813751</v>
      </c>
      <c r="DP23" s="21">
        <f t="shared" si="42"/>
        <v>-1171024.6064922956</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23904.34632114831</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8627.5071220046666</v>
      </c>
      <c r="EP23" s="21">
        <f>TEA!K$11-TEA!K$46-AO23-EA23</f>
        <v>5769.4246831140044</v>
      </c>
      <c r="EQ23" s="21">
        <f>TEA!L$11-TEA!L$46-AP23-EB23</f>
        <v>64303.573683088987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1282.4239594189103</v>
      </c>
      <c r="FE23" s="21">
        <f>EP23/(1+TEA!K$16)^$A23</f>
        <v>857.58821651010999</v>
      </c>
      <c r="FF23" s="21">
        <f>EQ23/(1+TEA!L$16)^$A23</f>
        <v>9558.316487172182</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-2383899.5533909569</v>
      </c>
      <c r="K24" s="21">
        <f t="shared" si="78"/>
        <v>-2342213.1485679043</v>
      </c>
      <c r="L24" s="21">
        <f t="shared" si="10"/>
        <v>-1680747.9923182882</v>
      </c>
      <c r="M24" s="21">
        <f t="shared" si="79"/>
        <v>-75514707.817379966</v>
      </c>
      <c r="N24" s="21">
        <f t="shared" si="80"/>
        <v>-99498536.466243669</v>
      </c>
      <c r="O24" s="21">
        <f t="shared" si="72"/>
        <v>-699327.93763858022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8627.5071220046666</v>
      </c>
      <c r="CH24" s="21">
        <f>TEA!K$11-TEA!K$46-Z24-BD24</f>
        <v>5769.4246831140044</v>
      </c>
      <c r="CI24" s="21">
        <f>TEA!L$11-TEA!L$46-AA24-BE24</f>
        <v>88207.920004237298</v>
      </c>
      <c r="CJ24" s="21">
        <f>TEA!M$11-TEA!M$46-AB24-BF24</f>
        <v>-2905041.1811446962</v>
      </c>
      <c r="CK24" s="21">
        <f>TEA!N$11-TEA!N$46-AC24-BG24</f>
        <v>-4945086.2620955072</v>
      </c>
      <c r="CL24" s="21">
        <f>TEA!O$11-TEA!O$46-AD24-BH24</f>
        <v>-15454.808624973695</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-1430309.9940540669</v>
      </c>
      <c r="CW24" s="21">
        <f t="shared" si="24"/>
        <v>-1403948.7184943133</v>
      </c>
      <c r="CX24" s="21">
        <f t="shared" si="25"/>
        <v>0</v>
      </c>
      <c r="CY24" s="21">
        <f t="shared" si="26"/>
        <v>-121168956.21847288</v>
      </c>
      <c r="CZ24" s="21">
        <f t="shared" si="27"/>
        <v>-169944305.64813751</v>
      </c>
      <c r="DA24" s="21">
        <f t="shared" si="28"/>
        <v>-1171024.6064922956</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-1421682.4869320623</v>
      </c>
      <c r="DL24" s="21">
        <f t="shared" si="37"/>
        <v>-1398179.2938111993</v>
      </c>
      <c r="DM24" s="21">
        <f t="shared" si="39"/>
        <v>88207.920004237298</v>
      </c>
      <c r="DN24" s="21">
        <f t="shared" si="40"/>
        <v>-124073997.39961758</v>
      </c>
      <c r="DO24" s="21">
        <f t="shared" si="41"/>
        <v>-174889391.91023302</v>
      </c>
      <c r="DP24" s="21">
        <f t="shared" si="42"/>
        <v>-1186479.4151172694</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23904.34632114831</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8627.5071220046666</v>
      </c>
      <c r="EP24" s="21">
        <f>TEA!K$11-TEA!K$46-AO24-EA24</f>
        <v>5769.4246831140044</v>
      </c>
      <c r="EQ24" s="21">
        <f>TEA!L$11-TEA!L$46-AP24-EB24</f>
        <v>64303.573683088987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1165.8399631081002</v>
      </c>
      <c r="FE24" s="21">
        <f>EP24/(1+TEA!K$16)^$A24</f>
        <v>779.62565137282718</v>
      </c>
      <c r="FF24" s="21">
        <f>EQ24/(1+TEA!L$16)^$A24</f>
        <v>8689.3786247019816</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-2382839.6988790403</v>
      </c>
      <c r="K25" s="21">
        <f t="shared" si="78"/>
        <v>-2341504.397975747</v>
      </c>
      <c r="L25" s="21">
        <f t="shared" si="10"/>
        <v>-1672848.5572049227</v>
      </c>
      <c r="M25" s="21">
        <f t="shared" si="79"/>
        <v>-75871580.429549292</v>
      </c>
      <c r="N25" s="21">
        <f t="shared" si="80"/>
        <v>-100106020.40251659</v>
      </c>
      <c r="O25" s="21">
        <f t="shared" si="72"/>
        <v>-699327.93763858022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8627.5071220046666</v>
      </c>
      <c r="CH25" s="21">
        <f>TEA!K$11-TEA!K$46-Z25-BD25</f>
        <v>5769.4246831140044</v>
      </c>
      <c r="CI25" s="21">
        <f>TEA!L$11-TEA!L$46-AA25-BE25</f>
        <v>88207.920004237298</v>
      </c>
      <c r="CJ25" s="21">
        <f>TEA!M$11-TEA!M$46-AB25-BF25</f>
        <v>-2905041.1811446962</v>
      </c>
      <c r="CK25" s="21">
        <f>TEA!N$11-TEA!N$46-AC25-BG25</f>
        <v>-4945086.2620955072</v>
      </c>
      <c r="CL25" s="21">
        <f>TEA!O$11-TEA!O$46-AD25-BH25</f>
        <v>-15454.808624973695</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-1421682.4869320623</v>
      </c>
      <c r="CW25" s="21">
        <f t="shared" si="24"/>
        <v>-1398179.2938111993</v>
      </c>
      <c r="CX25" s="21">
        <f t="shared" si="25"/>
        <v>0</v>
      </c>
      <c r="CY25" s="21">
        <f t="shared" si="26"/>
        <v>-124073997.39961758</v>
      </c>
      <c r="CZ25" s="21">
        <f t="shared" si="27"/>
        <v>-174889391.91023302</v>
      </c>
      <c r="DA25" s="21">
        <f t="shared" si="28"/>
        <v>-1186479.4151172694</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-1413054.9798100577</v>
      </c>
      <c r="DL25" s="21">
        <f t="shared" si="37"/>
        <v>-1392409.8691280852</v>
      </c>
      <c r="DM25" s="21">
        <f t="shared" si="39"/>
        <v>88207.920004237298</v>
      </c>
      <c r="DN25" s="21">
        <f t="shared" si="40"/>
        <v>-126979038.58076228</v>
      </c>
      <c r="DO25" s="21">
        <f t="shared" si="41"/>
        <v>-179834478.17232853</v>
      </c>
      <c r="DP25" s="21">
        <f t="shared" si="42"/>
        <v>-1201934.2237422431</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23904.34632114831</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8627.5071220046666</v>
      </c>
      <c r="EP25" s="21">
        <f>TEA!K$11-TEA!K$46-AO25-EA25</f>
        <v>5769.4246831140044</v>
      </c>
      <c r="EQ25" s="21">
        <f>TEA!L$11-TEA!L$46-AP25-EB25</f>
        <v>64303.573683088987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1059.8545119164546</v>
      </c>
      <c r="FE25" s="21">
        <f>EP25/(1+TEA!K$16)^$A25</f>
        <v>708.75059215711553</v>
      </c>
      <c r="FF25" s="21">
        <f>EQ25/(1+TEA!L$16)^$A25</f>
        <v>7899.4351133654372</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-2381876.1947772983</v>
      </c>
      <c r="K26" s="21">
        <f t="shared" si="78"/>
        <v>-2340860.0792556042</v>
      </c>
      <c r="L26" s="21">
        <f t="shared" si="10"/>
        <v>-1665667.2525564085</v>
      </c>
      <c r="M26" s="21">
        <f t="shared" si="79"/>
        <v>-76196010.076975957</v>
      </c>
      <c r="N26" s="21">
        <f t="shared" si="80"/>
        <v>-100658278.52640106</v>
      </c>
      <c r="O26" s="21">
        <f t="shared" si="72"/>
        <v>-699327.93763858022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8627.5071220046666</v>
      </c>
      <c r="CH26" s="21">
        <f>TEA!K$11-TEA!K$46-Z26-BD26</f>
        <v>5769.4246831140044</v>
      </c>
      <c r="CI26" s="21">
        <f>TEA!L$11-TEA!L$46-AA26-BE26</f>
        <v>88207.920004237298</v>
      </c>
      <c r="CJ26" s="21">
        <f>TEA!M$11-TEA!M$46-AB26-BF26</f>
        <v>-2905041.1811446962</v>
      </c>
      <c r="CK26" s="21">
        <f>TEA!N$11-TEA!N$46-AC26-BG26</f>
        <v>-4945086.2620955072</v>
      </c>
      <c r="CL26" s="21">
        <f>TEA!O$11-TEA!O$46-AD26-BH26</f>
        <v>-15454.808624973695</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-1413054.9798100577</v>
      </c>
      <c r="CW26" s="21">
        <f t="shared" si="24"/>
        <v>-1392409.8691280852</v>
      </c>
      <c r="CX26" s="21">
        <f t="shared" si="25"/>
        <v>0</v>
      </c>
      <c r="CY26" s="21">
        <f t="shared" si="26"/>
        <v>-126979038.58076228</v>
      </c>
      <c r="CZ26" s="21">
        <f t="shared" si="27"/>
        <v>-179834478.17232853</v>
      </c>
      <c r="DA26" s="21">
        <f t="shared" si="28"/>
        <v>-1201934.2237422431</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-1404427.472688053</v>
      </c>
      <c r="DL26" s="21">
        <f t="shared" si="37"/>
        <v>-1386640.4444449712</v>
      </c>
      <c r="DM26" s="21">
        <f t="shared" si="39"/>
        <v>88207.920004237298</v>
      </c>
      <c r="DN26" s="21">
        <f t="shared" si="40"/>
        <v>-129884079.76190698</v>
      </c>
      <c r="DO26" s="21">
        <f t="shared" si="41"/>
        <v>-184779564.43442404</v>
      </c>
      <c r="DP26" s="21">
        <f t="shared" si="42"/>
        <v>-1217389.0323672169</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23904.34632114831</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8627.5071220046666</v>
      </c>
      <c r="EP26" s="21">
        <f>TEA!K$11-TEA!K$46-AO26-EA26</f>
        <v>5769.4246831140044</v>
      </c>
      <c r="EQ26" s="21">
        <f>TEA!L$11-TEA!L$46-AP26-EB26</f>
        <v>64303.573683088987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963.50410174223134</v>
      </c>
      <c r="FE26" s="21">
        <f>EP26/(1+TEA!K$16)^$A26</f>
        <v>644.31872014283226</v>
      </c>
      <c r="FF26" s="21">
        <f>EQ26/(1+TEA!L$16)^$A26</f>
        <v>7181.304648514033</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-2381000.2819575327</v>
      </c>
      <c r="K27" s="21">
        <f t="shared" si="78"/>
        <v>-2340274.3349645655</v>
      </c>
      <c r="L27" s="21">
        <f t="shared" si="10"/>
        <v>-1659138.7937850321</v>
      </c>
      <c r="M27" s="21">
        <f t="shared" si="79"/>
        <v>-76490946.12009111</v>
      </c>
      <c r="N27" s="21">
        <f t="shared" si="80"/>
        <v>-101160331.36629602</v>
      </c>
      <c r="O27" s="21">
        <f t="shared" si="72"/>
        <v>-699327.93763858022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8627.5071220046666</v>
      </c>
      <c r="CH27" s="21">
        <f>TEA!K$11-TEA!K$46-Z27-BD27</f>
        <v>5769.4246831140044</v>
      </c>
      <c r="CI27" s="21">
        <f>TEA!L$11-TEA!L$46-AA27-BE27</f>
        <v>88207.920004237298</v>
      </c>
      <c r="CJ27" s="21">
        <f>TEA!M$11-TEA!M$46-AB27-BF27</f>
        <v>-2905041.1811446962</v>
      </c>
      <c r="CK27" s="21">
        <f>TEA!N$11-TEA!N$46-AC27-BG27</f>
        <v>-4945086.2620955072</v>
      </c>
      <c r="CL27" s="21">
        <f>TEA!O$11-TEA!O$46-AD27-BH27</f>
        <v>-15454.808624973695</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-1404427.472688053</v>
      </c>
      <c r="CW27" s="21">
        <f t="shared" si="24"/>
        <v>-1386640.4444449712</v>
      </c>
      <c r="CX27" s="21">
        <f t="shared" si="25"/>
        <v>0</v>
      </c>
      <c r="CY27" s="21">
        <f t="shared" si="26"/>
        <v>-129884079.76190698</v>
      </c>
      <c r="CZ27" s="21">
        <f t="shared" si="27"/>
        <v>-184779564.43442404</v>
      </c>
      <c r="DA27" s="21">
        <f t="shared" si="28"/>
        <v>-1217389.0323672169</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-1395799.9655660484</v>
      </c>
      <c r="DL27" s="21">
        <f t="shared" si="37"/>
        <v>-1380871.0197618571</v>
      </c>
      <c r="DM27" s="21">
        <f t="shared" si="39"/>
        <v>88207.920004237298</v>
      </c>
      <c r="DN27" s="21">
        <f t="shared" si="40"/>
        <v>-132789120.94305168</v>
      </c>
      <c r="DO27" s="21">
        <f t="shared" si="41"/>
        <v>-189724650.69651955</v>
      </c>
      <c r="DP27" s="21">
        <f t="shared" si="42"/>
        <v>-1232843.8409921906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23904.34632114831</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8627.5071220046666</v>
      </c>
      <c r="EP27" s="21">
        <f>TEA!K$11-TEA!K$46-AO27-EA27</f>
        <v>5769.4246831140044</v>
      </c>
      <c r="EQ27" s="21">
        <f>TEA!L$11-TEA!L$46-AP27-EB27</f>
        <v>64303.573683088987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875.91281976566495</v>
      </c>
      <c r="FE27" s="21">
        <f>EP27/(1+TEA!K$16)^$A27</f>
        <v>585.74429103893851</v>
      </c>
      <c r="FF27" s="21">
        <f>EQ27/(1+TEA!L$16)^$A27</f>
        <v>6528.4587713763949</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-2380203.9975759275</v>
      </c>
      <c r="K28" s="21">
        <f t="shared" si="78"/>
        <v>-2339741.84015453</v>
      </c>
      <c r="L28" s="21">
        <f t="shared" si="10"/>
        <v>-1653203.831265599</v>
      </c>
      <c r="M28" s="21">
        <f t="shared" si="79"/>
        <v>-76759069.795650333</v>
      </c>
      <c r="N28" s="21">
        <f t="shared" si="80"/>
        <v>-101616743.03892781</v>
      </c>
      <c r="O28" s="21">
        <f t="shared" si="72"/>
        <v>-699327.93763858022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8627.5071220046666</v>
      </c>
      <c r="CH28" s="21">
        <f>TEA!K$11-TEA!K$46-Z28-BD28</f>
        <v>5769.4246831140044</v>
      </c>
      <c r="CI28" s="21">
        <f>TEA!L$11-TEA!L$46-AA28-BE28</f>
        <v>88207.920004237298</v>
      </c>
      <c r="CJ28" s="21">
        <f>TEA!M$11-TEA!M$46-AB28-BF28</f>
        <v>-2905041.1811446962</v>
      </c>
      <c r="CK28" s="21">
        <f>TEA!N$11-TEA!N$46-AC28-BG28</f>
        <v>-4945086.2620955072</v>
      </c>
      <c r="CL28" s="21">
        <f>TEA!O$11-TEA!O$46-AD28-BH28</f>
        <v>-15454.808624973695</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-1395799.9655660484</v>
      </c>
      <c r="CW28" s="21">
        <f t="shared" si="24"/>
        <v>-1380871.0197618571</v>
      </c>
      <c r="CX28" s="21">
        <f t="shared" si="25"/>
        <v>0</v>
      </c>
      <c r="CY28" s="21">
        <f t="shared" si="26"/>
        <v>-132789120.94305168</v>
      </c>
      <c r="CZ28" s="21">
        <f t="shared" si="27"/>
        <v>-189724650.69651955</v>
      </c>
      <c r="DA28" s="21">
        <f t="shared" si="28"/>
        <v>-1232843.8409921906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-1387172.4584440438</v>
      </c>
      <c r="DL28" s="21">
        <f t="shared" si="37"/>
        <v>-1375101.5950787431</v>
      </c>
      <c r="DM28" s="21">
        <f t="shared" si="39"/>
        <v>88207.920004237298</v>
      </c>
      <c r="DN28" s="21">
        <f t="shared" si="40"/>
        <v>-135694162.12419638</v>
      </c>
      <c r="DO28" s="21">
        <f t="shared" si="41"/>
        <v>-194669736.95861506</v>
      </c>
      <c r="DP28" s="21">
        <f t="shared" si="42"/>
        <v>-1248298.6496171644</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23904.34632114831</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8627.5071220046666</v>
      </c>
      <c r="EP28" s="21">
        <f>TEA!K$11-TEA!K$46-AO28-EA28</f>
        <v>5769.4246831140044</v>
      </c>
      <c r="EQ28" s="21">
        <f>TEA!L$11-TEA!L$46-AP28-EB28</f>
        <v>64303.573683088987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796.28438160514986</v>
      </c>
      <c r="FE28" s="21">
        <f>EP28/(1+TEA!K$16)^$A28</f>
        <v>532.49481003539847</v>
      </c>
      <c r="FF28" s="21">
        <f>EQ28/(1+TEA!L$16)^$A28</f>
        <v>5934.9625194330856</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-2379480.1026835591</v>
      </c>
      <c r="K29" s="21">
        <f t="shared" si="78"/>
        <v>-2339257.7539635887</v>
      </c>
      <c r="L29" s="21">
        <f t="shared" si="10"/>
        <v>-1647808.4107933871</v>
      </c>
      <c r="M29" s="21">
        <f t="shared" si="79"/>
        <v>-77002818.591613263</v>
      </c>
      <c r="N29" s="21">
        <f t="shared" si="80"/>
        <v>-102031662.74132034</v>
      </c>
      <c r="O29" s="21">
        <f t="shared" si="72"/>
        <v>-699327.93763858022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8627.5071220046666</v>
      </c>
      <c r="CH29" s="21">
        <f>TEA!K$11-TEA!K$46-Z29-BD29</f>
        <v>5769.4246831140044</v>
      </c>
      <c r="CI29" s="21">
        <f>TEA!L$11-TEA!L$46-AA29-BE29</f>
        <v>88207.920004237298</v>
      </c>
      <c r="CJ29" s="21">
        <f>TEA!M$11-TEA!M$46-AB29-BF29</f>
        <v>-2905041.1811446962</v>
      </c>
      <c r="CK29" s="21">
        <f>TEA!N$11-TEA!N$46-AC29-BG29</f>
        <v>-4945086.2620955072</v>
      </c>
      <c r="CL29" s="21">
        <f>TEA!O$11-TEA!O$46-AD29-BH29</f>
        <v>-15454.808624973695</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-1387172.4584440438</v>
      </c>
      <c r="CW29" s="21">
        <f t="shared" si="24"/>
        <v>-1375101.5950787431</v>
      </c>
      <c r="CX29" s="21">
        <f t="shared" si="25"/>
        <v>0</v>
      </c>
      <c r="CY29" s="21">
        <f t="shared" si="26"/>
        <v>-135694162.12419638</v>
      </c>
      <c r="CZ29" s="21">
        <f t="shared" si="27"/>
        <v>-194669736.95861506</v>
      </c>
      <c r="DA29" s="21">
        <f t="shared" si="28"/>
        <v>-1248298.6496171644</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-1378544.9513220391</v>
      </c>
      <c r="DL29" s="21">
        <f t="shared" si="37"/>
        <v>-1369332.170395629</v>
      </c>
      <c r="DM29" s="21">
        <f t="shared" si="39"/>
        <v>88207.920004237298</v>
      </c>
      <c r="DN29" s="21">
        <f t="shared" si="40"/>
        <v>-138599203.30534106</v>
      </c>
      <c r="DO29" s="21">
        <f t="shared" si="41"/>
        <v>-199614823.22071058</v>
      </c>
      <c r="DP29" s="21">
        <f t="shared" si="42"/>
        <v>-1263753.4582421381</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23904.34632114831</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8627.5071220046666</v>
      </c>
      <c r="EP29" s="21">
        <f>TEA!K$11-TEA!K$46-AO29-EA29</f>
        <v>5769.4246831140044</v>
      </c>
      <c r="EQ29" s="21">
        <f>TEA!L$11-TEA!L$46-AP29-EB29</f>
        <v>64303.573683088987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723.89489236831798</v>
      </c>
      <c r="FE29" s="21">
        <f>EP29/(1+TEA!K$16)^$A29</f>
        <v>484.08619094127135</v>
      </c>
      <c r="FF29" s="21">
        <f>EQ29/(1+TEA!L$16)^$A29</f>
        <v>5395.4204722118957</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-2378822.0164177697</v>
      </c>
      <c r="K30" s="21">
        <f t="shared" si="78"/>
        <v>-2338817.6756081874</v>
      </c>
      <c r="L30" s="21">
        <f t="shared" si="10"/>
        <v>-1642903.4830913763</v>
      </c>
      <c r="M30" s="21">
        <f t="shared" si="79"/>
        <v>-77224408.406125024</v>
      </c>
      <c r="N30" s="21">
        <f t="shared" si="80"/>
        <v>-102408862.47076811</v>
      </c>
      <c r="O30" s="21">
        <f t="shared" si="72"/>
        <v>-699327.93763858022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8627.5071220046666</v>
      </c>
      <c r="CH30" s="21">
        <f>TEA!K$11-TEA!K$46-Z30-BD30</f>
        <v>5769.4246831140044</v>
      </c>
      <c r="CI30" s="21">
        <f>TEA!L$11-TEA!L$46-AA30-BE30</f>
        <v>88207.920004237298</v>
      </c>
      <c r="CJ30" s="21">
        <f>TEA!M$11-TEA!M$46-AB30-BF30</f>
        <v>-2905041.1811446962</v>
      </c>
      <c r="CK30" s="21">
        <f>TEA!N$11-TEA!N$46-AC30-BG30</f>
        <v>-4945086.2620955072</v>
      </c>
      <c r="CL30" s="21">
        <f>TEA!O$11-TEA!O$46-AD30-BH30</f>
        <v>-15454.808624973695</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-1378544.9513220391</v>
      </c>
      <c r="CW30" s="21">
        <f t="shared" si="24"/>
        <v>-1369332.170395629</v>
      </c>
      <c r="CX30" s="21">
        <f t="shared" si="25"/>
        <v>0</v>
      </c>
      <c r="CY30" s="21">
        <f t="shared" si="26"/>
        <v>-138599203.30534106</v>
      </c>
      <c r="CZ30" s="21">
        <f t="shared" si="27"/>
        <v>-199614823.22071058</v>
      </c>
      <c r="DA30" s="21">
        <f t="shared" si="28"/>
        <v>-1263753.4582421381</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-1369917.4442000345</v>
      </c>
      <c r="DL30" s="21">
        <f t="shared" si="37"/>
        <v>-1363562.745712515</v>
      </c>
      <c r="DM30" s="21">
        <f t="shared" si="39"/>
        <v>88207.920004237298</v>
      </c>
      <c r="DN30" s="21">
        <f t="shared" si="40"/>
        <v>-141504244.48648575</v>
      </c>
      <c r="DO30" s="21">
        <f t="shared" si="41"/>
        <v>-204559909.48280609</v>
      </c>
      <c r="DP30" s="21">
        <f t="shared" si="42"/>
        <v>-1279208.2668671119</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23904.34632114831</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8627.5071220046666</v>
      </c>
      <c r="EP30" s="21">
        <f>TEA!K$11-TEA!K$46-AO30-EA30</f>
        <v>5769.4246831140044</v>
      </c>
      <c r="EQ30" s="21">
        <f>TEA!L$11-TEA!L$46-AP30-EB30</f>
        <v>64303.573683088987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658.08626578937992</v>
      </c>
      <c r="FE30" s="21">
        <f>EP30/(1+TEA!K$16)^$A30</f>
        <v>440.0783554011557</v>
      </c>
      <c r="FF30" s="21">
        <f>EQ30/(1+TEA!L$16)^$A30</f>
        <v>4904.9277020108129</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-2378223.756176143</v>
      </c>
      <c r="K31" s="21">
        <f t="shared" si="78"/>
        <v>-2338417.6043760045</v>
      </c>
      <c r="L31" s="21">
        <f t="shared" si="10"/>
        <v>-1638444.45790773</v>
      </c>
      <c r="M31" s="21">
        <f t="shared" si="79"/>
        <v>-77425853.692044809</v>
      </c>
      <c r="N31" s="21">
        <f t="shared" si="80"/>
        <v>-102751771.31572062</v>
      </c>
      <c r="O31" s="21">
        <f t="shared" si="72"/>
        <v>-699327.93763858022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8627.5071220046666</v>
      </c>
      <c r="CH31" s="21">
        <f>TEA!K$11-TEA!K$46-Z31-BD31</f>
        <v>5769.4246831140044</v>
      </c>
      <c r="CI31" s="21">
        <f>TEA!L$11-TEA!L$46-AA31-BE31</f>
        <v>88207.920004237298</v>
      </c>
      <c r="CJ31" s="21">
        <f>TEA!M$11-TEA!M$46-AB31-BF31</f>
        <v>-2905041.1811446962</v>
      </c>
      <c r="CK31" s="21">
        <f>TEA!N$11-TEA!N$46-AC31-BG31</f>
        <v>-4945086.2620955072</v>
      </c>
      <c r="CL31" s="21">
        <f>TEA!O$11-TEA!O$46-AD31-BH31</f>
        <v>-15454.808624973695</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-1369917.4442000345</v>
      </c>
      <c r="CW31" s="21">
        <f t="shared" si="24"/>
        <v>-1363562.745712515</v>
      </c>
      <c r="CX31" s="21">
        <f t="shared" si="25"/>
        <v>0</v>
      </c>
      <c r="CY31" s="21">
        <f t="shared" si="26"/>
        <v>-141504244.48648575</v>
      </c>
      <c r="CZ31" s="21">
        <f t="shared" si="27"/>
        <v>-204559909.48280609</v>
      </c>
      <c r="DA31" s="21">
        <f t="shared" si="28"/>
        <v>-1279208.2668671119</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-1361289.9370780298</v>
      </c>
      <c r="DL31" s="21">
        <f t="shared" si="37"/>
        <v>-1357793.3210294009</v>
      </c>
      <c r="DM31" s="21">
        <f t="shared" si="39"/>
        <v>88207.920004237298</v>
      </c>
      <c r="DN31" s="21">
        <f t="shared" si="40"/>
        <v>-144409285.66763043</v>
      </c>
      <c r="DO31" s="21">
        <f t="shared" si="41"/>
        <v>-209504995.7449016</v>
      </c>
      <c r="DP31" s="21">
        <f t="shared" si="42"/>
        <v>-1294663.0754920857</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23904.34632114831</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8627.5071220046666</v>
      </c>
      <c r="EP31" s="21">
        <f>TEA!K$11-TEA!K$46-AO31-EA31</f>
        <v>5769.4246831140044</v>
      </c>
      <c r="EQ31" s="21">
        <f>TEA!L$11-TEA!L$46-AP31-EB31</f>
        <v>64303.573683088987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598.26024162670899</v>
      </c>
      <c r="FE31" s="21">
        <f>EP31/(1+TEA!K$16)^$A31</f>
        <v>400.07123218286881</v>
      </c>
      <c r="FF31" s="21">
        <f>EQ31/(1+TEA!L$16)^$A31</f>
        <v>4459.0251836461939</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-2377679.8832292096</v>
      </c>
      <c r="K32" s="21">
        <f t="shared" si="78"/>
        <v>-2338053.9032558384</v>
      </c>
      <c r="L32" s="21">
        <f t="shared" si="10"/>
        <v>-1634390.7986498699</v>
      </c>
      <c r="M32" s="21">
        <f t="shared" si="79"/>
        <v>-77608985.770153701</v>
      </c>
      <c r="N32" s="21">
        <f t="shared" si="80"/>
        <v>-103063506.62931381</v>
      </c>
      <c r="O32" s="21">
        <f t="shared" si="72"/>
        <v>-699327.93763858022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8627.5071220046666</v>
      </c>
      <c r="CH32" s="21">
        <f>TEA!K$11-TEA!K$46-Z32-BD32</f>
        <v>5769.4246831140044</v>
      </c>
      <c r="CI32" s="21">
        <f>TEA!L$11-TEA!L$46-AA32-BE32</f>
        <v>88207.920004237298</v>
      </c>
      <c r="CJ32" s="21">
        <f>TEA!M$11-TEA!M$46-AB32-BF32</f>
        <v>-2905041.1811446962</v>
      </c>
      <c r="CK32" s="21">
        <f>TEA!N$11-TEA!N$46-AC32-BG32</f>
        <v>-4945086.2620955072</v>
      </c>
      <c r="CL32" s="21">
        <f>TEA!O$11-TEA!O$46-AD32-BH32</f>
        <v>-15454.808624973695</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-1361289.9370780298</v>
      </c>
      <c r="CW32" s="21">
        <f t="shared" si="24"/>
        <v>-1357793.3210294009</v>
      </c>
      <c r="CX32" s="21">
        <f t="shared" si="25"/>
        <v>0</v>
      </c>
      <c r="CY32" s="21">
        <f t="shared" si="26"/>
        <v>-144409285.66763043</v>
      </c>
      <c r="CZ32" s="21">
        <f t="shared" si="27"/>
        <v>-209504995.7449016</v>
      </c>
      <c r="DA32" s="21">
        <f t="shared" si="28"/>
        <v>-1294663.0754920857</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-1352662.4299560252</v>
      </c>
      <c r="DL32" s="21">
        <f t="shared" si="37"/>
        <v>-1352023.8963462869</v>
      </c>
      <c r="DM32" s="21">
        <f t="shared" si="39"/>
        <v>88207.920004237298</v>
      </c>
      <c r="DN32" s="21">
        <f t="shared" si="40"/>
        <v>-147314326.84877512</v>
      </c>
      <c r="DO32" s="21">
        <f t="shared" si="41"/>
        <v>-214450082.00699711</v>
      </c>
      <c r="DP32" s="21">
        <f t="shared" si="42"/>
        <v>-1310117.8841170594</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23904.34632114831</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8627.5071220046666</v>
      </c>
      <c r="EP32" s="21">
        <f>TEA!K$11-TEA!K$46-AO32-EA32</f>
        <v>5769.4246831140044</v>
      </c>
      <c r="EQ32" s="21">
        <f>TEA!L$11-TEA!L$46-AP32-EB32</f>
        <v>64303.573683088987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543.87294693337185</v>
      </c>
      <c r="FE32" s="21">
        <f>EP32/(1+TEA!K$16)^$A32</f>
        <v>363.70112016624438</v>
      </c>
      <c r="FF32" s="21">
        <f>EQ32/(1+TEA!L$16)^$A32</f>
        <v>4053.6592578601762</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-2382013.3800232406</v>
      </c>
      <c r="K33" s="34">
        <f t="shared" si="78"/>
        <v>-2342516.7216547825</v>
      </c>
      <c r="L33" s="21">
        <f t="shared" si="10"/>
        <v>-1656407.2735065429</v>
      </c>
      <c r="M33" s="34">
        <f t="shared" si="79"/>
        <v>-77775469.477525413</v>
      </c>
      <c r="N33" s="34">
        <f t="shared" si="80"/>
        <v>-103346902.36894399</v>
      </c>
      <c r="O33" s="34">
        <f t="shared" si="72"/>
        <v>-699327.93763858022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1663527.5071220046</v>
      </c>
      <c r="CH33" s="21">
        <f>(TEA!K$11-TEA!K$46-Z33-BD33)+TEA!K28</f>
        <v>1660669.424683114</v>
      </c>
      <c r="CI33" s="21">
        <f>(TEA!L$11-TEA!L$46-AA33-BE33)+TEA!L28</f>
        <v>1743107.9200042372</v>
      </c>
      <c r="CJ33" s="21">
        <f>(TEA!M$11-TEA!M$46-AB33-BF33)+TEA!M28</f>
        <v>-2559241.1811446962</v>
      </c>
      <c r="CK33" s="21">
        <f>(TEA!N$11-TEA!N$46-AC33-BG33)+TEA!N28</f>
        <v>-4599286.2620955072</v>
      </c>
      <c r="CL33" s="21">
        <f>(TEA!O$11-TEA!O$46-AD33-BH33)+TEA!O28</f>
        <v>-15454.808624973695</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-1352662.4299560252</v>
      </c>
      <c r="CW33" s="21">
        <f t="shared" si="24"/>
        <v>-1352023.8963462869</v>
      </c>
      <c r="CX33" s="21">
        <f t="shared" si="25"/>
        <v>0</v>
      </c>
      <c r="CY33" s="21">
        <f t="shared" si="26"/>
        <v>-147314326.84877512</v>
      </c>
      <c r="CZ33" s="21">
        <f t="shared" si="27"/>
        <v>-214450082.00699711</v>
      </c>
      <c r="DA33" s="21">
        <f t="shared" si="28"/>
        <v>-1310117.8841170594</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310865.07716597943</v>
      </c>
      <c r="DL33" s="21">
        <f t="shared" si="37"/>
        <v>308645.52833682718</v>
      </c>
      <c r="DM33" s="21">
        <f t="shared" si="39"/>
        <v>1743107.9200042372</v>
      </c>
      <c r="DN33" s="21">
        <f t="shared" si="40"/>
        <v>-149873568.0299198</v>
      </c>
      <c r="DO33" s="21">
        <f t="shared" si="41"/>
        <v>-219049368.26909262</v>
      </c>
      <c r="DP33" s="21">
        <f t="shared" si="42"/>
        <v>-1325572.6927420332</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84244.435911980429</v>
      </c>
      <c r="EA33" s="21">
        <f>IF(DL33&gt;0,DL33*(TEA!K$17+TEA!K$18)-TEA!K$25,0)</f>
        <v>83642.938179280172</v>
      </c>
      <c r="EB33" s="21">
        <f>IF(DM33&gt;0,DM33*(TEA!L$17+TEA!L$18)-TEA!L$25,0)</f>
        <v>472382.2463211483</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-75616.928789975762</v>
      </c>
      <c r="EP33" s="21">
        <f>TEA!K$11-TEA!K$46-AO33-EA33</f>
        <v>-77873.513496166168</v>
      </c>
      <c r="EQ33" s="21">
        <f>TEA!L$11-TEA!L$46-AP33-EB33</f>
        <v>-384174.32631691103</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-4333.496794030948</v>
      </c>
      <c r="FE33" s="21">
        <f>EP33/(1+TEA!K$16)^$A33</f>
        <v>-4462.8183989442614</v>
      </c>
      <c r="FF33" s="21">
        <f>EQ33/(1+TEA!L$16)^$A33</f>
        <v>-22016.47485667299</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84"/>
  <sheetViews>
    <sheetView tabSelected="1" zoomScaleNormal="100" workbookViewId="0">
      <pane xSplit="1" ySplit="1" topLeftCell="B2" activePane="bottomRight" state="frozen"/>
      <selection pane="topRight"/>
      <selection pane="bottomLeft"/>
      <selection pane="bottomRight" activeCell="D17" sqref="D17"/>
    </sheetView>
  </sheetViews>
  <sheetFormatPr defaultColWidth="11" defaultRowHeight="15.75" x14ac:dyDescent="0.25"/>
  <cols>
    <col min="1" max="1" width="64.5" bestFit="1" customWidth="1"/>
    <col min="2" max="2" width="16" customWidth="1"/>
    <col min="3" max="11" width="17.5"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52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ht="25.5" customHeight="1" x14ac:dyDescent="0.25">
      <c r="A2" s="237" t="s">
        <v>152</v>
      </c>
      <c r="B2" s="238"/>
    </row>
    <row r="3" spans="1:50" x14ac:dyDescent="0.25">
      <c r="A3" s="237" t="s">
        <v>153</v>
      </c>
      <c r="B3" s="240">
        <f t="shared" ref="B3:V3" si="0">B15/B62</f>
        <v>-51.55558035983006</v>
      </c>
      <c r="C3" s="240">
        <f>C15/C62</f>
        <v>-44.391894873892234</v>
      </c>
      <c r="D3" s="240">
        <f t="shared" si="0"/>
        <v>-40.099872196163957</v>
      </c>
      <c r="E3" s="240">
        <f t="shared" si="0"/>
        <v>823.708563529912</v>
      </c>
      <c r="F3" s="240" t="e">
        <f t="shared" si="0"/>
        <v>#DIV/0!</v>
      </c>
      <c r="G3" s="240" t="e">
        <f t="shared" si="0"/>
        <v>#DIV/0!</v>
      </c>
      <c r="H3" s="240" t="e">
        <f t="shared" si="0"/>
        <v>#DIV/0!</v>
      </c>
      <c r="I3" s="240" t="e">
        <f t="shared" si="0"/>
        <v>#DIV/0!</v>
      </c>
      <c r="J3" s="240">
        <f>J15/J62</f>
        <v>-12.552456353992579</v>
      </c>
      <c r="K3" s="240">
        <f t="shared" si="0"/>
        <v>-20.579846964828839</v>
      </c>
      <c r="L3" s="240">
        <f t="shared" si="0"/>
        <v>-25.506838360868677</v>
      </c>
      <c r="M3" s="240">
        <f t="shared" si="0"/>
        <v>38.762920119266262</v>
      </c>
      <c r="N3" s="240">
        <f t="shared" si="0"/>
        <v>54.501431484797898</v>
      </c>
      <c r="O3" s="240">
        <f t="shared" si="0"/>
        <v>-26.124314420053725</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(B15+B17+B18)/B62</f>
        <v>35.22531931378991</v>
      </c>
      <c r="C4" s="244">
        <f t="shared" si="1"/>
        <v>38.80240083993997</v>
      </c>
      <c r="D4" s="244">
        <f t="shared" si="1"/>
        <v>43.948392599775431</v>
      </c>
      <c r="E4" s="244">
        <f t="shared" si="1"/>
        <v>915.37523019657863</v>
      </c>
      <c r="F4" s="244" t="e">
        <f t="shared" si="1"/>
        <v>#DIV/0!</v>
      </c>
      <c r="G4" s="244" t="e">
        <f t="shared" si="1"/>
        <v>#DIV/0!</v>
      </c>
      <c r="H4" s="244" t="e">
        <f t="shared" si="1"/>
        <v>#DIV/0!</v>
      </c>
      <c r="I4" s="244" t="e">
        <f t="shared" si="1"/>
        <v>#DIV/0!</v>
      </c>
      <c r="J4" s="244">
        <f>(J15+J17+J18)/J62</f>
        <v>45.371725678602196</v>
      </c>
      <c r="K4" s="244">
        <f>(K15+K17+K18)/K62</f>
        <v>37.344335067765925</v>
      </c>
      <c r="L4" s="244">
        <f t="shared" si="1"/>
        <v>32.41734367172608</v>
      </c>
      <c r="M4" s="244">
        <f>(M15+M17+M18)/M62</f>
        <v>122.59648717263789</v>
      </c>
      <c r="N4" s="244">
        <f t="shared" si="1"/>
        <v>123.21734643153434</v>
      </c>
      <c r="O4" s="244">
        <f t="shared" si="1"/>
        <v>31.799867612541043</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B15/SUM(I_O!B223:B265)</f>
        <v>-1226.5861161490404</v>
      </c>
      <c r="C5" s="240">
        <f>C15/SUM(I_O!C223:C265)</f>
        <v>-1084.954130484492</v>
      </c>
      <c r="D5" s="240">
        <f>D15/SUM(I_O!D223:D265)</f>
        <v>-723.20813712308689</v>
      </c>
      <c r="E5" s="240">
        <f>E15/SUM(I_O!E223:E265)</f>
        <v>15389.428565808139</v>
      </c>
      <c r="F5" s="240" t="e">
        <f>F15/SUM(I_O!F223:F265)</f>
        <v>#DIV/0!</v>
      </c>
      <c r="G5" s="240" t="e">
        <f>G15/SUM(I_O!G223:G265)</f>
        <v>#DIV/0!</v>
      </c>
      <c r="H5" s="240" t="e">
        <f>H15/SUM(I_O!H223:H265)</f>
        <v>#DIV/0!</v>
      </c>
      <c r="I5" s="240" t="e">
        <f>I15/SUM(I_O!I223:I265)</f>
        <v>#DIV/0!</v>
      </c>
      <c r="J5" s="240">
        <f>J15/SUM(I_O!J223:J265)</f>
        <v>-31.531621918156016</v>
      </c>
      <c r="K5" s="240">
        <f>K15/SUM(I_O!K223:K265)</f>
        <v>-51.696878991465141</v>
      </c>
      <c r="L5" s="240">
        <f>L15/SUM(I_O!L223:L265)</f>
        <v>-64.073554018658655</v>
      </c>
      <c r="M5" s="240">
        <f>M15/SUM(I_O!M223:M265)</f>
        <v>641.33544395294894</v>
      </c>
      <c r="N5" s="240">
        <f>N15/SUM(I_O!N223:N265)</f>
        <v>1143.0499724977919</v>
      </c>
      <c r="O5" s="240">
        <f>O15/SUM(I_O!O223:O265)</f>
        <v>-65.624662982995005</v>
      </c>
      <c r="P5" s="240" t="e">
        <f>P15/SUM(I_O!P223:P265)</f>
        <v>#DIV/0!</v>
      </c>
      <c r="Q5" s="240" t="e">
        <f>Q15/SUM(I_O!W223:W265)</f>
        <v>#DIV/0!</v>
      </c>
      <c r="R5" s="240">
        <f>R15/SUM(I_O!X223:X265)</f>
        <v>0</v>
      </c>
      <c r="S5" s="240">
        <f>S15/SUM(I_O!Y223:Y265)</f>
        <v>0</v>
      </c>
      <c r="T5" s="240">
        <f>T15/SUM(I_O!Z223:Z265)</f>
        <v>0</v>
      </c>
      <c r="U5" s="240">
        <f>U15/SUM(I_O!AA223:AA265)</f>
        <v>0</v>
      </c>
      <c r="V5" s="240">
        <f>V15/SUM(I_O!AB223:AB265)</f>
        <v>0</v>
      </c>
    </row>
    <row r="6" spans="1:50" x14ac:dyDescent="0.25">
      <c r="A6" s="237" t="s">
        <v>156</v>
      </c>
      <c r="B6" s="244">
        <f>(B15+B17+B18)/SUM(I_O!B223:B265)</f>
        <v>838.06422710501261</v>
      </c>
      <c r="C6" s="244">
        <f>(C15+C17+C18)/SUM(I_O!C223:C265)</f>
        <v>948.34485402349787</v>
      </c>
      <c r="D6" s="244">
        <f>(D15+D17+D18)/SUM(I_O!D223:D265)</f>
        <v>792.61686885571078</v>
      </c>
      <c r="E6" s="244">
        <f>(E15+E17+E18)/SUM(I_O!E223:E265)</f>
        <v>17102.045965932066</v>
      </c>
      <c r="F6" s="244" t="e">
        <f>(F15+F17+F18)/SUM(I_O!F223:F265)</f>
        <v>#DIV/0!</v>
      </c>
      <c r="G6" s="244" t="e">
        <f>(G15+G17+G18)/SUM(I_O!G223:G265)</f>
        <v>#DIV/0!</v>
      </c>
      <c r="H6" s="244" t="e">
        <f>(H15+H17+H18)/SUM(I_O!H223:H265)</f>
        <v>#DIV/0!</v>
      </c>
      <c r="I6" s="244" t="e">
        <f>(I15+I17+I18)/SUM(I_O!I223:I265)</f>
        <v>#DIV/0!</v>
      </c>
      <c r="J6" s="244">
        <f>(J15+J17+J18)/SUM(I_O!J223:J265)</f>
        <v>113.97323834684582</v>
      </c>
      <c r="K6" s="244">
        <f>(K15+K17+K18)/SUM(I_O!K223:K265)</f>
        <v>93.809520270700403</v>
      </c>
      <c r="L6" s="244">
        <f>(L15+L17+L18)/SUM(I_O!L223:L265)</f>
        <v>81.432845243506875</v>
      </c>
      <c r="M6" s="244">
        <f>(M15+M17+M18)/SUM(I_O!M223:M265)</f>
        <v>2028.3681488912559</v>
      </c>
      <c r="N6" s="244">
        <f>(N15+N17+N18)/SUM(I_O!N223:N265)</f>
        <v>2584.2180767142195</v>
      </c>
      <c r="O6" s="244">
        <f>(O15+O17+O18)/SUM(I_O!O223:O265)</f>
        <v>79.881736279170553</v>
      </c>
      <c r="P6" s="244" t="e">
        <f>(P15+P17+P18)/SUM(I_O!P223:P265)</f>
        <v>#DIV/0!</v>
      </c>
      <c r="Q6" s="244" t="e">
        <f>(Q15+Q17+Q18)/SUM(I_O!Q223:Q265)</f>
        <v>#DIV/0!</v>
      </c>
      <c r="R6" s="244" t="e">
        <f>(R15+R17+R18)/SUM(I_O!R223:R265)</f>
        <v>#DIV/0!</v>
      </c>
      <c r="S6" s="244" t="e">
        <f>(S15+S17+S18)/SUM(I_O!S223:S265)</f>
        <v>#DIV/0!</v>
      </c>
      <c r="T6" s="244" t="e">
        <f>(T15+T17+T18)/SUM(I_O!T223:T265)</f>
        <v>#DIV/0!</v>
      </c>
      <c r="U6" s="244" t="e">
        <f>(U15+U17+U18)/SUM(I_O!U223:U265)</f>
        <v>#DIV/0!</v>
      </c>
      <c r="V6" s="244" t="e">
        <f>(V15+V17+V18)/SUM(I_O!V223:V265)</f>
        <v>#DIV/0!</v>
      </c>
    </row>
    <row r="7" spans="1:50" x14ac:dyDescent="0.25">
      <c r="A7" s="237" t="s">
        <v>157</v>
      </c>
      <c r="B7" s="240">
        <f>B15/TEA!B11</f>
        <v>-3261.3962796347796</v>
      </c>
      <c r="C7" s="240">
        <f>C15/TEA!C11</f>
        <v>-2814.9592840928049</v>
      </c>
      <c r="D7" s="240">
        <f>D15/TEA!D11</f>
        <v>-4323.8654059242599</v>
      </c>
      <c r="E7" s="240">
        <f>E15/TEA!E11</f>
        <v>198483.99121202697</v>
      </c>
      <c r="F7" s="240" t="e">
        <f>F15/TEA!F11</f>
        <v>#DIV/0!</v>
      </c>
      <c r="G7" s="240" t="e">
        <f>G15/TEA!G11</f>
        <v>#DIV/0!</v>
      </c>
      <c r="H7" s="240" t="e">
        <f>H15/TEA!H11</f>
        <v>#DIV/0!</v>
      </c>
      <c r="I7" s="240" t="e">
        <f>I15/TEA!I11</f>
        <v>#DIV/0!</v>
      </c>
      <c r="J7" s="240">
        <f>J15/TEA!J11</f>
        <v>-982.33228439827201</v>
      </c>
      <c r="K7" s="240">
        <f>K15/TEA!K11</f>
        <v>-1610.541196990257</v>
      </c>
      <c r="L7" s="240">
        <f>L15/TEA!L11</f>
        <v>-1996.1185355438383</v>
      </c>
      <c r="M7" s="240">
        <f>M15/TEA!M11</f>
        <v>2437.8381605381628</v>
      </c>
      <c r="N7" s="240">
        <f>N15/TEA!O11</f>
        <v>44448.423913470222</v>
      </c>
      <c r="O7" s="240" t="e">
        <f>O15/TEA!P11</f>
        <v>#DIV/0!</v>
      </c>
      <c r="P7" s="240" t="e">
        <f>P15/TEA!Q11</f>
        <v>#DIV/0!</v>
      </c>
      <c r="Q7" s="240" t="e">
        <f>Q15/TEA!R11</f>
        <v>#DIV/0!</v>
      </c>
      <c r="R7" s="240" t="e">
        <f>R15/TEA!S11</f>
        <v>#DIV/0!</v>
      </c>
      <c r="S7" s="240" t="e">
        <f>S15/TEA!T11</f>
        <v>#DIV/0!</v>
      </c>
      <c r="T7" s="240" t="e">
        <f>T15/TEA!U11</f>
        <v>#DIV/0!</v>
      </c>
      <c r="U7" s="240" t="e">
        <f>U15/TEA!V11</f>
        <v>#DIV/0!</v>
      </c>
      <c r="V7" s="240" t="e">
        <f>V15/TEA!W11</f>
        <v>#DIV/0!</v>
      </c>
    </row>
    <row r="8" spans="1:50" x14ac:dyDescent="0.25">
      <c r="A8" s="237" t="s">
        <v>158</v>
      </c>
      <c r="B8" s="244">
        <f>(B15+B17+B18)/TEA!B11</f>
        <v>2228.3470490898426</v>
      </c>
      <c r="C8" s="244">
        <f>(C15+C17+C18)/TEA!C11</f>
        <v>2460.5207504606474</v>
      </c>
      <c r="D8" s="244">
        <f>(D15+D17+D18)/TEA!D11</f>
        <v>4738.8413977619894</v>
      </c>
      <c r="E8" s="244">
        <f>(E15+E17+E18)/TEA!E11</f>
        <v>220572.34462568161</v>
      </c>
      <c r="F8" s="244" t="e">
        <f>(F15+F17+F18)/TEA!F11</f>
        <v>#DIV/0!</v>
      </c>
      <c r="G8" s="244" t="e">
        <f>(G15+G17+G18)/TEA!G11</f>
        <v>#DIV/0!</v>
      </c>
      <c r="H8" s="244" t="e">
        <f>(H15+H17+H18)/TEA!H11</f>
        <v>#DIV/0!</v>
      </c>
      <c r="I8" s="244" t="e">
        <f>(I15+I17+I18)/TEA!I11</f>
        <v>#DIV/0!</v>
      </c>
      <c r="J8" s="244">
        <f>(J15+J17+J18)/TEA!J11</f>
        <v>3550.7082977250548</v>
      </c>
      <c r="K8" s="244">
        <f>(K15+K17+K18)/TEA!K11</f>
        <v>2922.4993851330701</v>
      </c>
      <c r="L8" s="244">
        <f>(L15+L17+L18)/TEA!L11</f>
        <v>2536.9220465794892</v>
      </c>
      <c r="M8" s="244">
        <f>(M15+M17+M18)/TEA!M11</f>
        <v>7710.2136231691438</v>
      </c>
      <c r="N8" s="244">
        <f>(N15+N17+N18)/TEA!O11</f>
        <v>100489.41281862305</v>
      </c>
      <c r="O8" s="244" t="e">
        <f>(O15+O17+O18)/TEA!P11</f>
        <v>#DIV/0!</v>
      </c>
      <c r="P8" s="244" t="e">
        <f>(P15+P17+P18)/TEA!Q11</f>
        <v>#DIV/0!</v>
      </c>
      <c r="Q8" s="244" t="e">
        <f>(Q15+Q17+Q18)/TEA!R11</f>
        <v>#DIV/0!</v>
      </c>
      <c r="R8" s="244" t="e">
        <f>(R15+R17+R18)/TEA!S11</f>
        <v>#DIV/0!</v>
      </c>
      <c r="S8" s="244" t="e">
        <f>(S15+S17+S18)/TEA!T11</f>
        <v>#DIV/0!</v>
      </c>
      <c r="T8" s="244" t="e">
        <f>(T15+T17+T18)/TEA!U11</f>
        <v>#DIV/0!</v>
      </c>
      <c r="U8" s="244" t="e">
        <f>(U15+U17+U18)/TEA!V11</f>
        <v>#DIV/0!</v>
      </c>
      <c r="V8" s="244" t="e">
        <f>(V15+V17+V18)/TEA!W11</f>
        <v>#DIV/0!</v>
      </c>
    </row>
    <row r="9" spans="1:50" x14ac:dyDescent="0.25">
      <c r="A9" s="237" t="s">
        <v>159</v>
      </c>
      <c r="B9" s="240">
        <f>(B15+B16)/SUM(B49:B61)</f>
        <v>-368.95901756985546</v>
      </c>
      <c r="C9" s="240">
        <f t="shared" ref="C9:V9" si="2">(C15+C16)/SUM(C49:C61)</f>
        <v>-291.14228449974723</v>
      </c>
      <c r="D9" s="240">
        <f t="shared" si="2"/>
        <v>-284.68180618289779</v>
      </c>
      <c r="E9" s="240" t="e">
        <f t="shared" si="2"/>
        <v>#DIV/0!</v>
      </c>
      <c r="F9" s="240" t="e">
        <f t="shared" si="2"/>
        <v>#DIV/0!</v>
      </c>
      <c r="G9" s="240" t="e">
        <f t="shared" si="2"/>
        <v>#DIV/0!</v>
      </c>
      <c r="H9" s="240" t="e">
        <f t="shared" si="2"/>
        <v>#DIV/0!</v>
      </c>
      <c r="I9" s="240" t="e">
        <f t="shared" si="2"/>
        <v>#DIV/0!</v>
      </c>
      <c r="J9" s="240">
        <f t="shared" si="2"/>
        <v>-12.552456353992579</v>
      </c>
      <c r="K9" s="240">
        <f t="shared" si="2"/>
        <v>-20.579846964828839</v>
      </c>
      <c r="L9" s="240">
        <f t="shared" si="2"/>
        <v>-25.506838360868677</v>
      </c>
      <c r="M9" s="240">
        <f t="shared" si="2"/>
        <v>-147.84030325382713</v>
      </c>
      <c r="N9" s="240">
        <f t="shared" si="2"/>
        <v>54.501431484797898</v>
      </c>
      <c r="O9" s="240">
        <f t="shared" si="2"/>
        <v>-26.124314420053725</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SUM(B15:B18)/SUM(B49:B61)</f>
        <v>-98.961225075374216</v>
      </c>
      <c r="C10" s="244">
        <f t="shared" ref="C10:V10" si="3">SUM(C15:C18)/SUM(C49:C61)</f>
        <v>-65.777786642882916</v>
      </c>
      <c r="D10" s="244">
        <f t="shared" si="3"/>
        <v>-53.904734074150312</v>
      </c>
      <c r="E10" s="244" t="e">
        <f t="shared" si="3"/>
        <v>#DIV/0!</v>
      </c>
      <c r="F10" s="244" t="e">
        <f t="shared" si="3"/>
        <v>#DIV/0!</v>
      </c>
      <c r="G10" s="244" t="e">
        <f t="shared" si="3"/>
        <v>#DIV/0!</v>
      </c>
      <c r="H10" s="244" t="e">
        <f t="shared" si="3"/>
        <v>#DIV/0!</v>
      </c>
      <c r="I10" s="244" t="e">
        <f t="shared" si="3"/>
        <v>#DIV/0!</v>
      </c>
      <c r="J10" s="244">
        <f t="shared" si="3"/>
        <v>45.371725678602196</v>
      </c>
      <c r="K10" s="244">
        <f t="shared" si="3"/>
        <v>37.344335067765925</v>
      </c>
      <c r="L10" s="244">
        <f t="shared" si="3"/>
        <v>32.41734367172608</v>
      </c>
      <c r="M10" s="244">
        <f t="shared" si="3"/>
        <v>97.789585069360044</v>
      </c>
      <c r="N10" s="244">
        <f t="shared" si="3"/>
        <v>123.21734643153434</v>
      </c>
      <c r="O10" s="244">
        <f t="shared" si="3"/>
        <v>31.799867612541043</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ht="2.25" customHeight="1" x14ac:dyDescent="0.25">
      <c r="A11" s="235"/>
      <c r="B11" s="565"/>
      <c r="C11" s="236"/>
      <c r="D11" s="236"/>
      <c r="E11" s="236"/>
      <c r="F11" s="236"/>
      <c r="G11" s="236"/>
      <c r="H11" s="236"/>
      <c r="I11" s="565"/>
      <c r="J11" s="236"/>
      <c r="K11" s="236"/>
      <c r="L11" s="236"/>
      <c r="M11" s="236"/>
      <c r="N11" s="236"/>
      <c r="O11" s="236"/>
      <c r="P11" s="236"/>
      <c r="Q11" s="236"/>
      <c r="R11" s="236"/>
      <c r="S11" s="236"/>
      <c r="T11" s="236"/>
      <c r="U11" s="236"/>
      <c r="V11" s="236"/>
    </row>
    <row r="12" spans="1:50" x14ac:dyDescent="0.25">
      <c r="A12" s="235" t="s">
        <v>161</v>
      </c>
      <c r="B12" s="565"/>
      <c r="C12" s="236">
        <f>C72</f>
        <v>35.4</v>
      </c>
      <c r="D12" s="236" t="e">
        <f t="shared" ref="D12:O12" si="4">D72</f>
        <v>#DIV/0!</v>
      </c>
      <c r="E12" s="236" t="e">
        <f t="shared" si="4"/>
        <v>#DIV/0!</v>
      </c>
      <c r="F12" s="236" t="e">
        <f t="shared" si="4"/>
        <v>#DIV/0!</v>
      </c>
      <c r="G12" s="236" t="e">
        <f t="shared" si="4"/>
        <v>#DIV/0!</v>
      </c>
      <c r="H12" s="236" t="e">
        <f t="shared" si="4"/>
        <v>#DIV/0!</v>
      </c>
      <c r="I12" s="236" t="e">
        <f t="shared" si="4"/>
        <v>#DIV/0!</v>
      </c>
      <c r="J12" s="236">
        <f t="shared" si="4"/>
        <v>26.1</v>
      </c>
      <c r="K12" s="236">
        <f t="shared" si="4"/>
        <v>20.475000000000001</v>
      </c>
      <c r="L12" s="236">
        <f t="shared" si="4"/>
        <v>9.6750000000000007</v>
      </c>
      <c r="M12" s="236">
        <f t="shared" si="4"/>
        <v>120</v>
      </c>
      <c r="N12" s="236">
        <f t="shared" si="4"/>
        <v>109</v>
      </c>
      <c r="O12" s="236">
        <f t="shared" si="4"/>
        <v>16.375</v>
      </c>
      <c r="P12" s="236"/>
      <c r="Q12" s="236"/>
      <c r="R12" s="236"/>
      <c r="S12" s="236"/>
      <c r="T12" s="236"/>
      <c r="U12" s="236"/>
      <c r="V12" s="236"/>
    </row>
    <row r="13" spans="1:50" x14ac:dyDescent="0.25">
      <c r="A13" s="235" t="s">
        <v>138</v>
      </c>
      <c r="B13" s="565"/>
      <c r="C13" s="566">
        <f>(C4-C12)/C4</f>
        <v>8.7685317565139503E-2</v>
      </c>
      <c r="D13" s="566" t="e">
        <f t="shared" ref="D13:I13" si="5">(D4-D12)/D4</f>
        <v>#DIV/0!</v>
      </c>
      <c r="E13" s="566" t="e">
        <f t="shared" si="5"/>
        <v>#DIV/0!</v>
      </c>
      <c r="F13" s="566" t="e">
        <f t="shared" si="5"/>
        <v>#DIV/0!</v>
      </c>
      <c r="G13" s="566" t="e">
        <f t="shared" si="5"/>
        <v>#DIV/0!</v>
      </c>
      <c r="H13" s="566" t="e">
        <f t="shared" si="5"/>
        <v>#DIV/0!</v>
      </c>
      <c r="I13" s="566" t="e">
        <f t="shared" si="5"/>
        <v>#DIV/0!</v>
      </c>
      <c r="J13" s="566">
        <f>(J4-J12)/J4</f>
        <v>0.42475187774687073</v>
      </c>
      <c r="K13" s="566">
        <f>(K4-K12)/K4</f>
        <v>0.45172407105801787</v>
      </c>
      <c r="L13" s="566">
        <f t="shared" ref="L13:N13" si="6">(L4-L12)/L4</f>
        <v>0.70154864945216378</v>
      </c>
      <c r="M13" s="566">
        <f t="shared" si="6"/>
        <v>2.1179131902707558E-2</v>
      </c>
      <c r="N13" s="566">
        <f t="shared" si="6"/>
        <v>0.11538429322882879</v>
      </c>
      <c r="O13" s="566">
        <f>(O4-O12)/O4</f>
        <v>0.4850607493239335</v>
      </c>
      <c r="P13" s="236"/>
      <c r="Q13" s="236"/>
      <c r="R13" s="236"/>
      <c r="S13" s="236"/>
      <c r="T13" s="236"/>
      <c r="U13" s="236"/>
      <c r="V13" s="236"/>
    </row>
    <row r="14" spans="1:50" s="6" customFormat="1" x14ac:dyDescent="0.25">
      <c r="A14" s="235"/>
      <c r="B14" s="236"/>
      <c r="K14" s="233"/>
    </row>
    <row r="15" spans="1:50" x14ac:dyDescent="0.25">
      <c r="A15" t="str">
        <f>I_O!AU268</f>
        <v>Total Pre-Comb Emissions (g CO2e/yr)</v>
      </c>
      <c r="B15" s="239">
        <f>I_O!AV268</f>
        <v>-370087152.66915858</v>
      </c>
      <c r="C15" s="239">
        <f>I_O!AW268</f>
        <v>-330263500.4982717</v>
      </c>
      <c r="D15" s="239">
        <f>I_O!AX268</f>
        <v>-1079716689.4142468</v>
      </c>
      <c r="E15" s="239">
        <f>I_O!AY268</f>
        <v>8135439998.5595284</v>
      </c>
      <c r="F15" s="239">
        <f>I_O!AZ268</f>
        <v>-2237407135.4011445</v>
      </c>
      <c r="G15" s="239">
        <f>I_O!BA268</f>
        <v>0</v>
      </c>
      <c r="H15" s="239">
        <f>I_O!BB268</f>
        <v>0</v>
      </c>
      <c r="I15" s="239">
        <f>I_O!BC268</f>
        <v>0</v>
      </c>
      <c r="J15" s="239">
        <f>I_O!BD268</f>
        <v>-140116229.70438817</v>
      </c>
      <c r="K15" s="239">
        <f>I_O!BE268</f>
        <v>-178594853.25666541</v>
      </c>
      <c r="L15" s="239">
        <f>I_O!BF268</f>
        <v>-543498186.69460034</v>
      </c>
      <c r="M15" s="239">
        <f>I_O!BG268</f>
        <v>4629108993.0298119</v>
      </c>
      <c r="N15" s="239">
        <f>I_O!BH268</f>
        <v>5501048288.6119328</v>
      </c>
      <c r="O15" s="239">
        <f>I_O!BI268</f>
        <v>-253025149.83806098</v>
      </c>
      <c r="P15" s="239">
        <f>I_O!BJ268</f>
        <v>0</v>
      </c>
      <c r="Q15" s="239">
        <f>I_O!BK268</f>
        <v>0</v>
      </c>
      <c r="R15" s="239">
        <f>I_O!BL268</f>
        <v>0</v>
      </c>
      <c r="S15" s="239">
        <f>I_O!BM268</f>
        <v>0</v>
      </c>
      <c r="T15" s="239">
        <f>I_O!BN268</f>
        <v>0</v>
      </c>
      <c r="U15" s="239">
        <f>I_O!BO268</f>
        <v>0</v>
      </c>
      <c r="V15" s="239">
        <f>I_O!BP268</f>
        <v>0</v>
      </c>
    </row>
    <row r="16" spans="1:50" x14ac:dyDescent="0.25">
      <c r="A16" t="str">
        <f>I_O!AU269</f>
        <v>Total Credits for Non-Liq Trans Fuel (g CO2e/yr)</v>
      </c>
      <c r="B16" s="239">
        <f>I_O!AV269</f>
        <v>-481188854.39540583</v>
      </c>
      <c r="C16" s="239">
        <f>I_O!AW269</f>
        <v>-469331793.84000015</v>
      </c>
      <c r="D16" s="239">
        <f>I_O!AX269</f>
        <v>-1711944000</v>
      </c>
      <c r="E16" s="239">
        <f>I_O!AY269</f>
        <v>-987660000</v>
      </c>
      <c r="F16" s="239">
        <f>I_O!AZ269</f>
        <v>0</v>
      </c>
      <c r="G16" s="239">
        <f>I_O!BA269</f>
        <v>0</v>
      </c>
      <c r="H16" s="239">
        <f>I_O!BB269</f>
        <v>0</v>
      </c>
      <c r="I16" s="239">
        <f>I_O!BC269</f>
        <v>0</v>
      </c>
      <c r="J16" s="239">
        <f>I_O!BD269</f>
        <v>0</v>
      </c>
      <c r="K16" s="239">
        <f>I_O!BE269</f>
        <v>0</v>
      </c>
      <c r="L16" s="239">
        <f>I_O!BF269</f>
        <v>0</v>
      </c>
      <c r="M16" s="239">
        <f>I_O!BG269</f>
        <v>-10654850531.426477</v>
      </c>
      <c r="N16" s="239">
        <f>I_O!BH269</f>
        <v>0</v>
      </c>
      <c r="O16" s="239">
        <f>I_O!BI269</f>
        <v>0</v>
      </c>
      <c r="P16" s="239">
        <f>I_O!BJ269</f>
        <v>0</v>
      </c>
      <c r="Q16" s="239">
        <f>I_O!BK269</f>
        <v>0</v>
      </c>
      <c r="R16" s="239">
        <f>I_O!BL269</f>
        <v>0</v>
      </c>
      <c r="S16" s="239">
        <f>I_O!BM269</f>
        <v>0</v>
      </c>
      <c r="T16" s="239">
        <f>I_O!BN269</f>
        <v>0</v>
      </c>
      <c r="U16" s="239">
        <f>I_O!BO269</f>
        <v>0</v>
      </c>
      <c r="V16" s="239">
        <f>I_O!BP269</f>
        <v>0</v>
      </c>
    </row>
    <row r="17" spans="1:44" x14ac:dyDescent="0.25">
      <c r="A17" t="s">
        <v>162</v>
      </c>
      <c r="B17" s="239">
        <f>SUM(X49:X61)</f>
        <v>192728166.41604379</v>
      </c>
      <c r="C17" s="239">
        <f t="shared" ref="C17:F17" si="7">SUM(Y49:Y61)</f>
        <v>188721890.16435045</v>
      </c>
      <c r="D17" s="239">
        <f t="shared" si="7"/>
        <v>693775442.49142158</v>
      </c>
      <c r="E17" s="239">
        <f t="shared" si="7"/>
        <v>0</v>
      </c>
      <c r="F17" s="239">
        <f t="shared" si="7"/>
        <v>0</v>
      </c>
      <c r="G17" s="239">
        <f t="shared" ref="G17" si="8">SUM(AC49:AC61)</f>
        <v>0</v>
      </c>
      <c r="H17" s="239">
        <f t="shared" ref="H17" si="9">SUM(AD49:AD61)</f>
        <v>0</v>
      </c>
      <c r="I17" s="239">
        <f t="shared" ref="I17" si="10">SUM(AE49:AE61)</f>
        <v>0</v>
      </c>
      <c r="J17" s="239">
        <f t="shared" ref="J17" si="11">SUM(AF49:AF61)</f>
        <v>646576077.72014582</v>
      </c>
      <c r="K17" s="239">
        <f>SUM(AG49:AG61)</f>
        <v>502674330.27093333</v>
      </c>
      <c r="L17" s="239">
        <f t="shared" ref="L17" si="12">SUM(AH49:AH61)</f>
        <v>1234245007.3616667</v>
      </c>
      <c r="M17" s="239">
        <f t="shared" ref="M17:V17" si="13">SUM(AI49:AI61)</f>
        <v>2800754151.1368155</v>
      </c>
      <c r="N17" s="239">
        <f t="shared" si="13"/>
        <v>6935773171.8218431</v>
      </c>
      <c r="O17" s="239">
        <f t="shared" si="13"/>
        <v>561020457.89166665</v>
      </c>
      <c r="P17" s="239">
        <f t="shared" si="13"/>
        <v>0</v>
      </c>
      <c r="Q17" s="239">
        <f t="shared" si="13"/>
        <v>0</v>
      </c>
      <c r="R17" s="239">
        <f t="shared" si="13"/>
        <v>0</v>
      </c>
      <c r="S17" s="239">
        <f t="shared" si="13"/>
        <v>0</v>
      </c>
      <c r="T17" s="239">
        <f t="shared" si="13"/>
        <v>0</v>
      </c>
      <c r="U17" s="239">
        <f t="shared" si="13"/>
        <v>0</v>
      </c>
      <c r="V17" s="239">
        <f t="shared" si="13"/>
        <v>0</v>
      </c>
    </row>
    <row r="18" spans="1:44" x14ac:dyDescent="0.25">
      <c r="A18" t="s">
        <v>163</v>
      </c>
      <c r="B18" s="239">
        <f>SUM(X21:X48)</f>
        <v>430220811.02000016</v>
      </c>
      <c r="C18" s="239">
        <f>SUM(Y21:Y48)</f>
        <v>430220811.02000016</v>
      </c>
      <c r="D18" s="239">
        <f>SUM(Z21:Z48)</f>
        <v>1569282000</v>
      </c>
      <c r="E18" s="239">
        <f>SUM(AA21:AA48)</f>
        <v>905355000</v>
      </c>
      <c r="F18" s="239">
        <f>SUM(AB21:AB48)</f>
        <v>0</v>
      </c>
      <c r="G18" s="239">
        <f t="shared" ref="G18:L18" si="14">SUM(AC21:AC48)</f>
        <v>0</v>
      </c>
      <c r="H18" s="239">
        <f t="shared" si="14"/>
        <v>0</v>
      </c>
      <c r="I18" s="239">
        <f t="shared" si="14"/>
        <v>0</v>
      </c>
      <c r="J18" s="239">
        <f t="shared" si="14"/>
        <v>0</v>
      </c>
      <c r="K18" s="239">
        <f>SUM(AG21:AG48)</f>
        <v>0</v>
      </c>
      <c r="L18" s="239">
        <f t="shared" si="14"/>
        <v>0</v>
      </c>
      <c r="M18" s="239">
        <f>SUM(AI21:AI48)</f>
        <v>7210739254.6875381</v>
      </c>
      <c r="N18" s="239">
        <f t="shared" ref="N18:V18" si="15">SUM(AJ21:AJ48)</f>
        <v>0</v>
      </c>
      <c r="O18" s="239">
        <f t="shared" si="15"/>
        <v>0</v>
      </c>
      <c r="P18" s="239">
        <f t="shared" si="15"/>
        <v>0</v>
      </c>
      <c r="Q18" s="239">
        <f t="shared" si="15"/>
        <v>0</v>
      </c>
      <c r="R18" s="239">
        <f t="shared" si="15"/>
        <v>0</v>
      </c>
      <c r="S18" s="239">
        <f t="shared" si="15"/>
        <v>0</v>
      </c>
      <c r="T18" s="239">
        <f t="shared" si="15"/>
        <v>0</v>
      </c>
      <c r="U18" s="239">
        <f t="shared" si="15"/>
        <v>0</v>
      </c>
      <c r="V18" s="239">
        <f t="shared" si="15"/>
        <v>0</v>
      </c>
    </row>
    <row r="19" spans="1:44" x14ac:dyDescent="0.25">
      <c r="X19" s="89" t="s">
        <v>164</v>
      </c>
      <c r="Y19" s="89"/>
      <c r="Z19" s="89"/>
    </row>
    <row r="20" spans="1:44" x14ac:dyDescent="0.25">
      <c r="A20" s="8" t="str">
        <f>I_O!A222</f>
        <v>Outputs</v>
      </c>
      <c r="B20" t="s">
        <v>165</v>
      </c>
      <c r="C20" t="s">
        <v>165</v>
      </c>
      <c r="D20" t="s">
        <v>165</v>
      </c>
      <c r="E20" t="s">
        <v>165</v>
      </c>
      <c r="F20" t="s">
        <v>165</v>
      </c>
      <c r="G20" t="s">
        <v>165</v>
      </c>
      <c r="H20" t="s">
        <v>165</v>
      </c>
      <c r="I20" t="s">
        <v>165</v>
      </c>
      <c r="J20" t="s">
        <v>165</v>
      </c>
      <c r="K20" t="s">
        <v>165</v>
      </c>
      <c r="L20" t="s">
        <v>165</v>
      </c>
      <c r="M20" t="s">
        <v>165</v>
      </c>
      <c r="N20" t="s">
        <v>165</v>
      </c>
      <c r="O20" t="s">
        <v>165</v>
      </c>
      <c r="P20" t="s">
        <v>165</v>
      </c>
      <c r="Q20" t="s">
        <v>165</v>
      </c>
      <c r="R20" t="s">
        <v>165</v>
      </c>
      <c r="S20" t="s">
        <v>165</v>
      </c>
      <c r="T20" t="s">
        <v>165</v>
      </c>
      <c r="U20" t="s">
        <v>165</v>
      </c>
      <c r="V20" t="s">
        <v>165</v>
      </c>
      <c r="X20" t="s">
        <v>166</v>
      </c>
      <c r="Y20" t="s">
        <v>166</v>
      </c>
      <c r="Z20" t="s">
        <v>166</v>
      </c>
      <c r="AA20" t="s">
        <v>166</v>
      </c>
      <c r="AB20" t="s">
        <v>166</v>
      </c>
      <c r="AC20" t="s">
        <v>166</v>
      </c>
      <c r="AD20" t="s">
        <v>166</v>
      </c>
      <c r="AE20" t="s">
        <v>166</v>
      </c>
      <c r="AF20" t="s">
        <v>166</v>
      </c>
      <c r="AG20" t="s">
        <v>166</v>
      </c>
      <c r="AH20" t="s">
        <v>166</v>
      </c>
      <c r="AI20" t="s">
        <v>166</v>
      </c>
      <c r="AJ20" t="s">
        <v>166</v>
      </c>
      <c r="AK20" t="s">
        <v>166</v>
      </c>
      <c r="AL20" t="s">
        <v>166</v>
      </c>
      <c r="AM20" t="s">
        <v>166</v>
      </c>
      <c r="AN20" t="s">
        <v>166</v>
      </c>
      <c r="AO20" t="s">
        <v>166</v>
      </c>
      <c r="AP20" t="s">
        <v>166</v>
      </c>
      <c r="AQ20" t="s">
        <v>166</v>
      </c>
      <c r="AR20" t="s">
        <v>166</v>
      </c>
    </row>
    <row r="21" spans="1:44" x14ac:dyDescent="0.25">
      <c r="A21" t="str">
        <f>I_O!A223</f>
        <v>CH4 Emissions (kg/yr)</v>
      </c>
      <c r="B21" s="11">
        <f>I_O!B223*LCI!$E63</f>
        <v>0</v>
      </c>
      <c r="C21" s="11">
        <f>I_O!C223*LCI!$E63</f>
        <v>0</v>
      </c>
      <c r="D21" s="11">
        <f>I_O!D223*LCI!$E63</f>
        <v>0</v>
      </c>
      <c r="E21" s="11">
        <f>I_O!E223*LCI!$E63</f>
        <v>0</v>
      </c>
      <c r="F21" s="11">
        <f>I_O!F223*LCI!$E63</f>
        <v>0</v>
      </c>
      <c r="G21" s="11">
        <f>I_O!G223*LCI!$E63</f>
        <v>0</v>
      </c>
      <c r="H21" s="11">
        <f>I_O!H223*LCI!$E63</f>
        <v>0</v>
      </c>
      <c r="I21" s="11">
        <f>I_O!I223*LCI!$E63</f>
        <v>0</v>
      </c>
      <c r="J21" s="11">
        <f>I_O!J223*LCI!$E63</f>
        <v>0</v>
      </c>
      <c r="K21" s="11">
        <f>I_O!K223*LCI!$E63</f>
        <v>0</v>
      </c>
      <c r="L21" s="11">
        <f>I_O!L223*LCI!$E63</f>
        <v>0</v>
      </c>
      <c r="M21" s="11">
        <f>I_O!M223*LCI!$E63</f>
        <v>0</v>
      </c>
      <c r="N21" s="11">
        <f>I_O!N223*LCI!$E63</f>
        <v>0</v>
      </c>
      <c r="O21" s="11">
        <f>I_O!O223*LCI!$E63</f>
        <v>0</v>
      </c>
      <c r="P21" s="11">
        <f>I_O!P223*LCI!$E63</f>
        <v>0</v>
      </c>
      <c r="Q21" s="11">
        <f>I_O!Q223*LCI!$E63</f>
        <v>0</v>
      </c>
      <c r="R21" s="11">
        <f>I_O!R223*LCI!$E63</f>
        <v>0</v>
      </c>
      <c r="S21" s="11">
        <f>I_O!S223*LCI!$E63</f>
        <v>0</v>
      </c>
      <c r="T21" s="11">
        <f>I_O!T223*LCI!$E63</f>
        <v>0</v>
      </c>
      <c r="U21" s="11">
        <f>I_O!U223*LCI!$E63</f>
        <v>0</v>
      </c>
      <c r="V21" s="11">
        <f>I_O!V223*LCI!$E63</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I_O!A224</f>
        <v>CO2 Emissions (kg/yr)</v>
      </c>
      <c r="B22" s="11">
        <f>I_O!B224*LCI!$E64</f>
        <v>0</v>
      </c>
      <c r="C22" s="11">
        <f>I_O!C224*LCI!$E64</f>
        <v>0</v>
      </c>
      <c r="D22" s="11">
        <f>I_O!D224*LCI!$E64</f>
        <v>0</v>
      </c>
      <c r="E22" s="11">
        <f>I_O!E224*LCI!$E64</f>
        <v>0</v>
      </c>
      <c r="F22" s="11">
        <f>I_O!F224*LCI!$E64</f>
        <v>0</v>
      </c>
      <c r="G22" s="11">
        <f>I_O!G224*LCI!$E64</f>
        <v>0</v>
      </c>
      <c r="H22" s="11">
        <f>I_O!H224*LCI!$E64</f>
        <v>0</v>
      </c>
      <c r="I22" s="11">
        <f>I_O!I224*LCI!$E64</f>
        <v>0</v>
      </c>
      <c r="J22" s="11">
        <f>I_O!J224*LCI!$E64</f>
        <v>0</v>
      </c>
      <c r="K22" s="11">
        <f>I_O!K224*LCI!$E64</f>
        <v>0</v>
      </c>
      <c r="L22" s="11">
        <f>I_O!L224*LCI!$E64</f>
        <v>0</v>
      </c>
      <c r="M22" s="11">
        <f>I_O!M224*LCI!$E64</f>
        <v>0</v>
      </c>
      <c r="N22" s="11">
        <f>I_O!N224*LCI!$E64</f>
        <v>0</v>
      </c>
      <c r="O22" s="11">
        <f>I_O!O224*LCI!$E64</f>
        <v>0</v>
      </c>
      <c r="P22" s="11">
        <f>I_O!P224*LCI!$E64</f>
        <v>0</v>
      </c>
      <c r="Q22" s="11">
        <f>I_O!Q224*LCI!$E64</f>
        <v>0</v>
      </c>
      <c r="R22" s="11">
        <f>I_O!R224*LCI!$E64</f>
        <v>0</v>
      </c>
      <c r="S22" s="11">
        <f>I_O!S224*LCI!$E64</f>
        <v>0</v>
      </c>
      <c r="T22" s="11">
        <f>I_O!T224*LCI!$E64</f>
        <v>0</v>
      </c>
      <c r="U22" s="11">
        <f>I_O!U224*LCI!$E64</f>
        <v>0</v>
      </c>
      <c r="V22" s="11">
        <f>I_O!V224*LCI!$E64</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I_O!A225</f>
        <v>CO Emissions (kg/yr)</v>
      </c>
      <c r="B23" s="11">
        <f>I_O!B225*LCI!$E65</f>
        <v>0</v>
      </c>
      <c r="C23" s="11">
        <f>I_O!C225*LCI!$E65</f>
        <v>0</v>
      </c>
      <c r="D23" s="11">
        <f>I_O!D225*LCI!$E65</f>
        <v>0</v>
      </c>
      <c r="E23" s="11">
        <f>I_O!E225*LCI!$E65</f>
        <v>0</v>
      </c>
      <c r="F23" s="11">
        <f>I_O!F225*LCI!$E65</f>
        <v>0</v>
      </c>
      <c r="G23" s="11">
        <f>I_O!G225*LCI!$E65</f>
        <v>0</v>
      </c>
      <c r="H23" s="11">
        <f>I_O!H225*LCI!$E65</f>
        <v>0</v>
      </c>
      <c r="I23" s="11">
        <f>I_O!I225*LCI!$E65</f>
        <v>0</v>
      </c>
      <c r="J23" s="11">
        <f>I_O!J225*LCI!$E65</f>
        <v>0</v>
      </c>
      <c r="K23" s="11">
        <f>I_O!K225*LCI!$E65</f>
        <v>0</v>
      </c>
      <c r="L23" s="11">
        <f>I_O!L225*LCI!$E65</f>
        <v>0</v>
      </c>
      <c r="M23" s="11">
        <f>I_O!M225*LCI!$E65</f>
        <v>0</v>
      </c>
      <c r="N23" s="11">
        <f>I_O!N225*LCI!$E65</f>
        <v>0</v>
      </c>
      <c r="O23" s="11">
        <f>I_O!O225*LCI!$E65</f>
        <v>0</v>
      </c>
      <c r="P23" s="11">
        <f>I_O!P225*LCI!$E65</f>
        <v>0</v>
      </c>
      <c r="Q23" s="11">
        <f>I_O!Q225*LCI!$E65</f>
        <v>0</v>
      </c>
      <c r="R23" s="11">
        <f>I_O!R225*LCI!$E65</f>
        <v>0</v>
      </c>
      <c r="S23" s="11">
        <f>I_O!S225*LCI!$E65</f>
        <v>0</v>
      </c>
      <c r="T23" s="11">
        <f>I_O!T225*LCI!$E65</f>
        <v>0</v>
      </c>
      <c r="U23" s="11">
        <f>I_O!U225*LCI!$E65</f>
        <v>0</v>
      </c>
      <c r="V23" s="11">
        <f>I_O!V225*LCI!$E65</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I_O!A226</f>
        <v>LUC Emissions (kg CO2e/yr)</v>
      </c>
      <c r="B24" s="11">
        <f>I_O!B226*LCI!$E66</f>
        <v>0</v>
      </c>
      <c r="C24" s="11">
        <f>I_O!C226*LCI!$E66</f>
        <v>0</v>
      </c>
      <c r="D24" s="11">
        <f>I_O!D226*LCI!$E66</f>
        <v>0</v>
      </c>
      <c r="E24" s="11">
        <f>I_O!E226*LCI!$E66</f>
        <v>0</v>
      </c>
      <c r="F24" s="11">
        <f>I_O!F226*LCI!$E66</f>
        <v>0</v>
      </c>
      <c r="G24" s="11">
        <f>I_O!G226*LCI!$E66</f>
        <v>0</v>
      </c>
      <c r="H24" s="11">
        <f>I_O!H226*LCI!$E66</f>
        <v>0</v>
      </c>
      <c r="I24" s="11">
        <f>I_O!I226*LCI!$E66</f>
        <v>0</v>
      </c>
      <c r="J24" s="11">
        <f>I_O!J226*LCI!$E66</f>
        <v>0</v>
      </c>
      <c r="K24" s="11">
        <f>I_O!K226*LCI!$E66</f>
        <v>0</v>
      </c>
      <c r="L24" s="11">
        <f>I_O!L226*LCI!$E66</f>
        <v>0</v>
      </c>
      <c r="M24" s="11">
        <f>I_O!M226*LCI!$E66</f>
        <v>0</v>
      </c>
      <c r="N24" s="11">
        <f>I_O!N226*LCI!$E66</f>
        <v>0</v>
      </c>
      <c r="O24" s="11">
        <f>I_O!O226*LCI!$E66</f>
        <v>0</v>
      </c>
      <c r="P24" s="11">
        <f>I_O!P226*LCI!$E66</f>
        <v>0</v>
      </c>
      <c r="Q24" s="11">
        <f>I_O!Q226*LCI!$E66</f>
        <v>0</v>
      </c>
      <c r="R24" s="11">
        <f>I_O!R226*LCI!$E66</f>
        <v>0</v>
      </c>
      <c r="S24" s="11">
        <f>I_O!S226*LCI!$E66</f>
        <v>0</v>
      </c>
      <c r="T24" s="11">
        <f>I_O!T226*LCI!$E66</f>
        <v>0</v>
      </c>
      <c r="U24" s="11">
        <f>I_O!U226*LCI!$E66</f>
        <v>0</v>
      </c>
      <c r="V24" s="11">
        <f>I_O!V226*LCI!$E66</f>
        <v>0</v>
      </c>
      <c r="X24" s="242">
        <v>0</v>
      </c>
      <c r="Y24" s="242">
        <v>0</v>
      </c>
      <c r="Z24" s="242">
        <v>0</v>
      </c>
      <c r="AA24" s="242">
        <v>0</v>
      </c>
      <c r="AB24" s="242">
        <v>0</v>
      </c>
      <c r="AC24" s="242">
        <v>0</v>
      </c>
      <c r="AD24" s="242">
        <v>0</v>
      </c>
      <c r="AE24" s="242">
        <v>0</v>
      </c>
      <c r="AF24" s="242">
        <v>0</v>
      </c>
      <c r="AG24" s="242">
        <v>0</v>
      </c>
      <c r="AH24" s="242">
        <v>0</v>
      </c>
      <c r="AI24" s="242">
        <v>0</v>
      </c>
      <c r="AJ24" s="242">
        <v>0</v>
      </c>
      <c r="AK24" s="242">
        <v>0</v>
      </c>
      <c r="AL24" s="242">
        <v>0</v>
      </c>
      <c r="AM24" s="242">
        <v>0</v>
      </c>
      <c r="AN24" s="242">
        <v>0</v>
      </c>
      <c r="AO24" s="242">
        <v>0</v>
      </c>
      <c r="AP24" s="242">
        <v>0</v>
      </c>
      <c r="AQ24" s="242">
        <v>0</v>
      </c>
      <c r="AR24" s="242">
        <v>0</v>
      </c>
    </row>
    <row r="25" spans="1:44" x14ac:dyDescent="0.25">
      <c r="A25" t="str">
        <f>I_O!A227</f>
        <v>N2O Emissions (kg/yr)</v>
      </c>
      <c r="B25" s="11">
        <f>I_O!B227*LCI!$E67</f>
        <v>0</v>
      </c>
      <c r="C25" s="11">
        <f>I_O!C227*LCI!$E67</f>
        <v>0</v>
      </c>
      <c r="D25" s="11">
        <f>I_O!D227*LCI!$E67</f>
        <v>0</v>
      </c>
      <c r="E25" s="11">
        <f>I_O!E227*LCI!$E67</f>
        <v>0</v>
      </c>
      <c r="F25" s="11">
        <f>I_O!F227*LCI!$E67</f>
        <v>0</v>
      </c>
      <c r="G25" s="11">
        <f>I_O!G227*LCI!$E67</f>
        <v>0</v>
      </c>
      <c r="H25" s="11">
        <f>I_O!H227*LCI!$E67</f>
        <v>0</v>
      </c>
      <c r="I25" s="11">
        <f>I_O!I227*LCI!$E67</f>
        <v>0</v>
      </c>
      <c r="J25" s="11">
        <f>I_O!J227*LCI!$E67</f>
        <v>0</v>
      </c>
      <c r="K25" s="11">
        <f>I_O!K227*LCI!$E67</f>
        <v>0</v>
      </c>
      <c r="L25" s="11">
        <f>I_O!L227*LCI!$E67</f>
        <v>0</v>
      </c>
      <c r="M25" s="11">
        <f>I_O!M227*LCI!$E67</f>
        <v>0</v>
      </c>
      <c r="N25" s="11">
        <f>I_O!N227*LCI!$E67</f>
        <v>0</v>
      </c>
      <c r="O25" s="11">
        <f>I_O!O227*LCI!$E67</f>
        <v>0</v>
      </c>
      <c r="P25" s="11">
        <f>I_O!P227*LCI!$E67</f>
        <v>0</v>
      </c>
      <c r="Q25" s="11">
        <f>I_O!Q227*LCI!$E67</f>
        <v>0</v>
      </c>
      <c r="R25" s="11">
        <f>I_O!R227*LCI!$E67</f>
        <v>0</v>
      </c>
      <c r="S25" s="11">
        <f>I_O!S227*LCI!$E67</f>
        <v>0</v>
      </c>
      <c r="T25" s="11">
        <f>I_O!T227*LCI!$E67</f>
        <v>0</v>
      </c>
      <c r="U25" s="11">
        <f>I_O!U227*LCI!$E67</f>
        <v>0</v>
      </c>
      <c r="V25" s="11">
        <f>I_O!V227*LCI!$E67</f>
        <v>0</v>
      </c>
      <c r="X25" s="242">
        <v>0</v>
      </c>
      <c r="Y25" s="242">
        <v>0</v>
      </c>
      <c r="Z25" s="242">
        <v>0</v>
      </c>
      <c r="AA25" s="242">
        <v>0</v>
      </c>
      <c r="AB25" s="242">
        <v>0</v>
      </c>
      <c r="AC25" s="242">
        <v>0</v>
      </c>
      <c r="AD25" s="242">
        <v>0</v>
      </c>
      <c r="AE25" s="242">
        <v>0</v>
      </c>
      <c r="AF25" s="242">
        <v>0</v>
      </c>
      <c r="AG25" s="242">
        <v>0</v>
      </c>
      <c r="AH25" s="242">
        <v>0</v>
      </c>
      <c r="AI25" s="242">
        <v>0</v>
      </c>
      <c r="AJ25" s="242">
        <v>0</v>
      </c>
      <c r="AK25" s="242">
        <v>0</v>
      </c>
      <c r="AL25" s="242">
        <v>0</v>
      </c>
      <c r="AM25" s="242">
        <v>0</v>
      </c>
      <c r="AN25" s="242">
        <v>0</v>
      </c>
      <c r="AO25" s="242">
        <v>0</v>
      </c>
      <c r="AP25" s="242">
        <v>0</v>
      </c>
      <c r="AQ25" s="242">
        <v>0</v>
      </c>
      <c r="AR25" s="242">
        <v>0</v>
      </c>
    </row>
    <row r="26" spans="1:44" x14ac:dyDescent="0.25">
      <c r="A26" t="str">
        <f>I_O!A228</f>
        <v>NOx Emissions (kg/yr)</v>
      </c>
      <c r="B26" s="11">
        <f>I_O!B228*LCI!$E68</f>
        <v>0</v>
      </c>
      <c r="C26" s="11">
        <f>I_O!C228*LCI!$E68</f>
        <v>0</v>
      </c>
      <c r="D26" s="11">
        <f>I_O!D228*LCI!$E68</f>
        <v>0</v>
      </c>
      <c r="E26" s="11">
        <f>I_O!E228*LCI!$E68</f>
        <v>0</v>
      </c>
      <c r="F26" s="11">
        <f>I_O!F228*LCI!$E68</f>
        <v>0</v>
      </c>
      <c r="G26" s="11">
        <f>I_O!G228*LCI!$E68</f>
        <v>0</v>
      </c>
      <c r="H26" s="11">
        <f>I_O!H228*LCI!$E68</f>
        <v>0</v>
      </c>
      <c r="I26" s="11">
        <f>I_O!I228*LCI!$E68</f>
        <v>0</v>
      </c>
      <c r="J26" s="11">
        <f>I_O!J228*LCI!$E68</f>
        <v>0</v>
      </c>
      <c r="K26" s="11">
        <f>I_O!K228*LCI!$E68</f>
        <v>0</v>
      </c>
      <c r="L26" s="11">
        <f>I_O!L228*LCI!$E68</f>
        <v>0</v>
      </c>
      <c r="M26" s="11">
        <f>I_O!M228*LCI!$E68</f>
        <v>0</v>
      </c>
      <c r="N26" s="11">
        <f>I_O!N228*LCI!$E68</f>
        <v>0</v>
      </c>
      <c r="O26" s="11">
        <f>I_O!O228*LCI!$E68</f>
        <v>0</v>
      </c>
      <c r="P26" s="11">
        <f>I_O!P228*LCI!$E68</f>
        <v>0</v>
      </c>
      <c r="Q26" s="11">
        <f>I_O!Q228*LCI!$E68</f>
        <v>0</v>
      </c>
      <c r="R26" s="11">
        <f>I_O!R228*LCI!$E68</f>
        <v>0</v>
      </c>
      <c r="S26" s="11">
        <f>I_O!S228*LCI!$E68</f>
        <v>0</v>
      </c>
      <c r="T26" s="11">
        <f>I_O!T228*LCI!$E68</f>
        <v>0</v>
      </c>
      <c r="U26" s="11">
        <f>I_O!U228*LCI!$E68</f>
        <v>0</v>
      </c>
      <c r="V26" s="11">
        <f>I_O!V228*LCI!$E68</f>
        <v>0</v>
      </c>
      <c r="X26" s="242">
        <v>0</v>
      </c>
      <c r="Y26" s="242">
        <v>0</v>
      </c>
      <c r="Z26" s="242">
        <v>0</v>
      </c>
      <c r="AA26" s="242">
        <v>0</v>
      </c>
      <c r="AB26" s="242">
        <v>0</v>
      </c>
      <c r="AC26" s="242">
        <v>0</v>
      </c>
      <c r="AD26" s="242">
        <v>0</v>
      </c>
      <c r="AE26" s="242">
        <v>0</v>
      </c>
      <c r="AF26" s="242">
        <v>0</v>
      </c>
      <c r="AG26" s="242">
        <v>0</v>
      </c>
      <c r="AH26" s="242">
        <v>0</v>
      </c>
      <c r="AI26" s="242">
        <v>0</v>
      </c>
      <c r="AJ26" s="242">
        <v>0</v>
      </c>
      <c r="AK26" s="242">
        <v>0</v>
      </c>
      <c r="AL26" s="242">
        <v>0</v>
      </c>
      <c r="AM26" s="242">
        <v>0</v>
      </c>
      <c r="AN26" s="242">
        <v>0</v>
      </c>
      <c r="AO26" s="242">
        <v>0</v>
      </c>
      <c r="AP26" s="242">
        <v>0</v>
      </c>
      <c r="AQ26" s="242">
        <v>0</v>
      </c>
      <c r="AR26" s="242">
        <v>0</v>
      </c>
    </row>
    <row r="27" spans="1:44" x14ac:dyDescent="0.25">
      <c r="A27" t="str">
        <f>I_O!A229</f>
        <v>Algal Biomass, Whole (kg/yr)</v>
      </c>
      <c r="B27" s="11">
        <f>I_O!B229*LCI!$E69</f>
        <v>0</v>
      </c>
      <c r="C27" s="11">
        <f>I_O!C229*LCI!$E69</f>
        <v>0</v>
      </c>
      <c r="D27" s="11">
        <f>I_O!D229*LCI!$E69</f>
        <v>0</v>
      </c>
      <c r="E27" s="11">
        <f>I_O!E229*LCI!$E69</f>
        <v>0</v>
      </c>
      <c r="F27" s="11">
        <f>I_O!F229*LCI!$E69</f>
        <v>0</v>
      </c>
      <c r="G27" s="11">
        <f>I_O!G229*LCI!$E69</f>
        <v>0</v>
      </c>
      <c r="H27" s="11">
        <f>I_O!H229*LCI!$E69</f>
        <v>0</v>
      </c>
      <c r="I27" s="11">
        <f>I_O!I229*LCI!$E69</f>
        <v>0</v>
      </c>
      <c r="J27" s="11">
        <f>I_O!J229*LCI!$E69</f>
        <v>0</v>
      </c>
      <c r="K27" s="11">
        <f>I_O!K229*LCI!$E69</f>
        <v>0</v>
      </c>
      <c r="L27" s="11">
        <f>I_O!L229*LCI!$E69</f>
        <v>0</v>
      </c>
      <c r="M27" s="11">
        <f>I_O!M229*LCI!$E69</f>
        <v>0</v>
      </c>
      <c r="N27" s="11">
        <f>I_O!N229*LCI!$E69</f>
        <v>0</v>
      </c>
      <c r="O27" s="11">
        <f>I_O!O229*LCI!$E69</f>
        <v>0</v>
      </c>
      <c r="P27" s="11">
        <f>I_O!P229*LCI!$E69</f>
        <v>0</v>
      </c>
      <c r="Q27" s="11">
        <f>I_O!Q229*LCI!$E69</f>
        <v>0</v>
      </c>
      <c r="R27" s="11">
        <f>I_O!R229*LCI!$E69</f>
        <v>0</v>
      </c>
      <c r="S27" s="11">
        <f>I_O!S229*LCI!$E69</f>
        <v>0</v>
      </c>
      <c r="T27" s="11">
        <f>I_O!T229*LCI!$E69</f>
        <v>0</v>
      </c>
      <c r="U27" s="11">
        <f>I_O!U229*LCI!$E69</f>
        <v>0</v>
      </c>
      <c r="V27" s="11">
        <f>I_O!V229*LCI!$E69</f>
        <v>0</v>
      </c>
      <c r="X27" s="242">
        <f>I_O!B229*0.5*(44/12)*1000</f>
        <v>0</v>
      </c>
      <c r="Y27" s="242">
        <f>I_O!C229*0.5*(44/12)*1000</f>
        <v>0</v>
      </c>
      <c r="Z27" s="242">
        <f>I_O!D229*0.5*(44/12)*1000</f>
        <v>0</v>
      </c>
      <c r="AA27" s="242">
        <f>I_O!E229*0.5*(44/12)*1000</f>
        <v>0</v>
      </c>
      <c r="AB27" s="242">
        <f>I_O!F229*0.5*(44/12)*1000</f>
        <v>0</v>
      </c>
      <c r="AC27" s="242">
        <f>I_O!G229*0.5*(44/12)*1000</f>
        <v>0</v>
      </c>
      <c r="AD27" s="242">
        <f>I_O!H229*0.5*(44/12)*1000</f>
        <v>0</v>
      </c>
      <c r="AE27" s="242">
        <f>I_O!I229*0.5*(44/12)*1000</f>
        <v>0</v>
      </c>
      <c r="AF27" s="242">
        <f>I_O!J229*0.5*(44/12)*1000</f>
        <v>0</v>
      </c>
      <c r="AG27" s="242">
        <f>I_O!K229*0.5*(44/12)*1000</f>
        <v>0</v>
      </c>
      <c r="AH27" s="242">
        <f>I_O!L229*0.5*(44/12)*1000</f>
        <v>0</v>
      </c>
      <c r="AI27" s="242">
        <f>I_O!M229*0.5*(44/12)*1000</f>
        <v>0</v>
      </c>
      <c r="AJ27" s="242">
        <f>I_O!N229*0.5*(44/12)*1000</f>
        <v>0</v>
      </c>
      <c r="AK27" s="242">
        <f>I_O!O229*0.5*(44/12)*1000</f>
        <v>0</v>
      </c>
      <c r="AL27" s="242">
        <f>I_O!P229*0.5*(44/12)*1000</f>
        <v>0</v>
      </c>
      <c r="AM27" s="242">
        <f>I_O!Q229*0.5*(44/12)*1000</f>
        <v>0</v>
      </c>
      <c r="AN27" s="242">
        <f>I_O!R229*0.5*(44/12)*1000</f>
        <v>0</v>
      </c>
      <c r="AO27" s="242">
        <f>I_O!S229*0.5*(44/12)*1000</f>
        <v>0</v>
      </c>
      <c r="AP27" s="242">
        <f>I_O!T229*0.5*(44/12)*1000</f>
        <v>0</v>
      </c>
      <c r="AQ27" s="242">
        <f>I_O!U229*0.5*(44/12)*1000</f>
        <v>0</v>
      </c>
      <c r="AR27" s="242">
        <f>I_O!V229*0.5*(44/12)*1000</f>
        <v>0</v>
      </c>
    </row>
    <row r="28" spans="1:44" x14ac:dyDescent="0.25">
      <c r="A28" t="str">
        <f>I_O!A230</f>
        <v>Algal Biomass, LEA Meal (kg/yr)</v>
      </c>
      <c r="B28" s="11">
        <f>I_O!B230*LCI!$E70</f>
        <v>0</v>
      </c>
      <c r="C28" s="11">
        <f>I_O!C230*LCI!$E70</f>
        <v>0</v>
      </c>
      <c r="D28" s="11">
        <f>I_O!D230*LCI!$E70</f>
        <v>0</v>
      </c>
      <c r="E28" s="11">
        <f>I_O!E230*LCI!$E70</f>
        <v>0</v>
      </c>
      <c r="F28" s="11">
        <f>I_O!F230*LCI!$E70</f>
        <v>0</v>
      </c>
      <c r="G28" s="11">
        <f>I_O!G230*LCI!$E70</f>
        <v>0</v>
      </c>
      <c r="H28" s="11">
        <f>I_O!H230*LCI!$E70</f>
        <v>0</v>
      </c>
      <c r="I28" s="11">
        <f>I_O!I230*LCI!$E70</f>
        <v>0</v>
      </c>
      <c r="J28" s="11">
        <f>I_O!J230*LCI!$E70</f>
        <v>0</v>
      </c>
      <c r="K28" s="11">
        <f>I_O!K230*LCI!$E70</f>
        <v>0</v>
      </c>
      <c r="L28" s="11">
        <f>I_O!L230*LCI!$E70</f>
        <v>0</v>
      </c>
      <c r="M28" s="11">
        <f>I_O!M230*LCI!$E70</f>
        <v>78662610.051136777</v>
      </c>
      <c r="N28" s="11">
        <f>I_O!N230*LCI!$E70</f>
        <v>0</v>
      </c>
      <c r="O28" s="11">
        <f>I_O!O230*LCI!$E70</f>
        <v>0</v>
      </c>
      <c r="P28" s="11">
        <f>I_O!P230*LCI!$E70</f>
        <v>0</v>
      </c>
      <c r="Q28" s="11">
        <f>I_O!Q230*LCI!$E70</f>
        <v>0</v>
      </c>
      <c r="R28" s="11">
        <f>I_O!R230*LCI!$E70</f>
        <v>0</v>
      </c>
      <c r="S28" s="11">
        <f>I_O!S230*LCI!$E70</f>
        <v>0</v>
      </c>
      <c r="T28" s="11">
        <f>I_O!T230*LCI!$E70</f>
        <v>0</v>
      </c>
      <c r="U28" s="11">
        <f>I_O!U230*LCI!$E70</f>
        <v>0</v>
      </c>
      <c r="V28" s="11">
        <f>I_O!V230*LCI!$E70</f>
        <v>0</v>
      </c>
      <c r="X28" s="242">
        <f>I_O!B230*0.5*(44/12)*1000</f>
        <v>0</v>
      </c>
      <c r="Y28" s="242">
        <f>I_O!C230*0.5*(44/12)*1000</f>
        <v>0</v>
      </c>
      <c r="Z28" s="242">
        <f>I_O!D230*0.5*(44/12)*1000</f>
        <v>0</v>
      </c>
      <c r="AA28" s="242">
        <f>I_O!E230*0.5*(44/12)*1000</f>
        <v>0</v>
      </c>
      <c r="AB28" s="242">
        <f>I_O!F230*0.5*(44/12)*1000</f>
        <v>0</v>
      </c>
      <c r="AC28" s="242">
        <f>I_O!G230*0.5*(44/12)*1000</f>
        <v>0</v>
      </c>
      <c r="AD28" s="242">
        <f>I_O!H230*0.5*(44/12)*1000</f>
        <v>0</v>
      </c>
      <c r="AE28" s="242">
        <f>I_O!I230*0.5*(44/12)*1000</f>
        <v>0</v>
      </c>
      <c r="AF28" s="242">
        <f>I_O!J230*0.5*(44/12)*1000</f>
        <v>0</v>
      </c>
      <c r="AG28" s="242">
        <f>I_O!K230*0.5*(44/12)*1000</f>
        <v>0</v>
      </c>
      <c r="AH28" s="242">
        <f>I_O!L230*0.5*(44/12)*1000</f>
        <v>0</v>
      </c>
      <c r="AI28" s="242">
        <f>I_O!M230*0.5*(44/12)*1000</f>
        <v>7210739254.6875381</v>
      </c>
      <c r="AJ28" s="242">
        <f>I_O!N230*0.5*(44/12)*1000</f>
        <v>0</v>
      </c>
      <c r="AK28" s="242">
        <f>I_O!O230*0.5*(44/12)*1000</f>
        <v>0</v>
      </c>
      <c r="AL28" s="242">
        <f>I_O!P230*0.5*(44/12)*1000</f>
        <v>0</v>
      </c>
      <c r="AM28" s="242">
        <f>I_O!Q230*0.5*(44/12)*1000</f>
        <v>0</v>
      </c>
      <c r="AN28" s="242">
        <f>I_O!R230*0.5*(44/12)*1000</f>
        <v>0</v>
      </c>
      <c r="AO28" s="242">
        <f>I_O!S230*0.5*(44/12)*1000</f>
        <v>0</v>
      </c>
      <c r="AP28" s="242">
        <f>I_O!T230*0.5*(44/12)*1000</f>
        <v>0</v>
      </c>
      <c r="AQ28" s="242">
        <f>I_O!U230*0.5*(44/12)*1000</f>
        <v>0</v>
      </c>
      <c r="AR28" s="242">
        <f>I_O!V230*0.5*(44/12)*1000</f>
        <v>0</v>
      </c>
    </row>
    <row r="29" spans="1:44" x14ac:dyDescent="0.25">
      <c r="A29" t="str">
        <f>I_O!A231</f>
        <v>Algal Oil (kg/yr)</v>
      </c>
      <c r="B29" s="11">
        <f>I_O!B231*LCI!$E71</f>
        <v>0</v>
      </c>
      <c r="C29" s="11">
        <f>I_O!C231*LCI!$E71</f>
        <v>0</v>
      </c>
      <c r="D29" s="11">
        <f>I_O!D231*LCI!$E71</f>
        <v>0</v>
      </c>
      <c r="E29" s="11">
        <f>I_O!E231*LCI!$E71</f>
        <v>0</v>
      </c>
      <c r="F29" s="11">
        <f>I_O!F231*LCI!$E71</f>
        <v>0</v>
      </c>
      <c r="G29" s="11">
        <f>I_O!G231*LCI!$E71</f>
        <v>0</v>
      </c>
      <c r="H29" s="11">
        <f>I_O!H231*LCI!$E71</f>
        <v>0</v>
      </c>
      <c r="I29" s="11">
        <f>I_O!I231*LCI!$E71</f>
        <v>0</v>
      </c>
      <c r="J29" s="11">
        <f>I_O!J231*LCI!$E71</f>
        <v>0</v>
      </c>
      <c r="K29" s="11">
        <f>I_O!K231*LCI!$E71</f>
        <v>0</v>
      </c>
      <c r="L29" s="11">
        <f>I_O!L231*LCI!$E71</f>
        <v>0</v>
      </c>
      <c r="M29" s="11">
        <f>I_O!M231*LCI!$E71</f>
        <v>0</v>
      </c>
      <c r="N29" s="11">
        <f>I_O!N231*LCI!$E71</f>
        <v>0</v>
      </c>
      <c r="O29" s="11">
        <f>I_O!O231*LCI!$E71</f>
        <v>0</v>
      </c>
      <c r="P29" s="11">
        <f>I_O!P231*LCI!$E71</f>
        <v>0</v>
      </c>
      <c r="Q29" s="11">
        <f>I_O!Q231*LCI!$E71</f>
        <v>0</v>
      </c>
      <c r="R29" s="11">
        <f>I_O!R231*LCI!$E71</f>
        <v>0</v>
      </c>
      <c r="S29" s="11">
        <f>I_O!S231*LCI!$E71</f>
        <v>0</v>
      </c>
      <c r="T29" s="11">
        <f>I_O!T231*LCI!$E71</f>
        <v>0</v>
      </c>
      <c r="U29" s="11">
        <f>I_O!U231*LCI!$E71</f>
        <v>0</v>
      </c>
      <c r="V29" s="11">
        <f>I_O!V231*LCI!$E71</f>
        <v>0</v>
      </c>
      <c r="X29" s="242">
        <f>I_O!B231*0.8*(44/12)*1000</f>
        <v>0</v>
      </c>
      <c r="Y29" s="242">
        <f>I_O!C231*0.8*(44/12)*1000</f>
        <v>0</v>
      </c>
      <c r="Z29" s="242">
        <f>I_O!D231*0.8*(44/12)*1000</f>
        <v>0</v>
      </c>
      <c r="AA29" s="242">
        <f>I_O!E231*0.8*(44/12)*1000</f>
        <v>0</v>
      </c>
      <c r="AB29" s="242">
        <f>I_O!F231*0.8*(44/12)*1000</f>
        <v>0</v>
      </c>
      <c r="AC29" s="242">
        <f>I_O!G231*0.8*(44/12)*1000</f>
        <v>0</v>
      </c>
      <c r="AD29" s="242">
        <f>I_O!H231*0.8*(44/12)*1000</f>
        <v>0</v>
      </c>
      <c r="AE29" s="242">
        <f>I_O!I231*0.8*(44/12)*1000</f>
        <v>0</v>
      </c>
      <c r="AF29" s="242">
        <f>I_O!J231*0.8*(44/12)*1000</f>
        <v>0</v>
      </c>
      <c r="AG29" s="242">
        <f>I_O!K231*0.8*(44/12)*1000</f>
        <v>0</v>
      </c>
      <c r="AH29" s="242">
        <f>I_O!L231*0.8*(44/12)*1000</f>
        <v>0</v>
      </c>
      <c r="AI29" s="242">
        <f>I_O!M231*0.8*(44/12)*1000</f>
        <v>0</v>
      </c>
      <c r="AJ29" s="242">
        <f>I_O!N231*0.8*(44/12)*1000</f>
        <v>0</v>
      </c>
      <c r="AK29" s="242">
        <f>I_O!O231*0.8*(44/12)*1000</f>
        <v>0</v>
      </c>
      <c r="AL29" s="242">
        <f>I_O!P231*0.8*(44/12)*1000</f>
        <v>0</v>
      </c>
      <c r="AM29" s="242">
        <f>I_O!Q231*0.8*(44/12)*1000</f>
        <v>0</v>
      </c>
      <c r="AN29" s="242">
        <f>I_O!R231*0.8*(44/12)*1000</f>
        <v>0</v>
      </c>
      <c r="AO29" s="242">
        <f>I_O!S231*0.8*(44/12)*1000</f>
        <v>0</v>
      </c>
      <c r="AP29" s="242">
        <f>I_O!T231*0.8*(44/12)*1000</f>
        <v>0</v>
      </c>
      <c r="AQ29" s="242">
        <f>I_O!U231*0.8*(44/12)*1000</f>
        <v>0</v>
      </c>
      <c r="AR29" s="242">
        <f>I_O!V231*0.8*(44/12)*1000</f>
        <v>0</v>
      </c>
    </row>
    <row r="30" spans="1:44" x14ac:dyDescent="0.25">
      <c r="A30" t="str">
        <f>I_O!A232</f>
        <v>Biochar (kg/yr)</v>
      </c>
      <c r="B30" s="11">
        <f>I_O!B232*LCI!$E72</f>
        <v>0</v>
      </c>
      <c r="C30" s="11">
        <f>I_O!C232*LCI!$E72</f>
        <v>0</v>
      </c>
      <c r="D30" s="11">
        <f>I_O!D232*LCI!$E72</f>
        <v>0</v>
      </c>
      <c r="E30" s="11">
        <f>I_O!E232*LCI!$E72</f>
        <v>0</v>
      </c>
      <c r="F30" s="11">
        <f>I_O!F232*LCI!$E72</f>
        <v>0</v>
      </c>
      <c r="G30" s="11">
        <f>I_O!G232*LCI!$E72</f>
        <v>0</v>
      </c>
      <c r="H30" s="11">
        <f>I_O!H232*LCI!$E72</f>
        <v>0</v>
      </c>
      <c r="I30" s="11">
        <f>I_O!I232*LCI!$E72</f>
        <v>0</v>
      </c>
      <c r="J30" s="11">
        <f>I_O!J232*LCI!$E72</f>
        <v>0</v>
      </c>
      <c r="K30" s="11">
        <f>I_O!K232*LCI!$E72</f>
        <v>0</v>
      </c>
      <c r="L30" s="11">
        <f>I_O!L232*LCI!$E72</f>
        <v>0</v>
      </c>
      <c r="M30" s="11">
        <f>I_O!M232*LCI!$E72</f>
        <v>0</v>
      </c>
      <c r="N30" s="11">
        <f>I_O!N232*LCI!$E72</f>
        <v>0</v>
      </c>
      <c r="O30" s="11">
        <f>I_O!O232*LCI!$E72</f>
        <v>0</v>
      </c>
      <c r="P30" s="11">
        <f>I_O!P232*LCI!$E72</f>
        <v>0</v>
      </c>
      <c r="Q30" s="11">
        <f>I_O!Q232*LCI!$E72</f>
        <v>0</v>
      </c>
      <c r="R30" s="11">
        <f>I_O!R232*LCI!$E72</f>
        <v>0</v>
      </c>
      <c r="S30" s="11">
        <f>I_O!S232*LCI!$E72</f>
        <v>0</v>
      </c>
      <c r="T30" s="11">
        <f>I_O!T232*LCI!$E72</f>
        <v>0</v>
      </c>
      <c r="U30" s="11">
        <f>I_O!U232*LCI!$E72</f>
        <v>0</v>
      </c>
      <c r="V30" s="11">
        <f>I_O!V232*LCI!$E72</f>
        <v>0</v>
      </c>
      <c r="X30" s="243">
        <v>0</v>
      </c>
      <c r="Y30" s="243">
        <v>0</v>
      </c>
      <c r="Z30" s="243">
        <v>0</v>
      </c>
      <c r="AA30" s="243">
        <v>0</v>
      </c>
      <c r="AB30" s="243">
        <v>0</v>
      </c>
      <c r="AC30" s="243">
        <v>0</v>
      </c>
      <c r="AD30" s="243">
        <v>0</v>
      </c>
      <c r="AE30" s="243">
        <v>0</v>
      </c>
      <c r="AF30" s="243">
        <v>0</v>
      </c>
      <c r="AG30" s="243">
        <v>0</v>
      </c>
      <c r="AH30" s="243">
        <v>0</v>
      </c>
      <c r="AI30" s="243">
        <v>0</v>
      </c>
      <c r="AJ30" s="243">
        <v>0</v>
      </c>
      <c r="AK30" s="243">
        <v>0</v>
      </c>
      <c r="AL30" s="243">
        <v>0</v>
      </c>
      <c r="AM30" s="243">
        <v>0</v>
      </c>
      <c r="AN30" s="243">
        <v>0</v>
      </c>
      <c r="AO30" s="243">
        <v>0</v>
      </c>
      <c r="AP30" s="243">
        <v>0</v>
      </c>
      <c r="AQ30" s="243">
        <v>0</v>
      </c>
      <c r="AR30" s="243">
        <v>0</v>
      </c>
    </row>
    <row r="31" spans="1:44" x14ac:dyDescent="0.25">
      <c r="A31" t="str">
        <f>I_O!A234</f>
        <v>Corn Grain (kg/yr)</v>
      </c>
      <c r="B31" s="11">
        <f>I_O!B234*LCI!$E74</f>
        <v>0</v>
      </c>
      <c r="C31" s="11">
        <f>I_O!C234*LCI!$E74</f>
        <v>0</v>
      </c>
      <c r="D31" s="11">
        <f>I_O!D234*LCI!$E74</f>
        <v>0</v>
      </c>
      <c r="E31" s="11">
        <f>I_O!E234*LCI!$E74</f>
        <v>0</v>
      </c>
      <c r="F31" s="11">
        <f>I_O!F234*LCI!$E74</f>
        <v>0</v>
      </c>
      <c r="G31" s="11">
        <f>I_O!G234*LCI!$E74</f>
        <v>0</v>
      </c>
      <c r="H31" s="11">
        <f>I_O!H234*LCI!$E74</f>
        <v>0</v>
      </c>
      <c r="I31" s="11">
        <f>I_O!I234*LCI!$E74</f>
        <v>0</v>
      </c>
      <c r="J31" s="11">
        <f>I_O!J234*LCI!$E74</f>
        <v>0</v>
      </c>
      <c r="K31" s="11">
        <f>I_O!K234*LCI!$E74</f>
        <v>0</v>
      </c>
      <c r="L31" s="11">
        <f>I_O!L234*LCI!$E74</f>
        <v>0</v>
      </c>
      <c r="M31" s="11">
        <f>I_O!M234*LCI!$E74</f>
        <v>0</v>
      </c>
      <c r="N31" s="11">
        <f>I_O!N234*LCI!$E74</f>
        <v>0</v>
      </c>
      <c r="O31" s="11">
        <f>I_O!O234*LCI!$E74</f>
        <v>0</v>
      </c>
      <c r="P31" s="11">
        <f>I_O!P234*LCI!$E74</f>
        <v>0</v>
      </c>
      <c r="Q31" s="11">
        <f>I_O!Q234*LCI!$E74</f>
        <v>0</v>
      </c>
      <c r="R31" s="11">
        <f>I_O!R234*LCI!$E74</f>
        <v>0</v>
      </c>
      <c r="S31" s="11">
        <f>I_O!S234*LCI!$E74</f>
        <v>0</v>
      </c>
      <c r="T31" s="11">
        <f>I_O!T234*LCI!$E74</f>
        <v>0</v>
      </c>
      <c r="U31" s="11">
        <f>I_O!U234*LCI!$E74</f>
        <v>0</v>
      </c>
      <c r="V31" s="11">
        <f>I_O!V234*LCI!$E74</f>
        <v>0</v>
      </c>
      <c r="X31" s="242">
        <f>I_O!B234*0.5*(44/12)*1000</f>
        <v>0</v>
      </c>
      <c r="Y31" s="242">
        <f>I_O!C234*0.5*(44/12)*1000</f>
        <v>0</v>
      </c>
      <c r="Z31" s="242">
        <f>I_O!D234*0.5*(44/12)*1000</f>
        <v>0</v>
      </c>
      <c r="AA31" s="242">
        <f>I_O!E234*0.5*(44/12)*1000</f>
        <v>0</v>
      </c>
      <c r="AB31" s="242">
        <f>I_O!F234*0.5*(44/12)*1000</f>
        <v>0</v>
      </c>
      <c r="AC31" s="242">
        <f>I_O!G234*0.5*(44/12)*1000</f>
        <v>0</v>
      </c>
      <c r="AD31" s="242">
        <f>I_O!H234*0.5*(44/12)*1000</f>
        <v>0</v>
      </c>
      <c r="AE31" s="242">
        <f>I_O!I234*0.5*(44/12)*1000</f>
        <v>0</v>
      </c>
      <c r="AF31" s="242">
        <f>I_O!J234*0.5*(44/12)*1000</f>
        <v>0</v>
      </c>
      <c r="AG31" s="242">
        <f>I_O!K234*0.5*(44/12)*1000</f>
        <v>0</v>
      </c>
      <c r="AH31" s="242">
        <f>I_O!L234*0.5*(44/12)*1000</f>
        <v>0</v>
      </c>
      <c r="AI31" s="242">
        <f>I_O!M234*0.5*(44/12)*1000</f>
        <v>0</v>
      </c>
      <c r="AJ31" s="242">
        <f>I_O!N234*0.5*(44/12)*1000</f>
        <v>0</v>
      </c>
      <c r="AK31" s="242">
        <f>I_O!O234*0.5*(44/12)*1000</f>
        <v>0</v>
      </c>
      <c r="AL31" s="242">
        <f>I_O!P234*0.5*(44/12)*1000</f>
        <v>0</v>
      </c>
      <c r="AM31" s="242">
        <f>I_O!Q234*0.5*(44/12)*1000</f>
        <v>0</v>
      </c>
      <c r="AN31" s="242">
        <f>I_O!R234*0.5*(44/12)*1000</f>
        <v>0</v>
      </c>
      <c r="AO31" s="242">
        <f>I_O!S234*0.5*(44/12)*1000</f>
        <v>0</v>
      </c>
      <c r="AP31" s="242">
        <f>I_O!T234*0.5*(44/12)*1000</f>
        <v>0</v>
      </c>
      <c r="AQ31" s="242">
        <f>I_O!U234*0.5*(44/12)*1000</f>
        <v>0</v>
      </c>
      <c r="AR31" s="242">
        <f>I_O!V234*0.5*(44/12)*1000</f>
        <v>0</v>
      </c>
    </row>
    <row r="32" spans="1:44" x14ac:dyDescent="0.25">
      <c r="A32" t="str">
        <f>I_O!A236</f>
        <v>Corn Stover, Collected (kg/yr)</v>
      </c>
      <c r="B32" s="11">
        <f>I_O!B236*LCI!$E76</f>
        <v>0</v>
      </c>
      <c r="C32" s="11">
        <f>I_O!C236*LCI!$E76</f>
        <v>0</v>
      </c>
      <c r="D32" s="11">
        <f>I_O!D236*LCI!$E76</f>
        <v>9876600</v>
      </c>
      <c r="E32" s="11">
        <f>I_O!E236*LCI!$E76</f>
        <v>9876600</v>
      </c>
      <c r="F32" s="11">
        <f>I_O!F236*LCI!$E76</f>
        <v>0</v>
      </c>
      <c r="G32" s="11">
        <f>I_O!G236*LCI!$E76</f>
        <v>0</v>
      </c>
      <c r="H32" s="11">
        <f>I_O!H236*LCI!$E76</f>
        <v>0</v>
      </c>
      <c r="I32" s="11">
        <f>I_O!I236*LCI!$E76</f>
        <v>0</v>
      </c>
      <c r="J32" s="11">
        <f>I_O!J236*LCI!$E76</f>
        <v>0</v>
      </c>
      <c r="K32" s="11">
        <f>I_O!K236*LCI!$E76</f>
        <v>0</v>
      </c>
      <c r="L32" s="11">
        <f>I_O!L236*LCI!$E76</f>
        <v>0</v>
      </c>
      <c r="M32" s="11">
        <f>I_O!M236*LCI!$E76</f>
        <v>0</v>
      </c>
      <c r="N32" s="11">
        <f>I_O!N236*LCI!$E76</f>
        <v>0</v>
      </c>
      <c r="O32" s="11">
        <f>I_O!O236*LCI!$E76</f>
        <v>0</v>
      </c>
      <c r="P32" s="11">
        <f>I_O!P236*LCI!$E76</f>
        <v>0</v>
      </c>
      <c r="Q32" s="11">
        <f>I_O!Q236*LCI!$E76</f>
        <v>0</v>
      </c>
      <c r="R32" s="11">
        <f>I_O!R236*LCI!$E76</f>
        <v>0</v>
      </c>
      <c r="S32" s="11">
        <f>I_O!S236*LCI!$E76</f>
        <v>0</v>
      </c>
      <c r="T32" s="11">
        <f>I_O!T236*LCI!$E76</f>
        <v>0</v>
      </c>
      <c r="U32" s="11">
        <f>I_O!U236*LCI!$E76</f>
        <v>0</v>
      </c>
      <c r="V32" s="11">
        <f>I_O!V236*LCI!$E76</f>
        <v>0</v>
      </c>
      <c r="X32" s="242">
        <f>I_O!B236*0.5*(44/12)*1000</f>
        <v>0</v>
      </c>
      <c r="Y32" s="242">
        <f>I_O!C236*0.5*(44/12)*1000</f>
        <v>0</v>
      </c>
      <c r="Z32" s="242">
        <f>I_O!D236*0.5*(44/12)*1000</f>
        <v>905355000</v>
      </c>
      <c r="AA32" s="242">
        <f>I_O!E236*0.5*(44/12)*1000</f>
        <v>905355000</v>
      </c>
      <c r="AB32" s="242">
        <f>I_O!F236*0.5*(44/12)*1000</f>
        <v>0</v>
      </c>
      <c r="AC32" s="242">
        <f>I_O!G236*0.5*(44/12)*1000</f>
        <v>0</v>
      </c>
      <c r="AD32" s="242">
        <f>I_O!H236*0.5*(44/12)*1000</f>
        <v>0</v>
      </c>
      <c r="AE32" s="242">
        <f>I_O!I236*0.5*(44/12)*1000</f>
        <v>0</v>
      </c>
      <c r="AF32" s="242">
        <f>I_O!J236*0.5*(44/12)*1000</f>
        <v>0</v>
      </c>
      <c r="AG32" s="242">
        <f>I_O!K236*0.5*(44/12)*1000</f>
        <v>0</v>
      </c>
      <c r="AH32" s="242">
        <f>I_O!L236*0.5*(44/12)*1000</f>
        <v>0</v>
      </c>
      <c r="AI32" s="242">
        <f>I_O!M236*0.5*(44/12)*1000</f>
        <v>0</v>
      </c>
      <c r="AJ32" s="242">
        <f>I_O!N236*0.5*(44/12)*1000</f>
        <v>0</v>
      </c>
      <c r="AK32" s="242">
        <f>I_O!O236*0.5*(44/12)*1000</f>
        <v>0</v>
      </c>
      <c r="AL32" s="242">
        <f>I_O!P236*0.5*(44/12)*1000</f>
        <v>0</v>
      </c>
      <c r="AM32" s="242">
        <f>I_O!Q236*0.5*(44/12)*1000</f>
        <v>0</v>
      </c>
      <c r="AN32" s="242">
        <f>I_O!R236*0.5*(44/12)*1000</f>
        <v>0</v>
      </c>
      <c r="AO32" s="242">
        <f>I_O!S236*0.5*(44/12)*1000</f>
        <v>0</v>
      </c>
      <c r="AP32" s="242">
        <f>I_O!T236*0.5*(44/12)*1000</f>
        <v>0</v>
      </c>
      <c r="AQ32" s="242">
        <f>I_O!U236*0.5*(44/12)*1000</f>
        <v>0</v>
      </c>
      <c r="AR32" s="242">
        <f>I_O!V236*0.5*(44/12)*1000</f>
        <v>0</v>
      </c>
    </row>
    <row r="33" spans="1:44" x14ac:dyDescent="0.25">
      <c r="A33" t="str">
        <f>I_O!A237</f>
        <v>Corn Stover, Left (kg/yr)</v>
      </c>
      <c r="B33" s="11">
        <f>I_O!B237*LCI!$E77</f>
        <v>0</v>
      </c>
      <c r="C33" s="11">
        <f>I_O!C237*LCI!$E77</f>
        <v>0</v>
      </c>
      <c r="D33" s="11">
        <f>I_O!D237*LCI!$E77</f>
        <v>0</v>
      </c>
      <c r="E33" s="11">
        <f>I_O!E237*LCI!$E77</f>
        <v>0</v>
      </c>
      <c r="F33" s="11">
        <f>I_O!F237*LCI!$E77</f>
        <v>0</v>
      </c>
      <c r="G33" s="11">
        <f>I_O!G237*LCI!$E77</f>
        <v>0</v>
      </c>
      <c r="H33" s="11">
        <f>I_O!H237*LCI!$E77</f>
        <v>0</v>
      </c>
      <c r="I33" s="11">
        <f>I_O!I237*LCI!$E77</f>
        <v>0</v>
      </c>
      <c r="J33" s="11">
        <f>I_O!J237*LCI!$E77</f>
        <v>0</v>
      </c>
      <c r="K33" s="11">
        <f>I_O!K237*LCI!$E77</f>
        <v>0</v>
      </c>
      <c r="L33" s="11">
        <f>I_O!L237*LCI!$E77</f>
        <v>0</v>
      </c>
      <c r="M33" s="11">
        <f>I_O!M237*LCI!$E77</f>
        <v>0</v>
      </c>
      <c r="N33" s="11">
        <f>I_O!N237*LCI!$E77</f>
        <v>0</v>
      </c>
      <c r="O33" s="11">
        <f>I_O!O237*LCI!$E77</f>
        <v>0</v>
      </c>
      <c r="P33" s="11">
        <f>I_O!P237*LCI!$E77</f>
        <v>0</v>
      </c>
      <c r="Q33" s="11">
        <f>I_O!Q237*LCI!$E77</f>
        <v>0</v>
      </c>
      <c r="R33" s="11">
        <f>I_O!R237*LCI!$E77</f>
        <v>0</v>
      </c>
      <c r="S33" s="11">
        <f>I_O!S237*LCI!$E77</f>
        <v>0</v>
      </c>
      <c r="T33" s="11">
        <f>I_O!T237*LCI!$E77</f>
        <v>0</v>
      </c>
      <c r="U33" s="11">
        <f>I_O!U237*LCI!$E77</f>
        <v>0</v>
      </c>
      <c r="V33" s="11">
        <f>I_O!V237*LCI!$E77</f>
        <v>0</v>
      </c>
      <c r="X33" s="242">
        <f>I_O!B237*0.5*(44/12)*1000</f>
        <v>0</v>
      </c>
      <c r="Y33" s="242">
        <f>I_O!C237*0.5*(44/12)*1000</f>
        <v>0</v>
      </c>
      <c r="Z33" s="242">
        <f>I_O!D237*0.5*(44/12)*1000</f>
        <v>0</v>
      </c>
      <c r="AA33" s="242">
        <f>I_O!E237*0.5*(44/12)*1000</f>
        <v>0</v>
      </c>
      <c r="AB33" s="242">
        <f>I_O!F237*0.5*(44/12)*1000</f>
        <v>0</v>
      </c>
      <c r="AC33" s="242">
        <f>I_O!G237*0.5*(44/12)*1000</f>
        <v>0</v>
      </c>
      <c r="AD33" s="242">
        <f>I_O!H237*0.5*(44/12)*1000</f>
        <v>0</v>
      </c>
      <c r="AE33" s="242">
        <f>I_O!I237*0.5*(44/12)*1000</f>
        <v>0</v>
      </c>
      <c r="AF33" s="242">
        <f>I_O!J237*0.5*(44/12)*1000</f>
        <v>0</v>
      </c>
      <c r="AG33" s="242">
        <f>I_O!K237*0.5*(44/12)*1000</f>
        <v>0</v>
      </c>
      <c r="AH33" s="242">
        <f>I_O!L237*0.5*(44/12)*1000</f>
        <v>0</v>
      </c>
      <c r="AI33" s="242">
        <f>I_O!M237*0.5*(44/12)*1000</f>
        <v>0</v>
      </c>
      <c r="AJ33" s="242">
        <f>I_O!N237*0.5*(44/12)*1000</f>
        <v>0</v>
      </c>
      <c r="AK33" s="242">
        <f>I_O!O237*0.5*(44/12)*1000</f>
        <v>0</v>
      </c>
      <c r="AL33" s="242">
        <f>I_O!P237*0.5*(44/12)*1000</f>
        <v>0</v>
      </c>
      <c r="AM33" s="242">
        <f>I_O!Q237*0.5*(44/12)*1000</f>
        <v>0</v>
      </c>
      <c r="AN33" s="242">
        <f>I_O!R237*0.5*(44/12)*1000</f>
        <v>0</v>
      </c>
      <c r="AO33" s="242">
        <f>I_O!S237*0.5*(44/12)*1000</f>
        <v>0</v>
      </c>
      <c r="AP33" s="242">
        <f>I_O!T237*0.5*(44/12)*1000</f>
        <v>0</v>
      </c>
      <c r="AQ33" s="242">
        <f>I_O!U237*0.5*(44/12)*1000</f>
        <v>0</v>
      </c>
      <c r="AR33" s="242">
        <f>I_O!V237*0.5*(44/12)*1000</f>
        <v>0</v>
      </c>
    </row>
    <row r="34" spans="1:44" x14ac:dyDescent="0.25">
      <c r="A34" t="str">
        <f>I_O!A238</f>
        <v>DDGS (kg/yr)</v>
      </c>
      <c r="B34" s="11">
        <f>I_O!B238*LCI!$E78</f>
        <v>0</v>
      </c>
      <c r="C34" s="11">
        <f>I_O!C238*LCI!$E78</f>
        <v>0</v>
      </c>
      <c r="D34" s="11">
        <f>I_O!D238*LCI!$E78</f>
        <v>7242840</v>
      </c>
      <c r="E34" s="11">
        <f>I_O!E238*LCI!$E78</f>
        <v>0</v>
      </c>
      <c r="F34" s="11">
        <f>I_O!F238*LCI!$E78</f>
        <v>0</v>
      </c>
      <c r="G34" s="11">
        <f>I_O!G238*LCI!$E78</f>
        <v>0</v>
      </c>
      <c r="H34" s="11">
        <f>I_O!H238*LCI!$E78</f>
        <v>0</v>
      </c>
      <c r="I34" s="11">
        <f>I_O!I238*LCI!$E78</f>
        <v>0</v>
      </c>
      <c r="J34" s="11">
        <f>I_O!J238*LCI!$E78</f>
        <v>0</v>
      </c>
      <c r="K34" s="11">
        <f>I_O!K238*LCI!$E78</f>
        <v>0</v>
      </c>
      <c r="L34" s="11">
        <f>I_O!L238*LCI!$E78</f>
        <v>0</v>
      </c>
      <c r="M34" s="11">
        <f>I_O!M238*LCI!$E78</f>
        <v>0</v>
      </c>
      <c r="N34" s="11">
        <f>I_O!N238*LCI!$E78</f>
        <v>0</v>
      </c>
      <c r="O34" s="11">
        <f>I_O!O238*LCI!$E78</f>
        <v>0</v>
      </c>
      <c r="P34" s="11">
        <f>I_O!P238*LCI!$E78</f>
        <v>0</v>
      </c>
      <c r="Q34" s="11">
        <f>I_O!Q238*LCI!$E78</f>
        <v>0</v>
      </c>
      <c r="R34" s="11">
        <f>I_O!R238*LCI!$E78</f>
        <v>0</v>
      </c>
      <c r="S34" s="11">
        <f>I_O!S238*LCI!$E78</f>
        <v>0</v>
      </c>
      <c r="T34" s="11">
        <f>I_O!T238*LCI!$E78</f>
        <v>0</v>
      </c>
      <c r="U34" s="11">
        <f>I_O!U238*LCI!$E78</f>
        <v>0</v>
      </c>
      <c r="V34" s="11">
        <f>I_O!V238*LCI!$E78</f>
        <v>0</v>
      </c>
      <c r="X34" s="242">
        <f>I_O!B238*0.5*(44/12)*1000</f>
        <v>0</v>
      </c>
      <c r="Y34" s="242">
        <f>I_O!C238*0.5*(44/12)*1000</f>
        <v>0</v>
      </c>
      <c r="Z34" s="242">
        <f>I_O!D238*0.5*(44/12)*1000</f>
        <v>663927000</v>
      </c>
      <c r="AA34" s="242">
        <f>I_O!E238*0.5*(44/12)*1000</f>
        <v>0</v>
      </c>
      <c r="AB34" s="242">
        <f>I_O!F238*0.5*(44/12)*1000</f>
        <v>0</v>
      </c>
      <c r="AC34" s="242">
        <f>I_O!G238*0.5*(44/12)*1000</f>
        <v>0</v>
      </c>
      <c r="AD34" s="242">
        <f>I_O!H238*0.5*(44/12)*1000</f>
        <v>0</v>
      </c>
      <c r="AE34" s="242">
        <f>I_O!I238*0.5*(44/12)*1000</f>
        <v>0</v>
      </c>
      <c r="AF34" s="242">
        <f>I_O!J238*0.5*(44/12)*1000</f>
        <v>0</v>
      </c>
      <c r="AG34" s="242">
        <f>I_O!K238*0.5*(44/12)*1000</f>
        <v>0</v>
      </c>
      <c r="AH34" s="242">
        <f>I_O!L238*0.5*(44/12)*1000</f>
        <v>0</v>
      </c>
      <c r="AI34" s="242">
        <f>I_O!M238*0.5*(44/12)*1000</f>
        <v>0</v>
      </c>
      <c r="AJ34" s="242">
        <f>I_O!N238*0.5*(44/12)*1000</f>
        <v>0</v>
      </c>
      <c r="AK34" s="242">
        <f>I_O!O238*0.5*(44/12)*1000</f>
        <v>0</v>
      </c>
      <c r="AL34" s="242">
        <f>I_O!P238*0.5*(44/12)*1000</f>
        <v>0</v>
      </c>
      <c r="AM34" s="242">
        <f>I_O!Q238*0.5*(44/12)*1000</f>
        <v>0</v>
      </c>
      <c r="AN34" s="242">
        <f>I_O!R238*0.5*(44/12)*1000</f>
        <v>0</v>
      </c>
      <c r="AO34" s="242">
        <f>I_O!S238*0.5*(44/12)*1000</f>
        <v>0</v>
      </c>
      <c r="AP34" s="242">
        <f>I_O!T238*0.5*(44/12)*1000</f>
        <v>0</v>
      </c>
      <c r="AQ34" s="242">
        <f>I_O!U238*0.5*(44/12)*1000</f>
        <v>0</v>
      </c>
      <c r="AR34" s="242">
        <f>I_O!V238*0.5*(44/12)*1000</f>
        <v>0</v>
      </c>
    </row>
    <row r="35" spans="1:44" x14ac:dyDescent="0.25">
      <c r="A35" t="str">
        <f>I_O!A239</f>
        <v>Glycerin (kg/yr)</v>
      </c>
      <c r="B35" s="11">
        <f>I_O!B239*LCI!$E79</f>
        <v>177855.90833108485</v>
      </c>
      <c r="C35" s="11">
        <f>I_O!C239*LCI!$E79</f>
        <v>0</v>
      </c>
      <c r="D35" s="11">
        <f>I_O!D239*LCI!$E79</f>
        <v>0</v>
      </c>
      <c r="E35" s="11">
        <f>I_O!E239*LCI!$E79</f>
        <v>0</v>
      </c>
      <c r="F35" s="11">
        <f>I_O!F239*LCI!$E79</f>
        <v>0</v>
      </c>
      <c r="G35" s="11">
        <f>I_O!G239*LCI!$E79</f>
        <v>0</v>
      </c>
      <c r="H35" s="11">
        <f>I_O!H239*LCI!$E79</f>
        <v>0</v>
      </c>
      <c r="I35" s="11">
        <f>I_O!I239*LCI!$E79</f>
        <v>0</v>
      </c>
      <c r="J35" s="11">
        <f>I_O!J239*LCI!$E79</f>
        <v>0</v>
      </c>
      <c r="K35" s="11">
        <f>I_O!K239*LCI!$E79</f>
        <v>0</v>
      </c>
      <c r="L35" s="11">
        <f>I_O!L239*LCI!$E79</f>
        <v>0</v>
      </c>
      <c r="M35" s="11">
        <f>I_O!M239*LCI!$E79</f>
        <v>0</v>
      </c>
      <c r="N35" s="11">
        <f>I_O!N239*LCI!$E79</f>
        <v>0</v>
      </c>
      <c r="O35" s="11">
        <f>I_O!O239*LCI!$E79</f>
        <v>0</v>
      </c>
      <c r="P35" s="11">
        <f>I_O!P239*LCI!$E79</f>
        <v>0</v>
      </c>
      <c r="Q35" s="11">
        <f>I_O!Q239*LCI!$E79</f>
        <v>0</v>
      </c>
      <c r="R35" s="11">
        <f>I_O!R239*LCI!$E79</f>
        <v>0</v>
      </c>
      <c r="S35" s="11">
        <f>I_O!S239*LCI!$E79</f>
        <v>0</v>
      </c>
      <c r="T35" s="11">
        <f>I_O!T239*LCI!$E79</f>
        <v>0</v>
      </c>
      <c r="U35" s="11">
        <f>I_O!U239*LCI!$E79</f>
        <v>0</v>
      </c>
      <c r="V35" s="11">
        <f>I_O!V239*LCI!$E79</f>
        <v>0</v>
      </c>
      <c r="X35" s="243">
        <v>0</v>
      </c>
      <c r="Y35" s="243">
        <v>0</v>
      </c>
      <c r="Z35" s="243">
        <v>0</v>
      </c>
      <c r="AA35" s="243">
        <v>0</v>
      </c>
      <c r="AB35" s="243">
        <v>0</v>
      </c>
      <c r="AC35" s="243">
        <v>0</v>
      </c>
      <c r="AD35" s="243">
        <v>0</v>
      </c>
      <c r="AE35" s="243">
        <v>0</v>
      </c>
      <c r="AF35" s="243">
        <v>0</v>
      </c>
      <c r="AG35" s="243">
        <v>0</v>
      </c>
      <c r="AH35" s="243">
        <v>0</v>
      </c>
      <c r="AI35" s="243">
        <v>0</v>
      </c>
      <c r="AJ35" s="243">
        <v>0</v>
      </c>
      <c r="AK35" s="243">
        <v>0</v>
      </c>
      <c r="AL35" s="243">
        <v>0</v>
      </c>
      <c r="AM35" s="243">
        <v>0</v>
      </c>
      <c r="AN35" s="243">
        <v>0</v>
      </c>
      <c r="AO35" s="243">
        <v>0</v>
      </c>
      <c r="AP35" s="243">
        <v>0</v>
      </c>
      <c r="AQ35" s="243">
        <v>0</v>
      </c>
      <c r="AR35" s="243">
        <v>0</v>
      </c>
    </row>
    <row r="36" spans="1:44" x14ac:dyDescent="0.25">
      <c r="A36" t="str">
        <f>I_O!A240</f>
        <v>MSW Co-Products (kg/yr)</v>
      </c>
      <c r="B36" s="11">
        <f>I_O!B240*LCI!$E80</f>
        <v>0</v>
      </c>
      <c r="C36" s="11">
        <f>I_O!C240*LCI!$E80</f>
        <v>0</v>
      </c>
      <c r="D36" s="11">
        <f>I_O!D240*LCI!$E80</f>
        <v>0</v>
      </c>
      <c r="E36" s="11">
        <f>I_O!E240*LCI!$E80</f>
        <v>0</v>
      </c>
      <c r="F36" s="11">
        <f>I_O!F240*LCI!$E80</f>
        <v>0</v>
      </c>
      <c r="G36" s="11">
        <f>I_O!G240*LCI!$E80</f>
        <v>0</v>
      </c>
      <c r="H36" s="11">
        <f>I_O!H240*LCI!$E80</f>
        <v>0</v>
      </c>
      <c r="I36" s="11">
        <f>I_O!I240*LCI!$E80</f>
        <v>0</v>
      </c>
      <c r="J36" s="11">
        <f>I_O!J240*LCI!$E80</f>
        <v>0</v>
      </c>
      <c r="K36" s="11">
        <f>I_O!K240*LCI!$E80</f>
        <v>0</v>
      </c>
      <c r="L36" s="11">
        <f>I_O!L240*LCI!$E80</f>
        <v>0</v>
      </c>
      <c r="M36" s="11">
        <f>I_O!M240*LCI!$E80</f>
        <v>0</v>
      </c>
      <c r="N36" s="11">
        <f>I_O!N240*LCI!$E80</f>
        <v>0</v>
      </c>
      <c r="O36" s="11">
        <f>I_O!O240*LCI!$E80</f>
        <v>0</v>
      </c>
      <c r="P36" s="11">
        <f>I_O!P240*LCI!$E80</f>
        <v>0</v>
      </c>
      <c r="Q36" s="11">
        <f>I_O!Q240*LCI!$E80</f>
        <v>0</v>
      </c>
      <c r="R36" s="11">
        <f>I_O!R240*LCI!$E80</f>
        <v>0</v>
      </c>
      <c r="S36" s="11">
        <f>I_O!S240*LCI!$E80</f>
        <v>0</v>
      </c>
      <c r="T36" s="11">
        <f>I_O!T240*LCI!$E80</f>
        <v>0</v>
      </c>
      <c r="U36" s="11">
        <f>I_O!U240*LCI!$E80</f>
        <v>0</v>
      </c>
      <c r="V36" s="11">
        <f>I_O!V240*LCI!$E80</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I_O!A241</f>
        <v>Nitrogen Gas (kg/yr)</v>
      </c>
      <c r="B37" s="11">
        <f>I_O!B241*LCI!$E81</f>
        <v>0</v>
      </c>
      <c r="C37" s="11">
        <f>I_O!C241*LCI!$E81</f>
        <v>0</v>
      </c>
      <c r="D37" s="11">
        <f>I_O!D241*LCI!$E81</f>
        <v>0</v>
      </c>
      <c r="E37" s="11">
        <f>I_O!E241*LCI!$E81</f>
        <v>0</v>
      </c>
      <c r="F37" s="11">
        <f>I_O!F241*LCI!$E81</f>
        <v>0</v>
      </c>
      <c r="G37" s="11">
        <f>I_O!G241*LCI!$E81</f>
        <v>0</v>
      </c>
      <c r="H37" s="11">
        <f>I_O!H241*LCI!$E81</f>
        <v>0</v>
      </c>
      <c r="I37" s="11">
        <f>I_O!I241*LCI!$E81</f>
        <v>0</v>
      </c>
      <c r="J37" s="11">
        <f>I_O!J241*LCI!$E81</f>
        <v>0</v>
      </c>
      <c r="K37" s="11">
        <f>I_O!K241*LCI!$E81</f>
        <v>0</v>
      </c>
      <c r="L37" s="11">
        <f>I_O!L241*LCI!$E81</f>
        <v>0</v>
      </c>
      <c r="M37" s="11">
        <f>I_O!M241*LCI!$E81</f>
        <v>0</v>
      </c>
      <c r="N37" s="11">
        <f>I_O!N241*LCI!$E81</f>
        <v>0</v>
      </c>
      <c r="O37" s="11">
        <f>I_O!O241*LCI!$E81</f>
        <v>0</v>
      </c>
      <c r="P37" s="11">
        <f>I_O!P241*LCI!$E81</f>
        <v>0</v>
      </c>
      <c r="Q37" s="11">
        <f>I_O!Q241*LCI!$E81</f>
        <v>0</v>
      </c>
      <c r="R37" s="11">
        <f>I_O!R241*LCI!$E81</f>
        <v>0</v>
      </c>
      <c r="S37" s="11">
        <f>I_O!S241*LCI!$E81</f>
        <v>0</v>
      </c>
      <c r="T37" s="11">
        <f>I_O!T241*LCI!$E81</f>
        <v>0</v>
      </c>
      <c r="U37" s="11">
        <f>I_O!U241*LCI!$E81</f>
        <v>0</v>
      </c>
      <c r="V37" s="11">
        <f>I_O!V241*LCI!$E81</f>
        <v>0</v>
      </c>
      <c r="X37" s="243">
        <v>0</v>
      </c>
      <c r="Y37" s="243">
        <v>0</v>
      </c>
      <c r="Z37" s="243">
        <v>0</v>
      </c>
      <c r="AA37" s="243">
        <v>0</v>
      </c>
      <c r="AB37" s="243">
        <v>0</v>
      </c>
      <c r="AC37" s="243">
        <v>0</v>
      </c>
      <c r="AD37" s="243">
        <v>0</v>
      </c>
      <c r="AE37" s="243">
        <v>0</v>
      </c>
      <c r="AF37" s="243">
        <v>0</v>
      </c>
      <c r="AG37" s="243">
        <v>0</v>
      </c>
      <c r="AH37" s="243">
        <v>0</v>
      </c>
      <c r="AI37" s="243">
        <v>0</v>
      </c>
      <c r="AJ37" s="243">
        <v>0</v>
      </c>
      <c r="AK37" s="243">
        <v>0</v>
      </c>
      <c r="AL37" s="243">
        <v>0</v>
      </c>
      <c r="AM37" s="243">
        <v>0</v>
      </c>
      <c r="AN37" s="243">
        <v>0</v>
      </c>
      <c r="AO37" s="243">
        <v>0</v>
      </c>
      <c r="AP37" s="243">
        <v>0</v>
      </c>
      <c r="AQ37" s="243">
        <v>0</v>
      </c>
      <c r="AR37" s="243">
        <v>0</v>
      </c>
    </row>
    <row r="38" spans="1:44" x14ac:dyDescent="0.25">
      <c r="A38" t="str">
        <f>I_O!A242</f>
        <v>Refused Derived Fuel (kg/yr)</v>
      </c>
      <c r="B38" s="11">
        <f>I_O!B242*LCI!$E82</f>
        <v>0</v>
      </c>
      <c r="C38" s="11">
        <f>I_O!C242*LCI!$E82</f>
        <v>0</v>
      </c>
      <c r="D38" s="11">
        <f>I_O!D242*LCI!$E82</f>
        <v>0</v>
      </c>
      <c r="E38" s="11">
        <f>I_O!E242*LCI!$E82</f>
        <v>0</v>
      </c>
      <c r="F38" s="11">
        <f>I_O!F242*LCI!$E82</f>
        <v>0</v>
      </c>
      <c r="G38" s="11">
        <f>I_O!G242*LCI!$E82</f>
        <v>0</v>
      </c>
      <c r="H38" s="11">
        <f>I_O!H242*LCI!$E82</f>
        <v>0</v>
      </c>
      <c r="I38" s="11">
        <f>I_O!I242*LCI!$E82</f>
        <v>0</v>
      </c>
      <c r="J38" s="11">
        <f>I_O!J242*LCI!$E82</f>
        <v>0</v>
      </c>
      <c r="K38" s="11">
        <f>I_O!K242*LCI!$E82</f>
        <v>0</v>
      </c>
      <c r="L38" s="11">
        <f>I_O!L242*LCI!$E82</f>
        <v>0</v>
      </c>
      <c r="M38" s="11">
        <f>I_O!M242*LCI!$E82</f>
        <v>0</v>
      </c>
      <c r="N38" s="11">
        <f>I_O!N242*LCI!$E82</f>
        <v>0</v>
      </c>
      <c r="O38" s="11">
        <f>I_O!O242*LCI!$E82</f>
        <v>0</v>
      </c>
      <c r="P38" s="11">
        <f>I_O!P242*LCI!$E82</f>
        <v>0</v>
      </c>
      <c r="Q38" s="11">
        <f>I_O!Q242*LCI!$E82</f>
        <v>0</v>
      </c>
      <c r="R38" s="11">
        <f>I_O!R242*LCI!$E82</f>
        <v>0</v>
      </c>
      <c r="S38" s="11">
        <f>I_O!S242*LCI!$E82</f>
        <v>0</v>
      </c>
      <c r="T38" s="11">
        <f>I_O!T242*LCI!$E82</f>
        <v>0</v>
      </c>
      <c r="U38" s="11">
        <f>I_O!U242*LCI!$E82</f>
        <v>0</v>
      </c>
      <c r="V38" s="11">
        <f>I_O!V242*LCI!$E82</f>
        <v>0</v>
      </c>
      <c r="X38" s="242">
        <f>I_O!B242*0.5*(44/12)*1000</f>
        <v>0</v>
      </c>
      <c r="Y38" s="242">
        <f>I_O!C242*0.5*(44/12)*1000</f>
        <v>0</v>
      </c>
      <c r="Z38" s="242">
        <f>I_O!D242*0.5*(44/12)*1000</f>
        <v>0</v>
      </c>
      <c r="AA38" s="242">
        <f>I_O!E242*0.5*(44/12)*1000</f>
        <v>0</v>
      </c>
      <c r="AB38" s="242">
        <f>I_O!F242*0.5*(44/12)*1000</f>
        <v>0</v>
      </c>
      <c r="AC38" s="242">
        <f>I_O!G242*0.5*(44/12)*1000</f>
        <v>0</v>
      </c>
      <c r="AD38" s="242">
        <f>I_O!H242*0.5*(44/12)*1000</f>
        <v>0</v>
      </c>
      <c r="AE38" s="242">
        <f>I_O!I242*0.5*(44/12)*1000</f>
        <v>0</v>
      </c>
      <c r="AF38" s="242">
        <f>I_O!J242*0.5*(44/12)*1000</f>
        <v>0</v>
      </c>
      <c r="AG38" s="242">
        <f>I_O!K242*0.5*(44/12)*1000</f>
        <v>0</v>
      </c>
      <c r="AH38" s="242">
        <f>I_O!L242*0.5*(44/12)*1000</f>
        <v>0</v>
      </c>
      <c r="AI38" s="242">
        <f>I_O!M242*0.5*(44/12)*1000</f>
        <v>0</v>
      </c>
      <c r="AJ38" s="242">
        <f>I_O!N242*0.5*(44/12)*1000</f>
        <v>0</v>
      </c>
      <c r="AK38" s="242">
        <f>I_O!O242*0.5*(44/12)*1000</f>
        <v>0</v>
      </c>
      <c r="AL38" s="242">
        <f>I_O!P242*0.5*(44/12)*1000</f>
        <v>0</v>
      </c>
      <c r="AM38" s="242">
        <f>I_O!Q242*0.5*(44/12)*1000</f>
        <v>0</v>
      </c>
      <c r="AN38" s="242">
        <f>I_O!R242*0.5*(44/12)*1000</f>
        <v>0</v>
      </c>
      <c r="AO38" s="242">
        <f>I_O!S242*0.5*(44/12)*1000</f>
        <v>0</v>
      </c>
      <c r="AP38" s="242">
        <f>I_O!T242*0.5*(44/12)*1000</f>
        <v>0</v>
      </c>
      <c r="AQ38" s="242">
        <f>I_O!U242*0.5*(44/12)*1000</f>
        <v>0</v>
      </c>
      <c r="AR38" s="242">
        <f>I_O!V242*0.5*(44/12)*1000</f>
        <v>0</v>
      </c>
    </row>
    <row r="39" spans="1:44" x14ac:dyDescent="0.25">
      <c r="A39" t="str">
        <f>I_O!A243</f>
        <v>Slag (kg/yr)</v>
      </c>
      <c r="B39" s="11">
        <f>I_O!B243*LCI!$E83</f>
        <v>0</v>
      </c>
      <c r="C39" s="11">
        <f>I_O!C243*LCI!$E83</f>
        <v>0</v>
      </c>
      <c r="D39" s="11">
        <f>I_O!D243*LCI!$E83</f>
        <v>0</v>
      </c>
      <c r="E39" s="11">
        <f>I_O!E243*LCI!$E83</f>
        <v>0</v>
      </c>
      <c r="F39" s="11">
        <f>I_O!F243*LCI!$E83</f>
        <v>0</v>
      </c>
      <c r="G39" s="11">
        <f>I_O!G243*LCI!$E83</f>
        <v>0</v>
      </c>
      <c r="H39" s="11">
        <f>I_O!H243*LCI!$E83</f>
        <v>0</v>
      </c>
      <c r="I39" s="11">
        <f>I_O!I243*LCI!$E83</f>
        <v>0</v>
      </c>
      <c r="J39" s="11">
        <f>I_O!J243*LCI!$E83</f>
        <v>0</v>
      </c>
      <c r="K39" s="11">
        <f>I_O!K243*LCI!$E83</f>
        <v>0</v>
      </c>
      <c r="L39" s="11">
        <f>I_O!L243*LCI!$E83</f>
        <v>0</v>
      </c>
      <c r="M39" s="11">
        <f>I_O!M243*LCI!$E83</f>
        <v>0</v>
      </c>
      <c r="N39" s="11">
        <f>I_O!N243*LCI!$E83</f>
        <v>0</v>
      </c>
      <c r="O39" s="11">
        <f>I_O!O243*LCI!$E83</f>
        <v>0</v>
      </c>
      <c r="P39" s="11">
        <f>I_O!P243*LCI!$E83</f>
        <v>0</v>
      </c>
      <c r="Q39" s="11">
        <f>I_O!Q243*LCI!$E83</f>
        <v>0</v>
      </c>
      <c r="R39" s="11">
        <f>I_O!R243*LCI!$E83</f>
        <v>0</v>
      </c>
      <c r="S39" s="11">
        <f>I_O!S243*LCI!$E83</f>
        <v>0</v>
      </c>
      <c r="T39" s="11">
        <f>I_O!T243*LCI!$E83</f>
        <v>0</v>
      </c>
      <c r="U39" s="11">
        <f>I_O!U243*LCI!$E83</f>
        <v>0</v>
      </c>
      <c r="V39" s="11">
        <f>I_O!V243*LCI!$E83</f>
        <v>0</v>
      </c>
      <c r="X39" s="243">
        <v>0</v>
      </c>
      <c r="Y39" s="243">
        <v>0</v>
      </c>
      <c r="Z39" s="243">
        <v>0</v>
      </c>
      <c r="AA39" s="243">
        <v>0</v>
      </c>
      <c r="AB39" s="243">
        <v>0</v>
      </c>
      <c r="AC39" s="243">
        <v>0</v>
      </c>
      <c r="AD39" s="243">
        <v>0</v>
      </c>
      <c r="AE39" s="243">
        <v>0</v>
      </c>
      <c r="AF39" s="243">
        <v>0</v>
      </c>
      <c r="AG39" s="243">
        <v>0</v>
      </c>
      <c r="AH39" s="243">
        <v>0</v>
      </c>
      <c r="AI39" s="243">
        <v>0</v>
      </c>
      <c r="AJ39" s="243">
        <v>0</v>
      </c>
      <c r="AK39" s="243">
        <v>0</v>
      </c>
      <c r="AL39" s="243">
        <v>0</v>
      </c>
      <c r="AM39" s="243">
        <v>0</v>
      </c>
      <c r="AN39" s="243">
        <v>0</v>
      </c>
      <c r="AO39" s="243">
        <v>0</v>
      </c>
      <c r="AP39" s="243">
        <v>0</v>
      </c>
      <c r="AQ39" s="243">
        <v>0</v>
      </c>
      <c r="AR39" s="243">
        <v>0</v>
      </c>
    </row>
    <row r="40" spans="1:44" x14ac:dyDescent="0.25">
      <c r="A40" t="str">
        <f>I_O!A244</f>
        <v>Soybean Meal (kg/yr)</v>
      </c>
      <c r="B40" s="11">
        <f>I_O!B244*LCI!$E84</f>
        <v>4693317.9384000022</v>
      </c>
      <c r="C40" s="11">
        <f>I_O!C244*LCI!$E84</f>
        <v>4693317.9384000022</v>
      </c>
      <c r="D40" s="11">
        <f>I_O!D244*LCI!$E84</f>
        <v>0</v>
      </c>
      <c r="E40" s="11">
        <f>I_O!E244*LCI!$E84</f>
        <v>0</v>
      </c>
      <c r="F40" s="11">
        <f>I_O!F244*LCI!$E84</f>
        <v>0</v>
      </c>
      <c r="G40" s="11">
        <f>I_O!G244*LCI!$E84</f>
        <v>0</v>
      </c>
      <c r="H40" s="11">
        <f>I_O!H244*LCI!$E84</f>
        <v>0</v>
      </c>
      <c r="I40" s="11">
        <f>I_O!I244*LCI!$E84</f>
        <v>0</v>
      </c>
      <c r="J40" s="11">
        <f>I_O!J244*LCI!$E84</f>
        <v>0</v>
      </c>
      <c r="K40" s="11">
        <f>I_O!K244*LCI!$E84</f>
        <v>0</v>
      </c>
      <c r="L40" s="11">
        <f>I_O!L244*LCI!$E84</f>
        <v>0</v>
      </c>
      <c r="M40" s="11">
        <f>I_O!M244*LCI!$E84</f>
        <v>0</v>
      </c>
      <c r="N40" s="11">
        <f>I_O!N244*LCI!$E84</f>
        <v>0</v>
      </c>
      <c r="O40" s="11">
        <f>I_O!O244*LCI!$E84</f>
        <v>0</v>
      </c>
      <c r="P40" s="11">
        <f>I_O!P244*LCI!$E84</f>
        <v>0</v>
      </c>
      <c r="Q40" s="11">
        <f>I_O!Q244*LCI!$E84</f>
        <v>0</v>
      </c>
      <c r="R40" s="11">
        <f>I_O!R244*LCI!$E84</f>
        <v>0</v>
      </c>
      <c r="S40" s="11">
        <f>I_O!S244*LCI!$E84</f>
        <v>0</v>
      </c>
      <c r="T40" s="11">
        <f>I_O!T244*LCI!$E84</f>
        <v>0</v>
      </c>
      <c r="U40" s="11">
        <f>I_O!U244*LCI!$E84</f>
        <v>0</v>
      </c>
      <c r="V40" s="11">
        <f>I_O!V244*LCI!$E84</f>
        <v>0</v>
      </c>
      <c r="X40" s="242">
        <f>I_O!B244*0.5*(44/12)*1000</f>
        <v>430220811.02000016</v>
      </c>
      <c r="Y40" s="242">
        <f>I_O!C244*0.5*(44/12)*1000</f>
        <v>430220811.02000016</v>
      </c>
      <c r="Z40" s="242">
        <f>I_O!D244*0.5*(44/12)*1000</f>
        <v>0</v>
      </c>
      <c r="AA40" s="242">
        <f>I_O!E244*0.5*(44/12)*1000</f>
        <v>0</v>
      </c>
      <c r="AB40" s="242">
        <f>I_O!F244*0.5*(44/12)*1000</f>
        <v>0</v>
      </c>
      <c r="AC40" s="242">
        <f>I_O!G244*0.5*(44/12)*1000</f>
        <v>0</v>
      </c>
      <c r="AD40" s="242">
        <f>I_O!H244*0.5*(44/12)*1000</f>
        <v>0</v>
      </c>
      <c r="AE40" s="242">
        <f>I_O!I244*0.5*(44/12)*1000</f>
        <v>0</v>
      </c>
      <c r="AF40" s="242">
        <f>I_O!J244*0.5*(44/12)*1000</f>
        <v>0</v>
      </c>
      <c r="AG40" s="242">
        <f>I_O!K244*0.5*(44/12)*1000</f>
        <v>0</v>
      </c>
      <c r="AH40" s="242">
        <f>I_O!L244*0.5*(44/12)*1000</f>
        <v>0</v>
      </c>
      <c r="AI40" s="242">
        <f>I_O!M244*0.5*(44/12)*1000</f>
        <v>0</v>
      </c>
      <c r="AJ40" s="242">
        <f>I_O!N244*0.5*(44/12)*1000</f>
        <v>0</v>
      </c>
      <c r="AK40" s="242">
        <f>I_O!O244*0.5*(44/12)*1000</f>
        <v>0</v>
      </c>
      <c r="AL40" s="242">
        <f>I_O!P244*0.5*(44/12)*1000</f>
        <v>0</v>
      </c>
      <c r="AM40" s="242">
        <f>I_O!Q244*0.5*(44/12)*1000</f>
        <v>0</v>
      </c>
      <c r="AN40" s="242">
        <f>I_O!R244*0.5*(44/12)*1000</f>
        <v>0</v>
      </c>
      <c r="AO40" s="242">
        <f>I_O!S244*0.5*(44/12)*1000</f>
        <v>0</v>
      </c>
      <c r="AP40" s="242">
        <f>I_O!T244*0.5*(44/12)*1000</f>
        <v>0</v>
      </c>
      <c r="AQ40" s="242">
        <f>I_O!U244*0.5*(44/12)*1000</f>
        <v>0</v>
      </c>
      <c r="AR40" s="242">
        <f>I_O!V244*0.5*(44/12)*1000</f>
        <v>0</v>
      </c>
    </row>
    <row r="41" spans="1:44" x14ac:dyDescent="0.25">
      <c r="A41" t="str">
        <f>I_O!A245</f>
        <v>Soybean Oil (kg/yr)</v>
      </c>
      <c r="B41" s="11">
        <f>I_O!B245*LCI!$E85</f>
        <v>0</v>
      </c>
      <c r="C41" s="11">
        <f>I_O!C245*LCI!$E85</f>
        <v>0</v>
      </c>
      <c r="D41" s="11">
        <f>I_O!D245*LCI!$E85</f>
        <v>0</v>
      </c>
      <c r="E41" s="11">
        <f>I_O!E245*LCI!$E85</f>
        <v>0</v>
      </c>
      <c r="F41" s="11">
        <f>I_O!F245*LCI!$E85</f>
        <v>0</v>
      </c>
      <c r="G41" s="11">
        <f>I_O!G245*LCI!$E85</f>
        <v>0</v>
      </c>
      <c r="H41" s="11">
        <f>I_O!H245*LCI!$E85</f>
        <v>0</v>
      </c>
      <c r="I41" s="11">
        <f>I_O!I245*LCI!$E85</f>
        <v>0</v>
      </c>
      <c r="J41" s="11">
        <f>I_O!J245*LCI!$E85</f>
        <v>0</v>
      </c>
      <c r="K41" s="11">
        <f>I_O!K245*LCI!$E85</f>
        <v>0</v>
      </c>
      <c r="L41" s="11">
        <f>I_O!L245*LCI!$E85</f>
        <v>0</v>
      </c>
      <c r="M41" s="11">
        <f>I_O!M245*LCI!$E85</f>
        <v>0</v>
      </c>
      <c r="N41" s="11">
        <f>I_O!N245*LCI!$E85</f>
        <v>0</v>
      </c>
      <c r="O41" s="11">
        <f>I_O!O245*LCI!$E85</f>
        <v>0</v>
      </c>
      <c r="P41" s="11">
        <f>I_O!P245*LCI!$E85</f>
        <v>0</v>
      </c>
      <c r="Q41" s="11">
        <f>I_O!Q245*LCI!$E85</f>
        <v>0</v>
      </c>
      <c r="R41" s="11">
        <f>I_O!R245*LCI!$E85</f>
        <v>0</v>
      </c>
      <c r="S41" s="11">
        <f>I_O!S245*LCI!$E85</f>
        <v>0</v>
      </c>
      <c r="T41" s="11">
        <f>I_O!T245*LCI!$E85</f>
        <v>0</v>
      </c>
      <c r="U41" s="11">
        <f>I_O!U245*LCI!$E85</f>
        <v>0</v>
      </c>
      <c r="V41" s="11">
        <f>I_O!V245*LCI!$E85</f>
        <v>0</v>
      </c>
      <c r="X41" s="242">
        <f>I_O!B245*0.8*(44/12)*1000</f>
        <v>0</v>
      </c>
      <c r="Y41" s="242">
        <f>I_O!C245*0.8*(44/12)*1000</f>
        <v>0</v>
      </c>
      <c r="Z41" s="242">
        <f>I_O!D245*0.8*(44/12)*1000</f>
        <v>0</v>
      </c>
      <c r="AA41" s="242">
        <f>I_O!E245*0.8*(44/12)*1000</f>
        <v>0</v>
      </c>
      <c r="AB41" s="242">
        <f>I_O!F245*0.8*(44/12)*1000</f>
        <v>0</v>
      </c>
      <c r="AC41" s="242">
        <f>I_O!G245*0.8*(44/12)*1000</f>
        <v>0</v>
      </c>
      <c r="AD41" s="242">
        <f>I_O!H245*0.8*(44/12)*1000</f>
        <v>0</v>
      </c>
      <c r="AE41" s="242">
        <f>I_O!I245*0.8*(44/12)*1000</f>
        <v>0</v>
      </c>
      <c r="AF41" s="242">
        <f>I_O!J245*0.8*(44/12)*1000</f>
        <v>0</v>
      </c>
      <c r="AG41" s="242">
        <f>I_O!K245*0.8*(44/12)*1000</f>
        <v>0</v>
      </c>
      <c r="AH41" s="242">
        <f>I_O!L245*0.8*(44/12)*1000</f>
        <v>0</v>
      </c>
      <c r="AI41" s="242">
        <f>I_O!M245*0.8*(44/12)*1000</f>
        <v>0</v>
      </c>
      <c r="AJ41" s="242">
        <f>I_O!N245*0.8*(44/12)*1000</f>
        <v>0</v>
      </c>
      <c r="AK41" s="242">
        <f>I_O!O245*0.8*(44/12)*1000</f>
        <v>0</v>
      </c>
      <c r="AL41" s="242">
        <f>I_O!P245*0.8*(44/12)*1000</f>
        <v>0</v>
      </c>
      <c r="AM41" s="242">
        <f>I_O!Q245*0.8*(44/12)*1000</f>
        <v>0</v>
      </c>
      <c r="AN41" s="242">
        <f>I_O!R245*0.8*(44/12)*1000</f>
        <v>0</v>
      </c>
      <c r="AO41" s="242">
        <f>I_O!S245*0.8*(44/12)*1000</f>
        <v>0</v>
      </c>
      <c r="AP41" s="242">
        <f>I_O!T245*0.8*(44/12)*1000</f>
        <v>0</v>
      </c>
      <c r="AQ41" s="242">
        <f>I_O!U245*0.8*(44/12)*1000</f>
        <v>0</v>
      </c>
      <c r="AR41" s="242">
        <f>I_O!V245*0.8*(44/12)*1000</f>
        <v>0</v>
      </c>
    </row>
    <row r="42" spans="1:44" x14ac:dyDescent="0.25">
      <c r="A42" t="str">
        <f>I_O!A246</f>
        <v>Soybeans (kg/yr)</v>
      </c>
      <c r="B42" s="11">
        <f>I_O!B246*LCI!$E86</f>
        <v>0</v>
      </c>
      <c r="C42" s="11">
        <f>I_O!C246*LCI!$E86</f>
        <v>0</v>
      </c>
      <c r="D42" s="11">
        <f>I_O!D246*LCI!$E86</f>
        <v>0</v>
      </c>
      <c r="E42" s="11">
        <f>I_O!E246*LCI!$E86</f>
        <v>0</v>
      </c>
      <c r="F42" s="11">
        <f>I_O!F246*LCI!$E86</f>
        <v>0</v>
      </c>
      <c r="G42" s="11">
        <f>I_O!G246*LCI!$E86</f>
        <v>0</v>
      </c>
      <c r="H42" s="11">
        <f>I_O!H246*LCI!$E86</f>
        <v>0</v>
      </c>
      <c r="I42" s="11">
        <f>I_O!I246*LCI!$E86</f>
        <v>0</v>
      </c>
      <c r="J42" s="11">
        <f>I_O!J246*LCI!$E86</f>
        <v>0</v>
      </c>
      <c r="K42" s="11">
        <f>I_O!K246*LCI!$E86</f>
        <v>0</v>
      </c>
      <c r="L42" s="11">
        <f>I_O!L246*LCI!$E86</f>
        <v>0</v>
      </c>
      <c r="M42" s="11">
        <f>I_O!M246*LCI!$E86</f>
        <v>0</v>
      </c>
      <c r="N42" s="11">
        <f>I_O!N246*LCI!$E86</f>
        <v>0</v>
      </c>
      <c r="O42" s="11">
        <f>I_O!O246*LCI!$E86</f>
        <v>0</v>
      </c>
      <c r="P42" s="11">
        <f>I_O!P246*LCI!$E86</f>
        <v>0</v>
      </c>
      <c r="Q42" s="11">
        <f>I_O!Q246*LCI!$E86</f>
        <v>0</v>
      </c>
      <c r="R42" s="11">
        <f>I_O!R246*LCI!$E86</f>
        <v>0</v>
      </c>
      <c r="S42" s="11">
        <f>I_O!S246*LCI!$E86</f>
        <v>0</v>
      </c>
      <c r="T42" s="11">
        <f>I_O!T246*LCI!$E86</f>
        <v>0</v>
      </c>
      <c r="U42" s="11">
        <f>I_O!U246*LCI!$E86</f>
        <v>0</v>
      </c>
      <c r="V42" s="11">
        <f>I_O!V246*LCI!$E86</f>
        <v>0</v>
      </c>
      <c r="X42" s="242">
        <f>I_O!B246*0.5*(44/12)*1000</f>
        <v>0</v>
      </c>
      <c r="Y42" s="242">
        <f>I_O!C246*0.5*(44/12)*1000</f>
        <v>0</v>
      </c>
      <c r="Z42" s="242">
        <f>I_O!D246*0.5*(44/12)*1000</f>
        <v>0</v>
      </c>
      <c r="AA42" s="242">
        <f>I_O!E246*0.5*(44/12)*1000</f>
        <v>0</v>
      </c>
      <c r="AB42" s="242">
        <f>I_O!F246*0.5*(44/12)*1000</f>
        <v>0</v>
      </c>
      <c r="AC42" s="242">
        <f>I_O!G246*0.5*(44/12)*1000</f>
        <v>0</v>
      </c>
      <c r="AD42" s="242">
        <f>I_O!H246*0.5*(44/12)*1000</f>
        <v>0</v>
      </c>
      <c r="AE42" s="242">
        <f>I_O!I246*0.5*(44/12)*1000</f>
        <v>0</v>
      </c>
      <c r="AF42" s="242">
        <f>I_O!J246*0.5*(44/12)*1000</f>
        <v>0</v>
      </c>
      <c r="AG42" s="242">
        <f>I_O!K246*0.5*(44/12)*1000</f>
        <v>0</v>
      </c>
      <c r="AH42" s="242">
        <f>I_O!L246*0.5*(44/12)*1000</f>
        <v>0</v>
      </c>
      <c r="AI42" s="242">
        <f>I_O!M246*0.5*(44/12)*1000</f>
        <v>0</v>
      </c>
      <c r="AJ42" s="242">
        <f>I_O!N246*0.5*(44/12)*1000</f>
        <v>0</v>
      </c>
      <c r="AK42" s="242">
        <f>I_O!O246*0.5*(44/12)*1000</f>
        <v>0</v>
      </c>
      <c r="AL42" s="242">
        <f>I_O!P246*0.5*(44/12)*1000</f>
        <v>0</v>
      </c>
      <c r="AM42" s="242">
        <f>I_O!Q246*0.5*(44/12)*1000</f>
        <v>0</v>
      </c>
      <c r="AN42" s="242">
        <f>I_O!R246*0.5*(44/12)*1000</f>
        <v>0</v>
      </c>
      <c r="AO42" s="242">
        <f>I_O!S246*0.5*(44/12)*1000</f>
        <v>0</v>
      </c>
      <c r="AP42" s="242">
        <f>I_O!T246*0.5*(44/12)*1000</f>
        <v>0</v>
      </c>
      <c r="AQ42" s="242">
        <f>I_O!U246*0.5*(44/12)*1000</f>
        <v>0</v>
      </c>
      <c r="AR42" s="242">
        <f>I_O!V246*0.5*(44/12)*1000</f>
        <v>0</v>
      </c>
    </row>
    <row r="43" spans="1:44" x14ac:dyDescent="0.25">
      <c r="A43" t="str">
        <f>I_O!A247</f>
        <v>Syncrude (kg/yr)</v>
      </c>
      <c r="B43" s="11">
        <f>I_O!B247*LCI!$E87</f>
        <v>0</v>
      </c>
      <c r="C43" s="11">
        <f>I_O!C247*LCI!$E87</f>
        <v>0</v>
      </c>
      <c r="D43" s="11">
        <f>I_O!D247*LCI!$E87</f>
        <v>0</v>
      </c>
      <c r="E43" s="11">
        <f>I_O!E247*LCI!$E87</f>
        <v>0</v>
      </c>
      <c r="F43" s="11">
        <f>I_O!F247*LCI!$E87</f>
        <v>0</v>
      </c>
      <c r="G43" s="11">
        <f>I_O!G247*LCI!$E87</f>
        <v>0</v>
      </c>
      <c r="H43" s="11">
        <f>I_O!H247*LCI!$E87</f>
        <v>0</v>
      </c>
      <c r="I43" s="11">
        <f>I_O!I247*LCI!$E87</f>
        <v>0</v>
      </c>
      <c r="J43" s="11">
        <f>I_O!J247*LCI!$E87</f>
        <v>0</v>
      </c>
      <c r="K43" s="11">
        <f>I_O!K247*LCI!$E87</f>
        <v>0</v>
      </c>
      <c r="L43" s="11">
        <f>I_O!L247*LCI!$E87</f>
        <v>0</v>
      </c>
      <c r="M43" s="11">
        <f>I_O!M247*LCI!$E87</f>
        <v>0</v>
      </c>
      <c r="N43" s="11">
        <f>I_O!N247*LCI!$E87</f>
        <v>0</v>
      </c>
      <c r="O43" s="11">
        <f>I_O!O247*LCI!$E87</f>
        <v>0</v>
      </c>
      <c r="P43" s="11">
        <f>I_O!P247*LCI!$E87</f>
        <v>0</v>
      </c>
      <c r="Q43" s="11">
        <f>I_O!Q247*LCI!$E87</f>
        <v>0</v>
      </c>
      <c r="R43" s="11">
        <f>I_O!R247*LCI!$E87</f>
        <v>0</v>
      </c>
      <c r="S43" s="11">
        <f>I_O!S247*LCI!$E87</f>
        <v>0</v>
      </c>
      <c r="T43" s="11">
        <f>I_O!T247*LCI!$E87</f>
        <v>0</v>
      </c>
      <c r="U43" s="11">
        <f>I_O!U247*LCI!$E87</f>
        <v>0</v>
      </c>
      <c r="V43" s="11">
        <f>I_O!V247*LCI!$E87</f>
        <v>0</v>
      </c>
      <c r="X43" s="242">
        <f>I_O!B247*0.8*(44/12)*1000</f>
        <v>0</v>
      </c>
      <c r="Y43" s="242">
        <f>I_O!C247*0.8*(44/12)*1000</f>
        <v>0</v>
      </c>
      <c r="Z43" s="242">
        <f>I_O!D247*0.8*(44/12)*1000</f>
        <v>0</v>
      </c>
      <c r="AA43" s="242">
        <f>I_O!E247*0.8*(44/12)*1000</f>
        <v>0</v>
      </c>
      <c r="AB43" s="242">
        <f>I_O!F247*0.8*(44/12)*1000</f>
        <v>0</v>
      </c>
      <c r="AC43" s="242">
        <f>I_O!G247*0.8*(44/12)*1000</f>
        <v>0</v>
      </c>
      <c r="AD43" s="242">
        <f>I_O!H247*0.8*(44/12)*1000</f>
        <v>0</v>
      </c>
      <c r="AE43" s="242">
        <f>I_O!I247*0.8*(44/12)*1000</f>
        <v>0</v>
      </c>
      <c r="AF43" s="242">
        <f>I_O!J247*0.8*(44/12)*1000</f>
        <v>0</v>
      </c>
      <c r="AG43" s="242">
        <f>I_O!K247*0.8*(44/12)*1000</f>
        <v>0</v>
      </c>
      <c r="AH43" s="242">
        <f>I_O!L247*0.8*(44/12)*1000</f>
        <v>0</v>
      </c>
      <c r="AI43" s="242">
        <f>I_O!M247*0.8*(44/12)*1000</f>
        <v>0</v>
      </c>
      <c r="AJ43" s="242">
        <f>I_O!N247*0.8*(44/12)*1000</f>
        <v>0</v>
      </c>
      <c r="AK43" s="242">
        <f>I_O!O247*0.8*(44/12)*1000</f>
        <v>0</v>
      </c>
      <c r="AL43" s="242">
        <f>I_O!P247*0.8*(44/12)*1000</f>
        <v>0</v>
      </c>
      <c r="AM43" s="242">
        <f>I_O!Q247*0.8*(44/12)*1000</f>
        <v>0</v>
      </c>
      <c r="AN43" s="242">
        <f>I_O!R247*0.8*(44/12)*1000</f>
        <v>0</v>
      </c>
      <c r="AO43" s="242">
        <f>I_O!S247*0.8*(44/12)*1000</f>
        <v>0</v>
      </c>
      <c r="AP43" s="242">
        <f>I_O!T247*0.8*(44/12)*1000</f>
        <v>0</v>
      </c>
      <c r="AQ43" s="242">
        <f>I_O!U247*0.8*(44/12)*1000</f>
        <v>0</v>
      </c>
      <c r="AR43" s="242">
        <f>I_O!V247*0.8*(44/12)*1000</f>
        <v>0</v>
      </c>
    </row>
    <row r="44" spans="1:44" x14ac:dyDescent="0.25">
      <c r="A44" t="str">
        <f>I_O!A248</f>
        <v>Wastewater, Gasification (kg/yr)</v>
      </c>
      <c r="B44" s="11">
        <f>I_O!B248*LCI!$E88</f>
        <v>0</v>
      </c>
      <c r="C44" s="11">
        <f>I_O!C248*LCI!$E88</f>
        <v>0</v>
      </c>
      <c r="D44" s="11">
        <f>I_O!D248*LCI!$E88</f>
        <v>0</v>
      </c>
      <c r="E44" s="11">
        <f>I_O!E248*LCI!$E88</f>
        <v>0</v>
      </c>
      <c r="F44" s="11">
        <f>I_O!F248*LCI!$E88</f>
        <v>0</v>
      </c>
      <c r="G44" s="11">
        <f>I_O!G248*LCI!$E88</f>
        <v>0</v>
      </c>
      <c r="H44" s="11">
        <f>I_O!H248*LCI!$E88</f>
        <v>0</v>
      </c>
      <c r="I44" s="11">
        <f>I_O!I248*LCI!$E88</f>
        <v>0</v>
      </c>
      <c r="J44" s="11">
        <f>I_O!J248*LCI!$E88</f>
        <v>0</v>
      </c>
      <c r="K44" s="11">
        <f>I_O!K248*LCI!$E88</f>
        <v>0</v>
      </c>
      <c r="L44" s="11">
        <f>I_O!L248*LCI!$E88</f>
        <v>0</v>
      </c>
      <c r="M44" s="11">
        <f>I_O!M248*LCI!$E88</f>
        <v>0</v>
      </c>
      <c r="N44" s="11">
        <f>I_O!N248*LCI!$E88</f>
        <v>0</v>
      </c>
      <c r="O44" s="11">
        <f>I_O!O248*LCI!$E88</f>
        <v>0</v>
      </c>
      <c r="P44" s="11">
        <f>I_O!P248*LCI!$E88</f>
        <v>0</v>
      </c>
      <c r="Q44" s="11">
        <f>I_O!Q248*LCI!$E88</f>
        <v>0</v>
      </c>
      <c r="R44" s="11">
        <f>I_O!R248*LCI!$E88</f>
        <v>0</v>
      </c>
      <c r="S44" s="11">
        <f>I_O!S248*LCI!$E88</f>
        <v>0</v>
      </c>
      <c r="T44" s="11">
        <f>I_O!T248*LCI!$E88</f>
        <v>0</v>
      </c>
      <c r="U44" s="11">
        <f>I_O!U248*LCI!$E88</f>
        <v>0</v>
      </c>
      <c r="V44" s="11">
        <f>I_O!V248*LCI!$E88</f>
        <v>0</v>
      </c>
      <c r="X44" s="243">
        <v>0</v>
      </c>
      <c r="Y44" s="243">
        <v>0</v>
      </c>
      <c r="Z44" s="243">
        <v>0</v>
      </c>
      <c r="AA44" s="243">
        <v>0</v>
      </c>
      <c r="AB44" s="243">
        <v>0</v>
      </c>
      <c r="AC44" s="243">
        <v>0</v>
      </c>
      <c r="AD44" s="243">
        <v>0</v>
      </c>
      <c r="AE44" s="243">
        <v>0</v>
      </c>
      <c r="AF44" s="243">
        <v>0</v>
      </c>
      <c r="AG44" s="243">
        <v>0</v>
      </c>
      <c r="AH44" s="243">
        <v>0</v>
      </c>
      <c r="AI44" s="243">
        <v>0</v>
      </c>
      <c r="AJ44" s="243">
        <v>0</v>
      </c>
      <c r="AK44" s="243">
        <v>0</v>
      </c>
      <c r="AL44" s="243">
        <v>0</v>
      </c>
      <c r="AM44" s="243">
        <v>0</v>
      </c>
      <c r="AN44" s="243">
        <v>0</v>
      </c>
      <c r="AO44" s="243">
        <v>0</v>
      </c>
      <c r="AP44" s="243">
        <v>0</v>
      </c>
      <c r="AQ44" s="243">
        <v>0</v>
      </c>
      <c r="AR44" s="243">
        <v>0</v>
      </c>
    </row>
    <row r="45" spans="1:44" x14ac:dyDescent="0.25">
      <c r="A45" t="str">
        <f>I_O!A249</f>
        <v>Water, Output (kg/yr)</v>
      </c>
      <c r="B45" s="11">
        <f>I_O!B249*LCI!$E89</f>
        <v>0</v>
      </c>
      <c r="C45" s="11">
        <f>I_O!C249*LCI!$E89</f>
        <v>0</v>
      </c>
      <c r="D45" s="11">
        <f>I_O!D249*LCI!$E89</f>
        <v>0</v>
      </c>
      <c r="E45" s="11">
        <f>I_O!E249*LCI!$E89</f>
        <v>0</v>
      </c>
      <c r="F45" s="11">
        <f>I_O!F249*LCI!$E89</f>
        <v>0</v>
      </c>
      <c r="G45" s="11">
        <f>I_O!G249*LCI!$E89</f>
        <v>0</v>
      </c>
      <c r="H45" s="11">
        <f>I_O!H249*LCI!$E89</f>
        <v>0</v>
      </c>
      <c r="I45" s="11">
        <f>I_O!I249*LCI!$E89</f>
        <v>0</v>
      </c>
      <c r="J45" s="11">
        <f>I_O!J249*LCI!$E89</f>
        <v>0</v>
      </c>
      <c r="K45" s="11">
        <f>I_O!K249*LCI!$E89</f>
        <v>0</v>
      </c>
      <c r="L45" s="11">
        <f>I_O!L249*LCI!$E89</f>
        <v>0</v>
      </c>
      <c r="M45" s="11">
        <f>I_O!M249*LCI!$E89</f>
        <v>0</v>
      </c>
      <c r="N45" s="11">
        <f>I_O!N249*LCI!$E89</f>
        <v>0</v>
      </c>
      <c r="O45" s="11">
        <f>I_O!O249*LCI!$E89</f>
        <v>0</v>
      </c>
      <c r="P45" s="11">
        <f>I_O!P249*LCI!$E89</f>
        <v>0</v>
      </c>
      <c r="Q45" s="11">
        <f>I_O!Q249*LCI!$E89</f>
        <v>0</v>
      </c>
      <c r="R45" s="11">
        <f>I_O!R249*LCI!$E89</f>
        <v>0</v>
      </c>
      <c r="S45" s="11">
        <f>I_O!S249*LCI!$E89</f>
        <v>0</v>
      </c>
      <c r="T45" s="11">
        <f>I_O!T249*LCI!$E89</f>
        <v>0</v>
      </c>
      <c r="U45" s="11">
        <f>I_O!U249*LCI!$E89</f>
        <v>0</v>
      </c>
      <c r="V45" s="11">
        <f>I_O!V249*LCI!$E89</f>
        <v>0</v>
      </c>
      <c r="X45" s="243">
        <v>0</v>
      </c>
      <c r="Y45" s="243">
        <v>0</v>
      </c>
      <c r="Z45" s="243">
        <v>0</v>
      </c>
      <c r="AA45" s="243">
        <v>0</v>
      </c>
      <c r="AB45" s="243">
        <v>0</v>
      </c>
      <c r="AC45" s="243">
        <v>0</v>
      </c>
      <c r="AD45" s="243">
        <v>0</v>
      </c>
      <c r="AE45" s="243">
        <v>0</v>
      </c>
      <c r="AF45" s="243">
        <v>0</v>
      </c>
      <c r="AG45" s="243">
        <v>0</v>
      </c>
      <c r="AH45" s="243">
        <v>0</v>
      </c>
      <c r="AI45" s="243">
        <v>0</v>
      </c>
      <c r="AJ45" s="243">
        <v>0</v>
      </c>
      <c r="AK45" s="243">
        <v>0</v>
      </c>
      <c r="AL45" s="243">
        <v>0</v>
      </c>
      <c r="AM45" s="243">
        <v>0</v>
      </c>
      <c r="AN45" s="243">
        <v>0</v>
      </c>
      <c r="AO45" s="243">
        <v>0</v>
      </c>
      <c r="AP45" s="243">
        <v>0</v>
      </c>
      <c r="AQ45" s="243">
        <v>0</v>
      </c>
      <c r="AR45" s="243">
        <v>0</v>
      </c>
    </row>
    <row r="46" spans="1:44" x14ac:dyDescent="0.25">
      <c r="A46" t="str">
        <f>I_O!A250</f>
        <v>WDGS (kg/yr)</v>
      </c>
      <c r="B46" s="11">
        <f>I_O!B250*LCI!$E90</f>
        <v>0</v>
      </c>
      <c r="C46" s="11">
        <f>I_O!C250*LCI!$E90</f>
        <v>0</v>
      </c>
      <c r="D46" s="11">
        <f>I_O!D250*LCI!$E90</f>
        <v>0</v>
      </c>
      <c r="E46" s="11">
        <f>I_O!E250*LCI!$E90</f>
        <v>0</v>
      </c>
      <c r="F46" s="11">
        <f>I_O!F250*LCI!$E90</f>
        <v>0</v>
      </c>
      <c r="G46" s="11">
        <f>I_O!G250*LCI!$E90</f>
        <v>0</v>
      </c>
      <c r="H46" s="11">
        <f>I_O!H250*LCI!$E90</f>
        <v>0</v>
      </c>
      <c r="I46" s="11">
        <f>I_O!I250*LCI!$E90</f>
        <v>0</v>
      </c>
      <c r="J46" s="11">
        <f>I_O!J250*LCI!$E90</f>
        <v>0</v>
      </c>
      <c r="K46" s="11">
        <f>I_O!K250*LCI!$E90</f>
        <v>0</v>
      </c>
      <c r="L46" s="11">
        <f>I_O!L250*LCI!$E90</f>
        <v>0</v>
      </c>
      <c r="M46" s="11">
        <f>I_O!M250*LCI!$E90</f>
        <v>0</v>
      </c>
      <c r="N46" s="11">
        <f>I_O!N250*LCI!$E90</f>
        <v>0</v>
      </c>
      <c r="O46" s="11">
        <f>I_O!O250*LCI!$E90</f>
        <v>0</v>
      </c>
      <c r="P46" s="11">
        <f>I_O!P250*LCI!$E90</f>
        <v>0</v>
      </c>
      <c r="Q46" s="11">
        <f>I_O!Q250*LCI!$E90</f>
        <v>0</v>
      </c>
      <c r="R46" s="11">
        <f>I_O!R250*LCI!$E90</f>
        <v>0</v>
      </c>
      <c r="S46" s="11">
        <f>I_O!S250*LCI!$E90</f>
        <v>0</v>
      </c>
      <c r="T46" s="11">
        <f>I_O!T250*LCI!$E90</f>
        <v>0</v>
      </c>
      <c r="U46" s="11">
        <f>I_O!U250*LCI!$E90</f>
        <v>0</v>
      </c>
      <c r="V46" s="11">
        <f>I_O!V250*LCI!$E90</f>
        <v>0</v>
      </c>
      <c r="X46" s="242">
        <f>I_O!B250*0.5*(44/12)*1000</f>
        <v>0</v>
      </c>
      <c r="Y46" s="242">
        <f>I_O!C250*0.5*(44/12)*1000</f>
        <v>0</v>
      </c>
      <c r="Z46" s="242">
        <f>I_O!D250*0.5*(44/12)*1000</f>
        <v>0</v>
      </c>
      <c r="AA46" s="242">
        <f>I_O!E250*0.5*(44/12)*1000</f>
        <v>0</v>
      </c>
      <c r="AB46" s="242">
        <f>I_O!F250*0.5*(44/12)*1000</f>
        <v>0</v>
      </c>
      <c r="AC46" s="242">
        <f>I_O!G250*0.5*(44/12)*1000</f>
        <v>0</v>
      </c>
      <c r="AD46" s="242">
        <f>I_O!H250*0.5*(44/12)*1000</f>
        <v>0</v>
      </c>
      <c r="AE46" s="242">
        <f>I_O!I250*0.5*(44/12)*1000</f>
        <v>0</v>
      </c>
      <c r="AF46" s="242">
        <f>I_O!J250*0.5*(44/12)*1000</f>
        <v>0</v>
      </c>
      <c r="AG46" s="242">
        <f>I_O!K250*0.5*(44/12)*1000</f>
        <v>0</v>
      </c>
      <c r="AH46" s="242">
        <f>I_O!L250*0.5*(44/12)*1000</f>
        <v>0</v>
      </c>
      <c r="AI46" s="242">
        <f>I_O!M250*0.5*(44/12)*1000</f>
        <v>0</v>
      </c>
      <c r="AJ46" s="242">
        <f>I_O!N250*0.5*(44/12)*1000</f>
        <v>0</v>
      </c>
      <c r="AK46" s="242">
        <f>I_O!O250*0.5*(44/12)*1000</f>
        <v>0</v>
      </c>
      <c r="AL46" s="242">
        <f>I_O!P250*0.5*(44/12)*1000</f>
        <v>0</v>
      </c>
      <c r="AM46" s="242">
        <f>I_O!Q250*0.5*(44/12)*1000</f>
        <v>0</v>
      </c>
      <c r="AN46" s="242">
        <f>I_O!R250*0.5*(44/12)*1000</f>
        <v>0</v>
      </c>
      <c r="AO46" s="242">
        <f>I_O!S250*0.5*(44/12)*1000</f>
        <v>0</v>
      </c>
      <c r="AP46" s="242">
        <f>I_O!T250*0.5*(44/12)*1000</f>
        <v>0</v>
      </c>
      <c r="AQ46" s="242">
        <f>I_O!U250*0.5*(44/12)*1000</f>
        <v>0</v>
      </c>
      <c r="AR46" s="242">
        <f>I_O!V250*0.5*(44/12)*1000</f>
        <v>0</v>
      </c>
    </row>
    <row r="47" spans="1:44" x14ac:dyDescent="0.25">
      <c r="A47" t="str">
        <f>I_O!A251</f>
        <v>WOG, Delivered (kg/yr)</v>
      </c>
      <c r="B47" s="11">
        <f>I_O!B251*LCI!$E91</f>
        <v>0</v>
      </c>
      <c r="C47" s="11">
        <f>I_O!C251*LCI!$E91</f>
        <v>0</v>
      </c>
      <c r="D47" s="11">
        <f>I_O!D251*LCI!$E91</f>
        <v>0</v>
      </c>
      <c r="E47" s="11">
        <f>I_O!E251*LCI!$E91</f>
        <v>0</v>
      </c>
      <c r="F47" s="11">
        <f>I_O!F251*LCI!$E91</f>
        <v>0</v>
      </c>
      <c r="G47" s="11">
        <f>I_O!G251*LCI!$E91</f>
        <v>0</v>
      </c>
      <c r="H47" s="11">
        <f>I_O!H251*LCI!$E91</f>
        <v>0</v>
      </c>
      <c r="I47" s="11">
        <f>I_O!I251*LCI!$E91</f>
        <v>0</v>
      </c>
      <c r="J47" s="11">
        <f>I_O!J251*LCI!$E91</f>
        <v>0</v>
      </c>
      <c r="K47" s="11">
        <f>I_O!K251*LCI!$E91</f>
        <v>0</v>
      </c>
      <c r="L47" s="11">
        <f>I_O!L251*LCI!$E91</f>
        <v>0</v>
      </c>
      <c r="M47" s="11">
        <f>I_O!M251*LCI!$E91</f>
        <v>0</v>
      </c>
      <c r="N47" s="11">
        <f>I_O!N251*LCI!$E91</f>
        <v>0</v>
      </c>
      <c r="O47" s="11">
        <f>I_O!O251*LCI!$E91</f>
        <v>0</v>
      </c>
      <c r="P47" s="11">
        <f>I_O!P251*LCI!$E91</f>
        <v>0</v>
      </c>
      <c r="Q47" s="11">
        <f>I_O!Q251*LCI!$E91</f>
        <v>0</v>
      </c>
      <c r="R47" s="11">
        <f>I_O!R251*LCI!$E91</f>
        <v>0</v>
      </c>
      <c r="S47" s="11">
        <f>I_O!S251*LCI!$E91</f>
        <v>0</v>
      </c>
      <c r="T47" s="11">
        <f>I_O!T251*LCI!$E91</f>
        <v>0</v>
      </c>
      <c r="U47" s="11">
        <f>I_O!U251*LCI!$E91</f>
        <v>0</v>
      </c>
      <c r="V47" s="11">
        <f>I_O!V251*LCI!$E91</f>
        <v>0</v>
      </c>
      <c r="X47" s="242">
        <f>I_O!B251*0.8*(44/12)*1000</f>
        <v>0</v>
      </c>
      <c r="Y47" s="242">
        <f>I_O!C251*0.8*(44/12)*1000</f>
        <v>0</v>
      </c>
      <c r="Z47" s="242">
        <f>I_O!D251*0.8*(44/12)*1000</f>
        <v>0</v>
      </c>
      <c r="AA47" s="242">
        <f>I_O!E251*0.8*(44/12)*1000</f>
        <v>0</v>
      </c>
      <c r="AB47" s="242">
        <f>I_O!F251*0.8*(44/12)*1000</f>
        <v>0</v>
      </c>
      <c r="AC47" s="242">
        <f>I_O!G251*0.8*(44/12)*1000</f>
        <v>0</v>
      </c>
      <c r="AD47" s="242">
        <f>I_O!H251*0.8*(44/12)*1000</f>
        <v>0</v>
      </c>
      <c r="AE47" s="242">
        <f>I_O!I251*0.8*(44/12)*1000</f>
        <v>0</v>
      </c>
      <c r="AF47" s="242">
        <f>I_O!J251*0.8*(44/12)*1000</f>
        <v>0</v>
      </c>
      <c r="AG47" s="242">
        <f>I_O!K251*0.8*(44/12)*1000</f>
        <v>0</v>
      </c>
      <c r="AH47" s="242">
        <f>I_O!L251*0.8*(44/12)*1000</f>
        <v>0</v>
      </c>
      <c r="AI47" s="242">
        <f>I_O!M251*0.8*(44/12)*1000</f>
        <v>0</v>
      </c>
      <c r="AJ47" s="242">
        <f>I_O!N251*0.8*(44/12)*1000</f>
        <v>0</v>
      </c>
      <c r="AK47" s="242">
        <f>I_O!O251*0.8*(44/12)*1000</f>
        <v>0</v>
      </c>
      <c r="AL47" s="242">
        <f>I_O!P251*0.8*(44/12)*1000</f>
        <v>0</v>
      </c>
      <c r="AM47" s="242">
        <f>I_O!Q251*0.8*(44/12)*1000</f>
        <v>0</v>
      </c>
      <c r="AN47" s="242">
        <f>I_O!R251*0.8*(44/12)*1000</f>
        <v>0</v>
      </c>
      <c r="AO47" s="242">
        <f>I_O!S251*0.8*(44/12)*1000</f>
        <v>0</v>
      </c>
      <c r="AP47" s="242">
        <f>I_O!T251*0.8*(44/12)*1000</f>
        <v>0</v>
      </c>
      <c r="AQ47" s="242">
        <f>I_O!U251*0.8*(44/12)*1000</f>
        <v>0</v>
      </c>
      <c r="AR47" s="242">
        <f>I_O!V251*0.8*(44/12)*1000</f>
        <v>0</v>
      </c>
    </row>
    <row r="48" spans="1:44" x14ac:dyDescent="0.25">
      <c r="A48" t="str">
        <f>I_O!A252</f>
        <v>Woody Biomass (kg/yr)</v>
      </c>
      <c r="B48" s="11">
        <f>I_O!B252*LCI!$E92</f>
        <v>0</v>
      </c>
      <c r="C48" s="11">
        <f>I_O!C252*LCI!$E92</f>
        <v>0</v>
      </c>
      <c r="D48" s="11">
        <f>I_O!D252*LCI!$E92</f>
        <v>0</v>
      </c>
      <c r="E48" s="11">
        <f>I_O!E252*LCI!$E92</f>
        <v>0</v>
      </c>
      <c r="F48" s="11">
        <f>I_O!F252*LCI!$E92</f>
        <v>0</v>
      </c>
      <c r="G48" s="11">
        <f>I_O!G252*LCI!$E92</f>
        <v>0</v>
      </c>
      <c r="H48" s="11">
        <f>I_O!H252*LCI!$E92</f>
        <v>0</v>
      </c>
      <c r="I48" s="11">
        <f>I_O!I252*LCI!$E92</f>
        <v>0</v>
      </c>
      <c r="J48" s="11">
        <f>I_O!J252*LCI!$E92</f>
        <v>0</v>
      </c>
      <c r="K48" s="11">
        <f>I_O!K252*LCI!$E92</f>
        <v>0</v>
      </c>
      <c r="L48" s="11">
        <f>I_O!L252*LCI!$E92</f>
        <v>0</v>
      </c>
      <c r="M48" s="11">
        <f>I_O!M252*LCI!$E92</f>
        <v>0</v>
      </c>
      <c r="N48" s="11">
        <f>I_O!N252*LCI!$E92</f>
        <v>0</v>
      </c>
      <c r="O48" s="11">
        <f>I_O!O252*LCI!$E92</f>
        <v>0</v>
      </c>
      <c r="P48" s="11">
        <f>I_O!P252*LCI!$E92</f>
        <v>0</v>
      </c>
      <c r="Q48" s="11">
        <f>I_O!Q252*LCI!$E92</f>
        <v>0</v>
      </c>
      <c r="R48" s="11">
        <f>I_O!R252*LCI!$E92</f>
        <v>0</v>
      </c>
      <c r="S48" s="11">
        <f>I_O!S252*LCI!$E92</f>
        <v>0</v>
      </c>
      <c r="T48" s="11">
        <f>I_O!T252*LCI!$E92</f>
        <v>0</v>
      </c>
      <c r="U48" s="11">
        <f>I_O!U252*LCI!$E92</f>
        <v>0</v>
      </c>
      <c r="V48" s="11">
        <f>I_O!V252*LCI!$E92</f>
        <v>0</v>
      </c>
      <c r="X48" s="242">
        <f>I_O!B252*0.5*(44/12)*1000</f>
        <v>0</v>
      </c>
      <c r="Y48" s="242">
        <f>I_O!C252*0.5*(44/12)*1000</f>
        <v>0</v>
      </c>
      <c r="Z48" s="242">
        <f>I_O!D252*0.5*(44/12)*1000</f>
        <v>0</v>
      </c>
      <c r="AA48" s="242">
        <f>I_O!E252*0.5*(44/12)*1000</f>
        <v>0</v>
      </c>
      <c r="AB48" s="242">
        <f>I_O!F252*0.5*(44/12)*1000</f>
        <v>0</v>
      </c>
      <c r="AC48" s="242">
        <f>I_O!G252*0.5*(44/12)*1000</f>
        <v>0</v>
      </c>
      <c r="AD48" s="242">
        <f>I_O!H252*0.5*(44/12)*1000</f>
        <v>0</v>
      </c>
      <c r="AE48" s="242">
        <f>I_O!I252*0.5*(44/12)*1000</f>
        <v>0</v>
      </c>
      <c r="AF48" s="242">
        <f>I_O!J252*0.5*(44/12)*1000</f>
        <v>0</v>
      </c>
      <c r="AG48" s="242">
        <f>I_O!K252*0.5*(44/12)*1000</f>
        <v>0</v>
      </c>
      <c r="AH48" s="242">
        <f>I_O!L252*0.5*(44/12)*1000</f>
        <v>0</v>
      </c>
      <c r="AI48" s="242">
        <f>I_O!M252*0.5*(44/12)*1000</f>
        <v>0</v>
      </c>
      <c r="AJ48" s="242">
        <f>I_O!N252*0.5*(44/12)*1000</f>
        <v>0</v>
      </c>
      <c r="AK48" s="242">
        <f>I_O!O252*0.5*(44/12)*1000</f>
        <v>0</v>
      </c>
      <c r="AL48" s="242">
        <f>I_O!P252*0.5*(44/12)*1000</f>
        <v>0</v>
      </c>
      <c r="AM48" s="242">
        <f>I_O!Q252*0.5*(44/12)*1000</f>
        <v>0</v>
      </c>
      <c r="AN48" s="242">
        <f>I_O!R252*0.5*(44/12)*1000</f>
        <v>0</v>
      </c>
      <c r="AO48" s="242">
        <f>I_O!S252*0.5*(44/12)*1000</f>
        <v>0</v>
      </c>
      <c r="AP48" s="242">
        <f>I_O!T252*0.5*(44/12)*1000</f>
        <v>0</v>
      </c>
      <c r="AQ48" s="242">
        <f>I_O!U252*0.5*(44/12)*1000</f>
        <v>0</v>
      </c>
      <c r="AR48" s="242">
        <f>I_O!V252*0.5*(44/12)*1000</f>
        <v>0</v>
      </c>
    </row>
    <row r="49" spans="1:44" x14ac:dyDescent="0.25">
      <c r="A49" t="str">
        <f>I_O!A253</f>
        <v>Biodiesel, Produced (kg/yr)</v>
      </c>
      <c r="B49" s="11">
        <f>I_O!B253*LCI!$E93</f>
        <v>2307237.2987967189</v>
      </c>
      <c r="C49" s="11">
        <f>I_O!C253*LCI!$E93</f>
        <v>0</v>
      </c>
      <c r="D49" s="11">
        <f>I_O!D253*LCI!$E93</f>
        <v>0</v>
      </c>
      <c r="E49" s="11">
        <f>I_O!E253*LCI!$E93</f>
        <v>0</v>
      </c>
      <c r="F49" s="11">
        <f>I_O!F253*LCI!$E93</f>
        <v>0</v>
      </c>
      <c r="G49" s="11">
        <f>I_O!G253*LCI!$E93</f>
        <v>0</v>
      </c>
      <c r="H49" s="11">
        <f>I_O!H253*LCI!$E93</f>
        <v>0</v>
      </c>
      <c r="I49" s="11">
        <f>I_O!I253*LCI!$E93</f>
        <v>0</v>
      </c>
      <c r="J49" s="11">
        <f>I_O!J253*LCI!$E93</f>
        <v>0</v>
      </c>
      <c r="K49" s="11">
        <f>I_O!K253*LCI!$E93</f>
        <v>0</v>
      </c>
      <c r="L49" s="11">
        <f>I_O!L253*LCI!$E93</f>
        <v>0</v>
      </c>
      <c r="M49" s="11">
        <f>I_O!M253*LCI!$E93</f>
        <v>0</v>
      </c>
      <c r="N49" s="11">
        <f>I_O!N253*LCI!$E93</f>
        <v>0</v>
      </c>
      <c r="O49" s="11">
        <f>I_O!O253*LCI!$E93</f>
        <v>0</v>
      </c>
      <c r="P49" s="11">
        <f>I_O!P253*LCI!$E93</f>
        <v>0</v>
      </c>
      <c r="Q49" s="11">
        <f>I_O!Q253*LCI!$E93</f>
        <v>0</v>
      </c>
      <c r="R49" s="11">
        <f>I_O!R253*LCI!$E93</f>
        <v>0</v>
      </c>
      <c r="S49" s="11">
        <f>I_O!S253*LCI!$E93</f>
        <v>0</v>
      </c>
      <c r="T49" s="11">
        <f>I_O!T253*LCI!$E93</f>
        <v>0</v>
      </c>
      <c r="U49" s="11">
        <f>I_O!U253*LCI!$E93</f>
        <v>0</v>
      </c>
      <c r="V49" s="11">
        <f>I_O!V253*LCI!$E93</f>
        <v>0</v>
      </c>
      <c r="X49" s="242">
        <f>I_O!B253*0.86*(44/12)*1000</f>
        <v>192728166.41604379</v>
      </c>
      <c r="Y49" s="242">
        <f>I_O!C253*0.86*(44/12)*1000</f>
        <v>0</v>
      </c>
      <c r="Z49" s="242">
        <f>I_O!D253*0.86*(44/12)*1000</f>
        <v>0</v>
      </c>
      <c r="AA49" s="242">
        <f>I_O!E253*0.86*(44/12)*1000</f>
        <v>0</v>
      </c>
      <c r="AB49" s="242">
        <f>I_O!F253*0.86*(44/12)*1000</f>
        <v>0</v>
      </c>
      <c r="AC49" s="242">
        <f>I_O!G253*0.86*(44/12)*1000</f>
        <v>0</v>
      </c>
      <c r="AD49" s="242">
        <f>I_O!H253*0.86*(44/12)*1000</f>
        <v>0</v>
      </c>
      <c r="AE49" s="242">
        <f>I_O!I253*0.86*(44/12)*1000</f>
        <v>0</v>
      </c>
      <c r="AF49" s="242">
        <f>I_O!J253*0.86*(44/12)*1000</f>
        <v>0</v>
      </c>
      <c r="AG49" s="242">
        <f>I_O!K253*0.86*(44/12)*1000</f>
        <v>0</v>
      </c>
      <c r="AH49" s="242">
        <f>I_O!L253*0.86*(44/12)*1000</f>
        <v>0</v>
      </c>
      <c r="AI49" s="242">
        <f>I_O!M253*0.86*(44/12)*1000</f>
        <v>0</v>
      </c>
      <c r="AJ49" s="242">
        <f>I_O!N253*0.86*(44/12)*1000</f>
        <v>0</v>
      </c>
      <c r="AK49" s="242">
        <f>I_O!O253*0.86*(44/12)*1000</f>
        <v>0</v>
      </c>
      <c r="AL49" s="242">
        <f>I_O!P253*0.86*(44/12)*1000</f>
        <v>0</v>
      </c>
      <c r="AM49" s="242">
        <f>I_O!Q253*0.86*(44/12)*1000</f>
        <v>0</v>
      </c>
      <c r="AN49" s="242">
        <f>I_O!R253*0.86*(44/12)*1000</f>
        <v>0</v>
      </c>
      <c r="AO49" s="242">
        <f>I_O!S253*0.86*(44/12)*1000</f>
        <v>0</v>
      </c>
      <c r="AP49" s="242">
        <f>I_O!T253*0.86*(44/12)*1000</f>
        <v>0</v>
      </c>
      <c r="AQ49" s="242">
        <f>I_O!U253*0.86*(44/12)*1000</f>
        <v>0</v>
      </c>
      <c r="AR49" s="242">
        <f>I_O!V253*0.86*(44/12)*1000</f>
        <v>0</v>
      </c>
    </row>
    <row r="50" spans="1:44" x14ac:dyDescent="0.25">
      <c r="A50" t="str">
        <f>I_O!A254</f>
        <v>Diesel, Produced (kg/yr)</v>
      </c>
      <c r="B50" s="11">
        <f>I_O!B254*LCI!$E94</f>
        <v>0</v>
      </c>
      <c r="C50" s="11">
        <f>I_O!C254*LCI!$E94</f>
        <v>671357.34068340622</v>
      </c>
      <c r="D50" s="11">
        <f>I_O!D254*LCI!$E94</f>
        <v>0</v>
      </c>
      <c r="E50" s="11">
        <f>I_O!E254*LCI!$E94</f>
        <v>0</v>
      </c>
      <c r="F50" s="11">
        <f>I_O!F254*LCI!$E94</f>
        <v>0</v>
      </c>
      <c r="G50" s="11">
        <f>I_O!G254*LCI!$E94</f>
        <v>0</v>
      </c>
      <c r="H50" s="11">
        <f>I_O!H254*LCI!$E94</f>
        <v>0</v>
      </c>
      <c r="I50" s="11">
        <f>I_O!I254*LCI!$E94</f>
        <v>0</v>
      </c>
      <c r="J50" s="11">
        <f>I_O!J254*LCI!$E94</f>
        <v>3834938.158797516</v>
      </c>
      <c r="K50" s="11">
        <f>I_O!K254*LCI!$E94</f>
        <v>2981435.6531736003</v>
      </c>
      <c r="L50" s="11">
        <f>I_O!L254*LCI!$E94</f>
        <v>7320489.3269887511</v>
      </c>
      <c r="M50" s="11">
        <f>I_O!M254*LCI!$E94</f>
        <v>9963374.4510387126</v>
      </c>
      <c r="N50" s="11">
        <f>I_O!N254*LCI!$E94</f>
        <v>24673249.235489149</v>
      </c>
      <c r="O50" s="11">
        <f>I_O!O254*LCI!$E94</f>
        <v>3327495.14863125</v>
      </c>
      <c r="P50" s="11">
        <f>I_O!P254*LCI!$E94</f>
        <v>0</v>
      </c>
      <c r="Q50" s="11">
        <f>I_O!Q254*LCI!$E94</f>
        <v>0</v>
      </c>
      <c r="R50" s="11">
        <f>I_O!R254*LCI!$E94</f>
        <v>0</v>
      </c>
      <c r="S50" s="11">
        <f>I_O!S254*LCI!$E94</f>
        <v>0</v>
      </c>
      <c r="T50" s="11">
        <f>I_O!T254*LCI!$E94</f>
        <v>0</v>
      </c>
      <c r="U50" s="11">
        <f>I_O!U254*LCI!$E94</f>
        <v>0</v>
      </c>
      <c r="V50" s="11">
        <f>I_O!V254*LCI!$E94</f>
        <v>0</v>
      </c>
      <c r="X50" s="242">
        <f>I_O!B254*0.86*(44/12)*1000</f>
        <v>0</v>
      </c>
      <c r="Y50" s="242">
        <f>I_O!C254*0.86*(44/12)*1000</f>
        <v>49261512.064107217</v>
      </c>
      <c r="Z50" s="242">
        <f>I_O!D254*0.86*(44/12)*1000</f>
        <v>0</v>
      </c>
      <c r="AA50" s="242">
        <f>I_O!E254*0.86*(44/12)*1000</f>
        <v>0</v>
      </c>
      <c r="AB50" s="242">
        <f>I_O!F254*0.86*(44/12)*1000</f>
        <v>0</v>
      </c>
      <c r="AC50" s="242">
        <f>I_O!G254*0.86*(44/12)*1000</f>
        <v>0</v>
      </c>
      <c r="AD50" s="242">
        <f>I_O!H254*0.86*(44/12)*1000</f>
        <v>0</v>
      </c>
      <c r="AE50" s="242">
        <f>I_O!I254*0.86*(44/12)*1000</f>
        <v>0</v>
      </c>
      <c r="AF50" s="242">
        <f>I_O!J254*0.86*(44/12)*1000</f>
        <v>281392398.54352915</v>
      </c>
      <c r="AG50" s="242">
        <f>I_O!K254*0.86*(44/12)*1000</f>
        <v>218765803.9869867</v>
      </c>
      <c r="AH50" s="242">
        <f>I_O!L254*0.86*(44/12)*1000</f>
        <v>537148179.43233335</v>
      </c>
      <c r="AI50" s="242">
        <f>I_O!M254*0.86*(44/12)*1000</f>
        <v>731072501.89510345</v>
      </c>
      <c r="AJ50" s="242">
        <f>I_O!N254*0.86*(44/12)*1000</f>
        <v>1810424182.8018408</v>
      </c>
      <c r="AK50" s="242">
        <f>I_O!O254*0.86*(44/12)*1000</f>
        <v>244158263.37833333</v>
      </c>
      <c r="AL50" s="242">
        <f>I_O!P254*0.86*(44/12)*1000</f>
        <v>0</v>
      </c>
      <c r="AM50" s="242">
        <f>I_O!Q254*0.86*(44/12)*1000</f>
        <v>0</v>
      </c>
      <c r="AN50" s="242">
        <f>I_O!R254*0.86*(44/12)*1000</f>
        <v>0</v>
      </c>
      <c r="AO50" s="242">
        <f>I_O!S254*0.86*(44/12)*1000</f>
        <v>0</v>
      </c>
      <c r="AP50" s="242">
        <f>I_O!T254*0.86*(44/12)*1000</f>
        <v>0</v>
      </c>
      <c r="AQ50" s="242">
        <f>I_O!U254*0.86*(44/12)*1000</f>
        <v>0</v>
      </c>
      <c r="AR50" s="242">
        <f>I_O!V254*0.86*(44/12)*1000</f>
        <v>0</v>
      </c>
    </row>
    <row r="51" spans="1:44" x14ac:dyDescent="0.25">
      <c r="A51" t="str">
        <f>I_O!A255</f>
        <v>Electricity, Generated (MJ/yr)</v>
      </c>
      <c r="B51" s="11">
        <f>I_O!B255*LCI!$E95</f>
        <v>0</v>
      </c>
      <c r="C51" s="11">
        <f>I_O!C255*LCI!$E95</f>
        <v>0</v>
      </c>
      <c r="D51" s="11">
        <f>I_O!D255*LCI!$E95</f>
        <v>0</v>
      </c>
      <c r="E51" s="11">
        <f>I_O!E255*LCI!$E95</f>
        <v>0</v>
      </c>
      <c r="F51" s="11">
        <f>I_O!F255*LCI!$E95</f>
        <v>0</v>
      </c>
      <c r="G51" s="11">
        <f>I_O!G255*LCI!$E95</f>
        <v>0</v>
      </c>
      <c r="H51" s="11">
        <f>I_O!H255*LCI!$E95</f>
        <v>0</v>
      </c>
      <c r="I51" s="11">
        <f>I_O!I255*LCI!$E95</f>
        <v>0</v>
      </c>
      <c r="J51" s="11">
        <f>I_O!J255*LCI!$E95</f>
        <v>1800205</v>
      </c>
      <c r="K51" s="11">
        <f>I_O!K255*LCI!$E95</f>
        <v>1399552</v>
      </c>
      <c r="L51" s="11">
        <f>I_O!L255*LCI!$E95</f>
        <v>3436400</v>
      </c>
      <c r="M51" s="11">
        <f>I_O!M255*LCI!$E95</f>
        <v>0</v>
      </c>
      <c r="N51" s="11">
        <f>I_O!N255*LCI!$E95</f>
        <v>0</v>
      </c>
      <c r="O51" s="11">
        <f>I_O!O255*LCI!$E95</f>
        <v>1562000</v>
      </c>
      <c r="P51" s="11">
        <f>I_O!P255*LCI!$E95</f>
        <v>0</v>
      </c>
      <c r="Q51" s="11">
        <f>I_O!Q255*LCI!$E95</f>
        <v>0</v>
      </c>
      <c r="R51" s="11">
        <f>I_O!R255*LCI!$E95</f>
        <v>0</v>
      </c>
      <c r="S51" s="11">
        <f>I_O!S255*LCI!$E95</f>
        <v>0</v>
      </c>
      <c r="T51" s="11">
        <f>I_O!T255*LCI!$E95</f>
        <v>0</v>
      </c>
      <c r="U51" s="11">
        <f>I_O!U255*LCI!$E95</f>
        <v>0</v>
      </c>
      <c r="V51" s="11">
        <f>I_O!V255*LCI!$E95</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I_O!A256</f>
        <v>Ethanol (kg/yr)</v>
      </c>
      <c r="B52" s="11">
        <f>I_O!B256*LCI!$E96</f>
        <v>0</v>
      </c>
      <c r="C52" s="11">
        <f>I_O!C256*LCI!$E96</f>
        <v>0</v>
      </c>
      <c r="D52" s="11">
        <f>I_O!D256*LCI!$E96</f>
        <v>9806249.0429075938</v>
      </c>
      <c r="E52" s="11">
        <f>I_O!E256*LCI!$E96</f>
        <v>0</v>
      </c>
      <c r="F52" s="11">
        <f>I_O!F256*LCI!$E96</f>
        <v>0</v>
      </c>
      <c r="G52" s="11">
        <f>I_O!G256*LCI!$E96</f>
        <v>0</v>
      </c>
      <c r="H52" s="11">
        <f>I_O!H256*LCI!$E96</f>
        <v>0</v>
      </c>
      <c r="I52" s="11">
        <f>I_O!I256*LCI!$E96</f>
        <v>0</v>
      </c>
      <c r="J52" s="11">
        <f>I_O!J256*LCI!$E96</f>
        <v>0</v>
      </c>
      <c r="K52" s="11">
        <f>I_O!K256*LCI!$E96</f>
        <v>0</v>
      </c>
      <c r="L52" s="11">
        <f>I_O!L256*LCI!$E96</f>
        <v>0</v>
      </c>
      <c r="M52" s="11">
        <f>I_O!M256*LCI!$E96</f>
        <v>0</v>
      </c>
      <c r="N52" s="11">
        <f>I_O!N256*LCI!$E96</f>
        <v>0</v>
      </c>
      <c r="O52" s="11">
        <f>I_O!O256*LCI!$E96</f>
        <v>0</v>
      </c>
      <c r="P52" s="11">
        <f>I_O!P256*LCI!$E96</f>
        <v>0</v>
      </c>
      <c r="Q52" s="11">
        <f>I_O!Q256*LCI!$E96</f>
        <v>0</v>
      </c>
      <c r="R52" s="11">
        <f>I_O!R256*LCI!$E96</f>
        <v>0</v>
      </c>
      <c r="S52" s="11">
        <f>I_O!S256*LCI!$E96</f>
        <v>0</v>
      </c>
      <c r="T52" s="11">
        <f>I_O!T256*LCI!$E96</f>
        <v>0</v>
      </c>
      <c r="U52" s="11">
        <f>I_O!U256*LCI!$E96</f>
        <v>0</v>
      </c>
      <c r="V52" s="11">
        <f>I_O!V256*LCI!$E96</f>
        <v>0</v>
      </c>
      <c r="X52" s="242">
        <f>I_O!B256*0.52*(44/12)*1000</f>
        <v>0</v>
      </c>
      <c r="Y52" s="242">
        <f>I_O!C256*0.52*(44/12)*1000</f>
        <v>0</v>
      </c>
      <c r="Z52" s="242">
        <f>I_O!D256*0.52*(44/12)*1000</f>
        <v>693775442.49142158</v>
      </c>
      <c r="AA52" s="242">
        <f>I_O!E256*0.52*(44/12)*1000</f>
        <v>0</v>
      </c>
      <c r="AB52" s="242">
        <f>I_O!F256*0.52*(44/12)*1000</f>
        <v>0</v>
      </c>
      <c r="AC52" s="242">
        <f>I_O!G256*0.52*(44/12)*1000</f>
        <v>0</v>
      </c>
      <c r="AD52" s="242">
        <f>I_O!H256*0.52*(44/12)*1000</f>
        <v>0</v>
      </c>
      <c r="AE52" s="242">
        <f>I_O!I256*0.52*(44/12)*1000</f>
        <v>0</v>
      </c>
      <c r="AF52" s="242">
        <f>I_O!J256*0.52*(44/12)*1000</f>
        <v>0</v>
      </c>
      <c r="AG52" s="242">
        <f>I_O!K256*0.52*(44/12)*1000</f>
        <v>0</v>
      </c>
      <c r="AH52" s="242">
        <f>I_O!L256*0.52*(44/12)*1000</f>
        <v>0</v>
      </c>
      <c r="AI52" s="242">
        <f>I_O!M256*0.52*(44/12)*1000</f>
        <v>0</v>
      </c>
      <c r="AJ52" s="242">
        <f>I_O!N256*0.52*(44/12)*1000</f>
        <v>0</v>
      </c>
      <c r="AK52" s="242">
        <f>I_O!O256*0.52*(44/12)*1000</f>
        <v>0</v>
      </c>
      <c r="AL52" s="242">
        <f>I_O!P256*0.52*(44/12)*1000</f>
        <v>0</v>
      </c>
      <c r="AM52" s="242">
        <f>I_O!Q256*0.52*(44/12)*1000</f>
        <v>0</v>
      </c>
      <c r="AN52" s="242">
        <f>I_O!R256*0.52*(44/12)*1000</f>
        <v>0</v>
      </c>
      <c r="AO52" s="242">
        <f>I_O!S256*0.52*(44/12)*1000</f>
        <v>0</v>
      </c>
      <c r="AP52" s="242">
        <f>I_O!T256*0.52*(44/12)*1000</f>
        <v>0</v>
      </c>
      <c r="AQ52" s="242">
        <f>I_O!U256*0.52*(44/12)*1000</f>
        <v>0</v>
      </c>
      <c r="AR52" s="242">
        <f>I_O!V256*0.52*(44/12)*1000</f>
        <v>0</v>
      </c>
    </row>
    <row r="53" spans="1:44" x14ac:dyDescent="0.25">
      <c r="A53" t="str">
        <f>I_O!A257</f>
        <v>Gasoline, Produced (kg/yr)</v>
      </c>
      <c r="B53" s="11">
        <f>I_O!B257*LCI!$E97</f>
        <v>0</v>
      </c>
      <c r="C53" s="11">
        <f>I_O!C257*LCI!$E97</f>
        <v>213545.96619720006</v>
      </c>
      <c r="D53" s="11">
        <f>I_O!D257*LCI!$E97</f>
        <v>0</v>
      </c>
      <c r="E53" s="11">
        <f>I_O!E257*LCI!$E97</f>
        <v>0</v>
      </c>
      <c r="F53" s="11">
        <f>I_O!F257*LCI!$E97</f>
        <v>0</v>
      </c>
      <c r="G53" s="11">
        <f>I_O!G257*LCI!$E97</f>
        <v>0</v>
      </c>
      <c r="H53" s="11">
        <f>I_O!H257*LCI!$E97</f>
        <v>0</v>
      </c>
      <c r="I53" s="11">
        <f>I_O!I257*LCI!$E97</f>
        <v>0</v>
      </c>
      <c r="J53" s="11">
        <f>I_O!J257*LCI!$E97</f>
        <v>2109880.2641393752</v>
      </c>
      <c r="K53" s="11">
        <f>I_O!K257*LCI!$E97</f>
        <v>1640306.044832</v>
      </c>
      <c r="L53" s="11">
        <f>I_O!L257*LCI!$E97</f>
        <v>4027537.1636499995</v>
      </c>
      <c r="M53" s="11">
        <f>I_O!M257*LCI!$E97</f>
        <v>3169159.3951527169</v>
      </c>
      <c r="N53" s="11">
        <f>I_O!N257*LCI!$E97</f>
        <v>7848090.0228981255</v>
      </c>
      <c r="O53" s="11">
        <f>I_O!O257*LCI!$E97</f>
        <v>1830698.7107500001</v>
      </c>
      <c r="P53" s="11">
        <f>I_O!P257*LCI!$E97</f>
        <v>0</v>
      </c>
      <c r="Q53" s="11">
        <f>I_O!Q257*LCI!$E97</f>
        <v>0</v>
      </c>
      <c r="R53" s="11">
        <f>I_O!R257*LCI!$E97</f>
        <v>0</v>
      </c>
      <c r="S53" s="11">
        <f>I_O!S257*LCI!$E97</f>
        <v>0</v>
      </c>
      <c r="T53" s="11">
        <f>I_O!T257*LCI!$E97</f>
        <v>0</v>
      </c>
      <c r="U53" s="11">
        <f>I_O!U257*LCI!$E97</f>
        <v>0</v>
      </c>
      <c r="V53" s="11">
        <f>I_O!V257*LCI!$E97</f>
        <v>0</v>
      </c>
      <c r="X53" s="242">
        <f>I_O!B257*0.84*(44/12)*1000</f>
        <v>0</v>
      </c>
      <c r="Y53" s="242">
        <f>I_O!C257*0.84*(44/12)*1000</f>
        <v>14455419.250272004</v>
      </c>
      <c r="Z53" s="242">
        <f>I_O!D257*0.84*(44/12)*1000</f>
        <v>0</v>
      </c>
      <c r="AA53" s="242">
        <f>I_O!E257*0.84*(44/12)*1000</f>
        <v>0</v>
      </c>
      <c r="AB53" s="242">
        <f>I_O!F257*0.84*(44/12)*1000</f>
        <v>0</v>
      </c>
      <c r="AC53" s="242">
        <f>I_O!G257*0.84*(44/12)*1000</f>
        <v>0</v>
      </c>
      <c r="AD53" s="242">
        <f>I_O!H257*0.84*(44/12)*1000</f>
        <v>0</v>
      </c>
      <c r="AE53" s="242">
        <f>I_O!I257*0.84*(44/12)*1000</f>
        <v>0</v>
      </c>
      <c r="AF53" s="242">
        <f>I_O!J257*0.84*(44/12)*1000</f>
        <v>142822664.03404999</v>
      </c>
      <c r="AG53" s="242">
        <f>I_O!K257*0.84*(44/12)*1000</f>
        <v>111036101.49631998</v>
      </c>
      <c r="AH53" s="242">
        <f>I_O!L257*0.84*(44/12)*1000</f>
        <v>272633284.92399997</v>
      </c>
      <c r="AI53" s="242">
        <f>I_O!M257*0.84*(44/12)*1000</f>
        <v>214527712.90264544</v>
      </c>
      <c r="AJ53" s="242">
        <f>I_O!N257*0.84*(44/12)*1000</f>
        <v>531255324.62694997</v>
      </c>
      <c r="AK53" s="242">
        <f>I_O!O257*0.84*(44/12)*1000</f>
        <v>123924220.42</v>
      </c>
      <c r="AL53" s="242">
        <f>I_O!P257*0.84*(44/12)*1000</f>
        <v>0</v>
      </c>
      <c r="AM53" s="242">
        <f>I_O!Q257*0.84*(44/12)*1000</f>
        <v>0</v>
      </c>
      <c r="AN53" s="242">
        <f>I_O!R257*0.84*(44/12)*1000</f>
        <v>0</v>
      </c>
      <c r="AO53" s="242">
        <f>I_O!S257*0.84*(44/12)*1000</f>
        <v>0</v>
      </c>
      <c r="AP53" s="242">
        <f>I_O!T257*0.84*(44/12)*1000</f>
        <v>0</v>
      </c>
      <c r="AQ53" s="242">
        <f>I_O!U257*0.84*(44/12)*1000</f>
        <v>0</v>
      </c>
      <c r="AR53" s="242">
        <f>I_O!V257*0.84*(44/12)*1000</f>
        <v>0</v>
      </c>
    </row>
    <row r="54" spans="1:44" x14ac:dyDescent="0.25">
      <c r="A54" t="str">
        <f>I_O!A258</f>
        <v>Hydrogen, Produced (kg/yr)</v>
      </c>
      <c r="B54" s="11">
        <f>I_O!B258*LCI!$E98</f>
        <v>0</v>
      </c>
      <c r="C54" s="11">
        <f>I_O!C258*LCI!$E98</f>
        <v>0</v>
      </c>
      <c r="D54" s="11">
        <f>I_O!D258*LCI!$E98</f>
        <v>0</v>
      </c>
      <c r="E54" s="11">
        <f>I_O!E258*LCI!$E98</f>
        <v>0</v>
      </c>
      <c r="F54" s="11">
        <f>I_O!F258*LCI!$E98</f>
        <v>0</v>
      </c>
      <c r="G54" s="11">
        <f>I_O!G258*LCI!$E98</f>
        <v>0</v>
      </c>
      <c r="H54" s="11">
        <f>I_O!H258*LCI!$E98</f>
        <v>0</v>
      </c>
      <c r="I54" s="11">
        <f>I_O!I258*LCI!$E98</f>
        <v>0</v>
      </c>
      <c r="J54" s="11">
        <f>I_O!J258*LCI!$E98</f>
        <v>0</v>
      </c>
      <c r="K54" s="11">
        <f>I_O!K258*LCI!$E98</f>
        <v>0</v>
      </c>
      <c r="L54" s="11">
        <f>I_O!L258*LCI!$E98</f>
        <v>0</v>
      </c>
      <c r="M54" s="11">
        <f>I_O!M258*LCI!$E98</f>
        <v>0</v>
      </c>
      <c r="N54" s="11">
        <f>I_O!N258*LCI!$E98</f>
        <v>0</v>
      </c>
      <c r="O54" s="11">
        <f>I_O!O258*LCI!$E98</f>
        <v>0</v>
      </c>
      <c r="P54" s="11">
        <f>I_O!P258*LCI!$E98</f>
        <v>0</v>
      </c>
      <c r="Q54" s="11">
        <f>I_O!Q258*LCI!$E98</f>
        <v>0</v>
      </c>
      <c r="R54" s="11">
        <f>I_O!R258*LCI!$E98</f>
        <v>0</v>
      </c>
      <c r="S54" s="11">
        <f>I_O!S258*LCI!$E98</f>
        <v>0</v>
      </c>
      <c r="T54" s="11">
        <f>I_O!T258*LCI!$E98</f>
        <v>0</v>
      </c>
      <c r="U54" s="11">
        <f>I_O!U258*LCI!$E98</f>
        <v>0</v>
      </c>
      <c r="V54" s="11">
        <f>I_O!V258*LCI!$E98</f>
        <v>0</v>
      </c>
      <c r="X54" s="242">
        <v>0</v>
      </c>
      <c r="Y54" s="242">
        <v>0</v>
      </c>
      <c r="Z54" s="242">
        <v>0</v>
      </c>
      <c r="AA54" s="242">
        <v>0</v>
      </c>
      <c r="AB54" s="242">
        <v>0</v>
      </c>
      <c r="AC54" s="242">
        <v>0</v>
      </c>
      <c r="AD54" s="242">
        <v>0</v>
      </c>
      <c r="AE54" s="242">
        <v>0</v>
      </c>
      <c r="AF54" s="242">
        <v>0</v>
      </c>
      <c r="AG54" s="242">
        <v>0</v>
      </c>
      <c r="AH54" s="242">
        <v>0</v>
      </c>
      <c r="AI54" s="242">
        <v>0</v>
      </c>
      <c r="AJ54" s="242">
        <v>0</v>
      </c>
      <c r="AK54" s="242">
        <v>0</v>
      </c>
      <c r="AL54" s="242">
        <v>0</v>
      </c>
      <c r="AM54" s="242">
        <v>0</v>
      </c>
      <c r="AN54" s="242">
        <v>0</v>
      </c>
      <c r="AO54" s="242">
        <v>0</v>
      </c>
      <c r="AP54" s="242">
        <v>0</v>
      </c>
      <c r="AQ54" s="242">
        <v>0</v>
      </c>
      <c r="AR54" s="242">
        <v>0</v>
      </c>
    </row>
    <row r="55" spans="1:44" x14ac:dyDescent="0.25">
      <c r="A55" t="str">
        <f>I_O!A259</f>
        <v>Jet A-1 (kg/yr)</v>
      </c>
      <c r="B55" s="11">
        <f>I_O!B259*LCI!$E99</f>
        <v>0</v>
      </c>
      <c r="C55" s="11">
        <f>I_O!C259*LCI!$E99</f>
        <v>0</v>
      </c>
      <c r="D55" s="11">
        <f>I_O!D259*LCI!$E99</f>
        <v>0</v>
      </c>
      <c r="E55" s="11">
        <f>I_O!E259*LCI!$E99</f>
        <v>0</v>
      </c>
      <c r="F55" s="11">
        <f>I_O!F259*LCI!$E99</f>
        <v>0</v>
      </c>
      <c r="G55" s="11">
        <f>I_O!G259*LCI!$E99</f>
        <v>0</v>
      </c>
      <c r="H55" s="11">
        <f>I_O!H259*LCI!$E99</f>
        <v>0</v>
      </c>
      <c r="I55" s="11">
        <f>I_O!I259*LCI!$E99</f>
        <v>0</v>
      </c>
      <c r="J55" s="11">
        <f>I_O!J259*LCI!$E99</f>
        <v>0</v>
      </c>
      <c r="K55" s="11">
        <f>I_O!K259*LCI!$E99</f>
        <v>0</v>
      </c>
      <c r="L55" s="11">
        <f>I_O!L259*LCI!$E99</f>
        <v>0</v>
      </c>
      <c r="M55" s="11">
        <f>I_O!M259*LCI!$E99</f>
        <v>0</v>
      </c>
      <c r="N55" s="11">
        <f>I_O!N259*LCI!$E99</f>
        <v>0</v>
      </c>
      <c r="O55" s="11">
        <f>I_O!O259*LCI!$E99</f>
        <v>0</v>
      </c>
      <c r="P55" s="11">
        <f>I_O!P259*LCI!$E99</f>
        <v>0</v>
      </c>
      <c r="Q55" s="11">
        <f>I_O!Q259*LCI!$E99</f>
        <v>0</v>
      </c>
      <c r="R55" s="11">
        <f>I_O!R259*LCI!$E99</f>
        <v>0</v>
      </c>
      <c r="S55" s="11">
        <f>I_O!S259*LCI!$E99</f>
        <v>0</v>
      </c>
      <c r="T55" s="11">
        <f>I_O!T259*LCI!$E99</f>
        <v>0</v>
      </c>
      <c r="U55" s="11">
        <f>I_O!U259*LCI!$E99</f>
        <v>0</v>
      </c>
      <c r="V55" s="11">
        <f>I_O!V259*LCI!$E99</f>
        <v>0</v>
      </c>
      <c r="X55" s="242">
        <f>I_O!B259*0.86*(44/12)*1000</f>
        <v>0</v>
      </c>
      <c r="Y55" s="242">
        <f>I_O!C259*0.86*(44/12)*1000</f>
        <v>0</v>
      </c>
      <c r="Z55" s="242">
        <f>I_O!D259*0.86*(44/12)*1000</f>
        <v>0</v>
      </c>
      <c r="AA55" s="242">
        <f>I_O!E259*0.86*(44/12)*1000</f>
        <v>0</v>
      </c>
      <c r="AB55" s="242">
        <f>I_O!F259*0.86*(44/12)*1000</f>
        <v>0</v>
      </c>
      <c r="AC55" s="242">
        <f>I_O!G259*0.86*(44/12)*1000</f>
        <v>0</v>
      </c>
      <c r="AD55" s="242">
        <f>I_O!H259*0.86*(44/12)*1000</f>
        <v>0</v>
      </c>
      <c r="AE55" s="242">
        <f>I_O!I259*0.86*(44/12)*1000</f>
        <v>0</v>
      </c>
      <c r="AF55" s="242">
        <f>I_O!J259*0.86*(44/12)*1000</f>
        <v>0</v>
      </c>
      <c r="AG55" s="242">
        <f>I_O!K259*0.86*(44/12)*1000</f>
        <v>0</v>
      </c>
      <c r="AH55" s="242">
        <f>I_O!L259*0.86*(44/12)*1000</f>
        <v>0</v>
      </c>
      <c r="AI55" s="242">
        <f>I_O!M259*0.86*(44/12)*1000</f>
        <v>0</v>
      </c>
      <c r="AJ55" s="242">
        <f>I_O!N259*0.86*(44/12)*1000</f>
        <v>0</v>
      </c>
      <c r="AK55" s="242">
        <f>I_O!O259*0.86*(44/12)*1000</f>
        <v>0</v>
      </c>
      <c r="AL55" s="242">
        <f>I_O!P259*0.86*(44/12)*1000</f>
        <v>0</v>
      </c>
      <c r="AM55" s="242">
        <f>I_O!Q259*0.86*(44/12)*1000</f>
        <v>0</v>
      </c>
      <c r="AN55" s="242">
        <f>I_O!R259*0.86*(44/12)*1000</f>
        <v>0</v>
      </c>
      <c r="AO55" s="242">
        <f>I_O!S259*0.86*(44/12)*1000</f>
        <v>0</v>
      </c>
      <c r="AP55" s="242">
        <f>I_O!T259*0.86*(44/12)*1000</f>
        <v>0</v>
      </c>
      <c r="AQ55" s="242">
        <f>I_O!U259*0.86*(44/12)*1000</f>
        <v>0</v>
      </c>
      <c r="AR55" s="242">
        <f>I_O!V259*0.86*(44/12)*1000</f>
        <v>0</v>
      </c>
    </row>
    <row r="56" spans="1:44" x14ac:dyDescent="0.25">
      <c r="A56" t="str">
        <f>I_O!A260</f>
        <v>Jet-A (kg/yr)</v>
      </c>
      <c r="B56" s="11">
        <f>I_O!B260*LCI!$E100</f>
        <v>0</v>
      </c>
      <c r="C56" s="11">
        <f>I_O!C260*LCI!$E100</f>
        <v>1523585.0976028803</v>
      </c>
      <c r="D56" s="11">
        <f>I_O!D260*LCI!$E100</f>
        <v>0</v>
      </c>
      <c r="E56" s="11">
        <f>I_O!E260*LCI!$E100</f>
        <v>0</v>
      </c>
      <c r="F56" s="11">
        <f>I_O!F260*LCI!$E100</f>
        <v>0</v>
      </c>
      <c r="G56" s="11">
        <f>I_O!G260*LCI!$E100</f>
        <v>0</v>
      </c>
      <c r="H56" s="11">
        <f>I_O!H260*LCI!$E100</f>
        <v>0</v>
      </c>
      <c r="I56" s="11">
        <f>I_O!I260*LCI!$E100</f>
        <v>0</v>
      </c>
      <c r="J56" s="11">
        <f>I_O!J260*LCI!$E100</f>
        <v>2002931.7760950001</v>
      </c>
      <c r="K56" s="11">
        <f>I_O!K260*LCI!$E100</f>
        <v>1557159.9751680002</v>
      </c>
      <c r="L56" s="11">
        <f>I_O!L260*LCI!$E100</f>
        <v>3823383.8676000005</v>
      </c>
      <c r="M56" s="11">
        <f>I_O!M260*LCI!$E100</f>
        <v>22610982.133579381</v>
      </c>
      <c r="N56" s="11">
        <f>I_O!N260*LCI!$E100</f>
        <v>55993719.836840488</v>
      </c>
      <c r="O56" s="11">
        <f>I_O!O260*LCI!$E100</f>
        <v>1737901.7579999999</v>
      </c>
      <c r="P56" s="11">
        <f>I_O!P260*LCI!$E100</f>
        <v>0</v>
      </c>
      <c r="Q56" s="11">
        <f>I_O!Q260*LCI!$E100</f>
        <v>0</v>
      </c>
      <c r="R56" s="11">
        <f>I_O!R260*LCI!$E100</f>
        <v>0</v>
      </c>
      <c r="S56" s="11">
        <f>I_O!S260*LCI!$E100</f>
        <v>0</v>
      </c>
      <c r="T56" s="11">
        <f>I_O!T260*LCI!$E100</f>
        <v>0</v>
      </c>
      <c r="U56" s="11">
        <f>I_O!U260*LCI!$E100</f>
        <v>0</v>
      </c>
      <c r="V56" s="11">
        <f>I_O!V260*LCI!$E100</f>
        <v>0</v>
      </c>
      <c r="X56" s="242">
        <f>I_O!B260*0.86*(44/12)*1000</f>
        <v>0</v>
      </c>
      <c r="Y56" s="242">
        <f>I_O!C260*0.86*(44/12)*1000</f>
        <v>104442862.48784962</v>
      </c>
      <c r="Z56" s="242">
        <f>I_O!D260*0.86*(44/12)*1000</f>
        <v>0</v>
      </c>
      <c r="AA56" s="242">
        <f>I_O!E260*0.86*(44/12)*1000</f>
        <v>0</v>
      </c>
      <c r="AB56" s="242">
        <f>I_O!F260*0.86*(44/12)*1000</f>
        <v>0</v>
      </c>
      <c r="AC56" s="242">
        <f>I_O!G260*0.86*(44/12)*1000</f>
        <v>0</v>
      </c>
      <c r="AD56" s="242">
        <f>I_O!H260*0.86*(44/12)*1000</f>
        <v>0</v>
      </c>
      <c r="AE56" s="242">
        <f>I_O!I260*0.86*(44/12)*1000</f>
        <v>0</v>
      </c>
      <c r="AF56" s="242">
        <f>I_O!J260*0.86*(44/12)*1000</f>
        <v>137302424.65114999</v>
      </c>
      <c r="AG56" s="242">
        <f>I_O!K260*0.86*(44/12)*1000</f>
        <v>106744444.67456</v>
      </c>
      <c r="AH56" s="242">
        <f>I_O!L260*0.86*(44/12)*1000</f>
        <v>262095734.692</v>
      </c>
      <c r="AI56" s="242">
        <f>I_O!M260*0.86*(44/12)*1000</f>
        <v>1549999210.0265284</v>
      </c>
      <c r="AJ56" s="242">
        <f>I_O!N260*0.86*(44/12)*1000</f>
        <v>3838410069.9747176</v>
      </c>
      <c r="AK56" s="242">
        <f>I_O!O260*0.86*(44/12)*1000</f>
        <v>119134424.85999998</v>
      </c>
      <c r="AL56" s="242">
        <f>I_O!P260*0.86*(44/12)*1000</f>
        <v>0</v>
      </c>
      <c r="AM56" s="242">
        <f>I_O!Q260*0.86*(44/12)*1000</f>
        <v>0</v>
      </c>
      <c r="AN56" s="242">
        <f>I_O!R260*0.86*(44/12)*1000</f>
        <v>0</v>
      </c>
      <c r="AO56" s="242">
        <f>I_O!S260*0.86*(44/12)*1000</f>
        <v>0</v>
      </c>
      <c r="AP56" s="242">
        <f>I_O!T260*0.86*(44/12)*1000</f>
        <v>0</v>
      </c>
      <c r="AQ56" s="242">
        <f>I_O!U260*0.86*(44/12)*1000</f>
        <v>0</v>
      </c>
      <c r="AR56" s="242">
        <f>I_O!V260*0.86*(44/12)*1000</f>
        <v>0</v>
      </c>
    </row>
    <row r="57" spans="1:44" x14ac:dyDescent="0.25">
      <c r="A57" t="str">
        <f>I_O!A261</f>
        <v>JP-5 (kg/yr)</v>
      </c>
      <c r="B57" s="11">
        <f>I_O!B261*LCI!$E101</f>
        <v>0</v>
      </c>
      <c r="C57" s="11">
        <f>I_O!C261*LCI!$E101</f>
        <v>0</v>
      </c>
      <c r="D57" s="11">
        <f>I_O!D261*LCI!$E101</f>
        <v>0</v>
      </c>
      <c r="E57" s="11">
        <f>I_O!E261*LCI!$E101</f>
        <v>0</v>
      </c>
      <c r="F57" s="11">
        <f>I_O!F261*LCI!$E101</f>
        <v>0</v>
      </c>
      <c r="G57" s="11">
        <f>I_O!G261*LCI!$E101</f>
        <v>0</v>
      </c>
      <c r="H57" s="11">
        <f>I_O!H261*LCI!$E101</f>
        <v>0</v>
      </c>
      <c r="I57" s="11">
        <f>I_O!I261*LCI!$E101</f>
        <v>0</v>
      </c>
      <c r="J57" s="11">
        <f>I_O!J261*LCI!$E101</f>
        <v>0</v>
      </c>
      <c r="K57" s="11">
        <f>I_O!K261*LCI!$E101</f>
        <v>0</v>
      </c>
      <c r="L57" s="11">
        <f>I_O!L261*LCI!$E101</f>
        <v>0</v>
      </c>
      <c r="M57" s="11">
        <f>I_O!M261*LCI!$E101</f>
        <v>0</v>
      </c>
      <c r="N57" s="11">
        <f>I_O!N261*LCI!$E101</f>
        <v>0</v>
      </c>
      <c r="O57" s="11">
        <f>I_O!O261*LCI!$E101</f>
        <v>0</v>
      </c>
      <c r="P57" s="11">
        <f>I_O!P261*LCI!$E101</f>
        <v>0</v>
      </c>
      <c r="Q57" s="11">
        <f>I_O!Q261*LCI!$E101</f>
        <v>0</v>
      </c>
      <c r="R57" s="11">
        <f>I_O!R261*LCI!$E101</f>
        <v>0</v>
      </c>
      <c r="S57" s="11">
        <f>I_O!S261*LCI!$E101</f>
        <v>0</v>
      </c>
      <c r="T57" s="11">
        <f>I_O!T261*LCI!$E101</f>
        <v>0</v>
      </c>
      <c r="U57" s="11">
        <f>I_O!U261*LCI!$E101</f>
        <v>0</v>
      </c>
      <c r="V57" s="11">
        <f>I_O!V261*LCI!$E101</f>
        <v>0</v>
      </c>
      <c r="X57" s="242">
        <f>I_O!B261*0.86*(44/12)*1000</f>
        <v>0</v>
      </c>
      <c r="Y57" s="242">
        <f>I_O!C261*0.86*(44/12)*1000</f>
        <v>0</v>
      </c>
      <c r="Z57" s="242">
        <f>I_O!D261*0.86*(44/12)*1000</f>
        <v>0</v>
      </c>
      <c r="AA57" s="242">
        <f>I_O!E261*0.86*(44/12)*1000</f>
        <v>0</v>
      </c>
      <c r="AB57" s="242">
        <f>I_O!F261*0.86*(44/12)*1000</f>
        <v>0</v>
      </c>
      <c r="AC57" s="242">
        <f>I_O!G261*0.86*(44/12)*1000</f>
        <v>0</v>
      </c>
      <c r="AD57" s="242">
        <f>I_O!H261*0.86*(44/12)*1000</f>
        <v>0</v>
      </c>
      <c r="AE57" s="242">
        <f>I_O!I261*0.86*(44/12)*1000</f>
        <v>0</v>
      </c>
      <c r="AF57" s="242">
        <f>I_O!J261*0.86*(44/12)*1000</f>
        <v>0</v>
      </c>
      <c r="AG57" s="242">
        <f>I_O!K261*0.86*(44/12)*1000</f>
        <v>0</v>
      </c>
      <c r="AH57" s="242">
        <f>I_O!L261*0.86*(44/12)*1000</f>
        <v>0</v>
      </c>
      <c r="AI57" s="242">
        <f>I_O!M261*0.86*(44/12)*1000</f>
        <v>0</v>
      </c>
      <c r="AJ57" s="242">
        <f>I_O!N261*0.86*(44/12)*1000</f>
        <v>0</v>
      </c>
      <c r="AK57" s="242">
        <f>I_O!O261*0.86*(44/12)*1000</f>
        <v>0</v>
      </c>
      <c r="AL57" s="242">
        <f>I_O!P261*0.86*(44/12)*1000</f>
        <v>0</v>
      </c>
      <c r="AM57" s="242">
        <f>I_O!Q261*0.86*(44/12)*1000</f>
        <v>0</v>
      </c>
      <c r="AN57" s="242">
        <f>I_O!R261*0.86*(44/12)*1000</f>
        <v>0</v>
      </c>
      <c r="AO57" s="242">
        <f>I_O!S261*0.86*(44/12)*1000</f>
        <v>0</v>
      </c>
      <c r="AP57" s="242">
        <f>I_O!T261*0.86*(44/12)*1000</f>
        <v>0</v>
      </c>
      <c r="AQ57" s="242">
        <f>I_O!U261*0.86*(44/12)*1000</f>
        <v>0</v>
      </c>
      <c r="AR57" s="242">
        <f>I_O!V261*0.86*(44/12)*1000</f>
        <v>0</v>
      </c>
    </row>
    <row r="58" spans="1:44" x14ac:dyDescent="0.25">
      <c r="A58" t="str">
        <f>I_O!A262</f>
        <v>JP-8 (kg/yr)</v>
      </c>
      <c r="B58" s="11">
        <f>I_O!B262*LCI!$E102</f>
        <v>0</v>
      </c>
      <c r="C58" s="11">
        <f>I_O!C262*LCI!$E102</f>
        <v>0</v>
      </c>
      <c r="D58" s="11">
        <f>I_O!D262*LCI!$E102</f>
        <v>0</v>
      </c>
      <c r="E58" s="11">
        <f>I_O!E262*LCI!$E102</f>
        <v>0</v>
      </c>
      <c r="F58" s="11">
        <f>I_O!F262*LCI!$E102</f>
        <v>0</v>
      </c>
      <c r="G58" s="11">
        <f>I_O!G262*LCI!$E102</f>
        <v>0</v>
      </c>
      <c r="H58" s="11">
        <f>I_O!H262*LCI!$E102</f>
        <v>0</v>
      </c>
      <c r="I58" s="11">
        <f>I_O!I262*LCI!$E102</f>
        <v>0</v>
      </c>
      <c r="J58" s="11">
        <f>I_O!J262*LCI!$E102</f>
        <v>0</v>
      </c>
      <c r="K58" s="11">
        <f>I_O!K262*LCI!$E102</f>
        <v>0</v>
      </c>
      <c r="L58" s="11">
        <f>I_O!L262*LCI!$E102</f>
        <v>0</v>
      </c>
      <c r="M58" s="11">
        <f>I_O!M262*LCI!$E102</f>
        <v>0</v>
      </c>
      <c r="N58" s="11">
        <f>I_O!N262*LCI!$E102</f>
        <v>0</v>
      </c>
      <c r="O58" s="11">
        <f>I_O!O262*LCI!$E102</f>
        <v>0</v>
      </c>
      <c r="P58" s="11">
        <f>I_O!P262*LCI!$E102</f>
        <v>0</v>
      </c>
      <c r="Q58" s="11">
        <f>I_O!Q262*LCI!$E102</f>
        <v>0</v>
      </c>
      <c r="R58" s="11">
        <f>I_O!R262*LCI!$E102</f>
        <v>0</v>
      </c>
      <c r="S58" s="11">
        <f>I_O!S262*LCI!$E102</f>
        <v>0</v>
      </c>
      <c r="T58" s="11">
        <f>I_O!T262*LCI!$E102</f>
        <v>0</v>
      </c>
      <c r="U58" s="11">
        <f>I_O!U262*LCI!$E102</f>
        <v>0</v>
      </c>
      <c r="V58" s="11">
        <f>I_O!V262*LCI!$E102</f>
        <v>0</v>
      </c>
      <c r="X58" s="242">
        <f>I_O!B262*0.86*(44/12)*1000</f>
        <v>0</v>
      </c>
      <c r="Y58" s="242">
        <f>I_O!C262*0.86*(44/12)*1000</f>
        <v>0</v>
      </c>
      <c r="Z58" s="242">
        <f>I_O!D262*0.86*(44/12)*1000</f>
        <v>0</v>
      </c>
      <c r="AA58" s="242">
        <f>I_O!E262*0.86*(44/12)*1000</f>
        <v>0</v>
      </c>
      <c r="AB58" s="242">
        <f>I_O!F262*0.86*(44/12)*1000</f>
        <v>0</v>
      </c>
      <c r="AC58" s="242">
        <f>I_O!G262*0.86*(44/12)*1000</f>
        <v>0</v>
      </c>
      <c r="AD58" s="242">
        <f>I_O!H262*0.86*(44/12)*1000</f>
        <v>0</v>
      </c>
      <c r="AE58" s="242">
        <f>I_O!I262*0.86*(44/12)*1000</f>
        <v>0</v>
      </c>
      <c r="AF58" s="242">
        <f>I_O!J262*0.86*(44/12)*1000</f>
        <v>0</v>
      </c>
      <c r="AG58" s="242">
        <f>I_O!K262*0.86*(44/12)*1000</f>
        <v>0</v>
      </c>
      <c r="AH58" s="242">
        <f>I_O!L262*0.86*(44/12)*1000</f>
        <v>0</v>
      </c>
      <c r="AI58" s="242">
        <f>I_O!M262*0.86*(44/12)*1000</f>
        <v>0</v>
      </c>
      <c r="AJ58" s="242">
        <f>I_O!N262*0.86*(44/12)*1000</f>
        <v>0</v>
      </c>
      <c r="AK58" s="242">
        <f>I_O!O262*0.86*(44/12)*1000</f>
        <v>0</v>
      </c>
      <c r="AL58" s="242">
        <f>I_O!P262*0.86*(44/12)*1000</f>
        <v>0</v>
      </c>
      <c r="AM58" s="242">
        <f>I_O!Q262*0.86*(44/12)*1000</f>
        <v>0</v>
      </c>
      <c r="AN58" s="242">
        <f>I_O!R262*0.86*(44/12)*1000</f>
        <v>0</v>
      </c>
      <c r="AO58" s="242">
        <f>I_O!S262*0.86*(44/12)*1000</f>
        <v>0</v>
      </c>
      <c r="AP58" s="242">
        <f>I_O!T262*0.86*(44/12)*1000</f>
        <v>0</v>
      </c>
      <c r="AQ58" s="242">
        <f>I_O!U262*0.86*(44/12)*1000</f>
        <v>0</v>
      </c>
      <c r="AR58" s="242">
        <f>I_O!V262*0.86*(44/12)*1000</f>
        <v>0</v>
      </c>
    </row>
    <row r="59" spans="1:44" x14ac:dyDescent="0.25">
      <c r="A59" t="str">
        <f>I_O!A263</f>
        <v>LPG, Produced (kg/yr)</v>
      </c>
      <c r="B59" s="11">
        <f>I_O!B263*LCI!$E103</f>
        <v>0</v>
      </c>
      <c r="C59" s="11">
        <f>I_O!C263*LCI!$E103</f>
        <v>197119.35341280003</v>
      </c>
      <c r="D59" s="11">
        <f>I_O!D263*LCI!$E103</f>
        <v>0</v>
      </c>
      <c r="E59" s="11">
        <f>I_O!E263*LCI!$E103</f>
        <v>0</v>
      </c>
      <c r="F59" s="11">
        <f>I_O!F263*LCI!$E103</f>
        <v>0</v>
      </c>
      <c r="G59" s="11">
        <f>I_O!G263*LCI!$E103</f>
        <v>0</v>
      </c>
      <c r="H59" s="11">
        <f>I_O!H263*LCI!$E103</f>
        <v>0</v>
      </c>
      <c r="I59" s="11">
        <f>I_O!I263*LCI!$E103</f>
        <v>0</v>
      </c>
      <c r="J59" s="11">
        <f>I_O!J263*LCI!$E103</f>
        <v>0</v>
      </c>
      <c r="K59" s="11">
        <f>I_O!K263*LCI!$E103</f>
        <v>0</v>
      </c>
      <c r="L59" s="11">
        <f>I_O!L263*LCI!$E103</f>
        <v>0</v>
      </c>
      <c r="M59" s="11">
        <f>I_O!M263*LCI!$E103</f>
        <v>2925377.9032178917</v>
      </c>
      <c r="N59" s="11">
        <f>I_O!N263*LCI!$E103</f>
        <v>7244390.7903674999</v>
      </c>
      <c r="O59" s="11">
        <f>I_O!O263*LCI!$E103</f>
        <v>0</v>
      </c>
      <c r="P59" s="11">
        <f>I_O!P263*LCI!$E103</f>
        <v>0</v>
      </c>
      <c r="Q59" s="11">
        <f>I_O!Q263*LCI!$E103</f>
        <v>0</v>
      </c>
      <c r="R59" s="11">
        <f>I_O!R263*LCI!$E103</f>
        <v>0</v>
      </c>
      <c r="S59" s="11">
        <f>I_O!S263*LCI!$E103</f>
        <v>0</v>
      </c>
      <c r="T59" s="11">
        <f>I_O!T263*LCI!$E103</f>
        <v>0</v>
      </c>
      <c r="U59" s="11">
        <f>I_O!U263*LCI!$E103</f>
        <v>0</v>
      </c>
      <c r="V59" s="11">
        <f>I_O!V263*LCI!$E103</f>
        <v>0</v>
      </c>
      <c r="X59" s="242">
        <f>I_O!B263*0.82*(44/12)*1000</f>
        <v>0</v>
      </c>
      <c r="Y59" s="242">
        <f>I_O!C263*0.82*(44/12)*1000</f>
        <v>12095350.801248001</v>
      </c>
      <c r="Z59" s="242">
        <f>I_O!D263*0.82*(44/12)*1000</f>
        <v>0</v>
      </c>
      <c r="AA59" s="242">
        <f>I_O!E263*0.82*(44/12)*1000</f>
        <v>0</v>
      </c>
      <c r="AB59" s="242">
        <f>I_O!F263*0.82*(44/12)*1000</f>
        <v>0</v>
      </c>
      <c r="AC59" s="242">
        <f>I_O!G263*0.82*(44/12)*1000</f>
        <v>0</v>
      </c>
      <c r="AD59" s="242">
        <f>I_O!H263*0.82*(44/12)*1000</f>
        <v>0</v>
      </c>
      <c r="AE59" s="242">
        <f>I_O!I263*0.82*(44/12)*1000</f>
        <v>0</v>
      </c>
      <c r="AF59" s="242">
        <f>I_O!J263*0.82*(44/12)*1000</f>
        <v>0</v>
      </c>
      <c r="AG59" s="242">
        <f>I_O!K263*0.82*(44/12)*1000</f>
        <v>0</v>
      </c>
      <c r="AH59" s="242">
        <f>I_O!L263*0.82*(44/12)*1000</f>
        <v>0</v>
      </c>
      <c r="AI59" s="242">
        <f>I_O!M263*0.82*(44/12)*1000</f>
        <v>179502780.18384612</v>
      </c>
      <c r="AJ59" s="242">
        <f>I_O!N263*0.82*(44/12)*1000</f>
        <v>444519761.4225499</v>
      </c>
      <c r="AK59" s="242">
        <f>I_O!O263*0.82*(44/12)*1000</f>
        <v>0</v>
      </c>
      <c r="AL59" s="242">
        <f>I_O!P263*0.82*(44/12)*1000</f>
        <v>0</v>
      </c>
      <c r="AM59" s="242">
        <f>I_O!Q263*0.82*(44/12)*1000</f>
        <v>0</v>
      </c>
      <c r="AN59" s="242">
        <f>I_O!R263*0.82*(44/12)*1000</f>
        <v>0</v>
      </c>
      <c r="AO59" s="242">
        <f>I_O!S263*0.82*(44/12)*1000</f>
        <v>0</v>
      </c>
      <c r="AP59" s="242">
        <f>I_O!T263*0.82*(44/12)*1000</f>
        <v>0</v>
      </c>
      <c r="AQ59" s="242">
        <f>I_O!U263*0.82*(44/12)*1000</f>
        <v>0</v>
      </c>
      <c r="AR59" s="242">
        <f>I_O!V263*0.82*(44/12)*1000</f>
        <v>0</v>
      </c>
    </row>
    <row r="60" spans="1:44" x14ac:dyDescent="0.25">
      <c r="A60" t="str">
        <f>I_O!A264</f>
        <v>Naptha (kg/yr)</v>
      </c>
      <c r="B60" s="11">
        <f>I_O!B264*LCI!$E104</f>
        <v>0</v>
      </c>
      <c r="C60" s="11">
        <f>I_O!C264*LCI!$E104</f>
        <v>0</v>
      </c>
      <c r="D60" s="11">
        <f>I_O!D264*LCI!$E104</f>
        <v>0</v>
      </c>
      <c r="E60" s="11">
        <f>I_O!E264*LCI!$E104</f>
        <v>0</v>
      </c>
      <c r="F60" s="11">
        <f>I_O!F264*LCI!$E104</f>
        <v>0</v>
      </c>
      <c r="G60" s="11">
        <f>I_O!G264*LCI!$E104</f>
        <v>0</v>
      </c>
      <c r="H60" s="11">
        <f>I_O!H264*LCI!$E104</f>
        <v>0</v>
      </c>
      <c r="I60" s="11">
        <f>I_O!I264*LCI!$E104</f>
        <v>0</v>
      </c>
      <c r="J60" s="11">
        <f>I_O!J264*LCI!$E104</f>
        <v>0</v>
      </c>
      <c r="K60" s="11">
        <f>I_O!K264*LCI!$E104</f>
        <v>0</v>
      </c>
      <c r="L60" s="11">
        <f>I_O!L264*LCI!$E104</f>
        <v>0</v>
      </c>
      <c r="M60" s="11">
        <f>I_O!M264*LCI!$E104</f>
        <v>0</v>
      </c>
      <c r="N60" s="11">
        <f>I_O!N264*LCI!$E104</f>
        <v>0</v>
      </c>
      <c r="O60" s="11">
        <f>I_O!O264*LCI!$E104</f>
        <v>0</v>
      </c>
      <c r="P60" s="11">
        <f>I_O!P264*LCI!$E104</f>
        <v>0</v>
      </c>
      <c r="Q60" s="11">
        <f>I_O!Q264*LCI!$E104</f>
        <v>0</v>
      </c>
      <c r="R60" s="11">
        <f>I_O!R264*LCI!$E104</f>
        <v>0</v>
      </c>
      <c r="S60" s="11">
        <f>I_O!S264*LCI!$E104</f>
        <v>0</v>
      </c>
      <c r="T60" s="11">
        <f>I_O!T264*LCI!$E104</f>
        <v>0</v>
      </c>
      <c r="U60" s="11">
        <f>I_O!U264*LCI!$E104</f>
        <v>0</v>
      </c>
      <c r="V60" s="11">
        <f>I_O!V264*LCI!$E104</f>
        <v>0</v>
      </c>
      <c r="X60" s="242">
        <f>I_O!B264*0.84*(44/12)*1000</f>
        <v>0</v>
      </c>
      <c r="Y60" s="242">
        <f>I_O!C264*0.84*(44/12)*1000</f>
        <v>0</v>
      </c>
      <c r="Z60" s="242">
        <f>I_O!D264*0.84*(44/12)*1000</f>
        <v>0</v>
      </c>
      <c r="AA60" s="242">
        <f>I_O!E264*0.84*(44/12)*1000</f>
        <v>0</v>
      </c>
      <c r="AB60" s="242">
        <f>I_O!F264*0.84*(44/12)*1000</f>
        <v>0</v>
      </c>
      <c r="AC60" s="242">
        <f>I_O!G264*0.84*(44/12)*1000</f>
        <v>0</v>
      </c>
      <c r="AD60" s="242">
        <f>I_O!H264*0.84*(44/12)*1000</f>
        <v>0</v>
      </c>
      <c r="AE60" s="242">
        <f>I_O!I264*0.84*(44/12)*1000</f>
        <v>0</v>
      </c>
      <c r="AF60" s="242">
        <f>I_O!J264*0.84*(44/12)*1000</f>
        <v>0</v>
      </c>
      <c r="AG60" s="242">
        <f>I_O!K264*0.84*(44/12)*1000</f>
        <v>0</v>
      </c>
      <c r="AH60" s="242">
        <f>I_O!L264*0.84*(44/12)*1000</f>
        <v>0</v>
      </c>
      <c r="AI60" s="242">
        <f>I_O!M264*0.84*(44/12)*1000</f>
        <v>0</v>
      </c>
      <c r="AJ60" s="242">
        <f>I_O!N264*0.84*(44/12)*1000</f>
        <v>0</v>
      </c>
      <c r="AK60" s="242">
        <f>I_O!O264*0.84*(44/12)*1000</f>
        <v>0</v>
      </c>
      <c r="AL60" s="242">
        <f>I_O!P264*0.84*(44/12)*1000</f>
        <v>0</v>
      </c>
      <c r="AM60" s="242">
        <f>I_O!Q264*0.84*(44/12)*1000</f>
        <v>0</v>
      </c>
      <c r="AN60" s="242">
        <f>I_O!R264*0.84*(44/12)*1000</f>
        <v>0</v>
      </c>
      <c r="AO60" s="242">
        <f>I_O!S264*0.84*(44/12)*1000</f>
        <v>0</v>
      </c>
      <c r="AP60" s="242">
        <f>I_O!T264*0.84*(44/12)*1000</f>
        <v>0</v>
      </c>
      <c r="AQ60" s="242">
        <f>I_O!U264*0.84*(44/12)*1000</f>
        <v>0</v>
      </c>
      <c r="AR60" s="242">
        <f>I_O!V264*0.84*(44/12)*1000</f>
        <v>0</v>
      </c>
    </row>
    <row r="61" spans="1:44" x14ac:dyDescent="0.25">
      <c r="A61" t="str">
        <f>I_O!A265</f>
        <v>Propane, Produced (kg/yr)</v>
      </c>
      <c r="B61" s="11">
        <f>I_O!B265*LCI!$E105</f>
        <v>0</v>
      </c>
      <c r="C61" s="11">
        <f>I_O!C265*LCI!$E105</f>
        <v>140799.53815200002</v>
      </c>
      <c r="D61" s="11">
        <f>I_O!D265*LCI!$E105</f>
        <v>0</v>
      </c>
      <c r="E61" s="11">
        <f>I_O!E265*LCI!$E105</f>
        <v>0</v>
      </c>
      <c r="F61" s="11">
        <f>I_O!F265*LCI!$E105</f>
        <v>0</v>
      </c>
      <c r="G61" s="11">
        <f>I_O!G265*LCI!$E105</f>
        <v>0</v>
      </c>
      <c r="H61" s="11">
        <f>I_O!H265*LCI!$E105</f>
        <v>0</v>
      </c>
      <c r="I61" s="11">
        <f>I_O!I265*LCI!$E105</f>
        <v>0</v>
      </c>
      <c r="J61" s="11">
        <f>I_O!J265*LCI!$E105</f>
        <v>1414499.8418749999</v>
      </c>
      <c r="K61" s="11">
        <f>I_O!K265*LCI!$E105</f>
        <v>1099689.2480000001</v>
      </c>
      <c r="L61" s="11">
        <f>I_O!L265*LCI!$E105</f>
        <v>2700129.85</v>
      </c>
      <c r="M61" s="11">
        <f>I_O!M265*LCI!$E105</f>
        <v>2089555.6451556371</v>
      </c>
      <c r="N61" s="11">
        <f>I_O!N265*LCI!$E105</f>
        <v>5174564.8502625003</v>
      </c>
      <c r="O61" s="11">
        <f>I_O!O265*LCI!$E105</f>
        <v>1227331.75</v>
      </c>
      <c r="P61" s="11">
        <f>I_O!P265*LCI!$E105</f>
        <v>0</v>
      </c>
      <c r="Q61" s="11">
        <f>I_O!Q265*LCI!$E105</f>
        <v>0</v>
      </c>
      <c r="R61" s="11">
        <f>I_O!R265*LCI!$E105</f>
        <v>0</v>
      </c>
      <c r="S61" s="11">
        <f>I_O!S265*LCI!$E105</f>
        <v>0</v>
      </c>
      <c r="T61" s="11">
        <f>I_O!T265*LCI!$E105</f>
        <v>0</v>
      </c>
      <c r="U61" s="11">
        <f>I_O!U265*LCI!$E105</f>
        <v>0</v>
      </c>
      <c r="V61" s="11">
        <f>I_O!V265*LCI!$E105</f>
        <v>0</v>
      </c>
      <c r="X61" s="242">
        <f>I_O!B265*0.82*(44/12)*1000</f>
        <v>0</v>
      </c>
      <c r="Y61" s="242">
        <f>I_O!C265*0.82*(44/12)*1000</f>
        <v>8466745.5608736016</v>
      </c>
      <c r="Z61" s="242">
        <f>I_O!D265*0.82*(44/12)*1000</f>
        <v>0</v>
      </c>
      <c r="AA61" s="242">
        <f>I_O!E265*0.82*(44/12)*1000</f>
        <v>0</v>
      </c>
      <c r="AB61" s="242">
        <f>I_O!F265*0.82*(44/12)*1000</f>
        <v>0</v>
      </c>
      <c r="AC61" s="242">
        <f>I_O!G265*0.82*(44/12)*1000</f>
        <v>0</v>
      </c>
      <c r="AD61" s="242">
        <f>I_O!H265*0.82*(44/12)*1000</f>
        <v>0</v>
      </c>
      <c r="AE61" s="242">
        <f>I_O!I265*0.82*(44/12)*1000</f>
        <v>0</v>
      </c>
      <c r="AF61" s="242">
        <f>I_O!J265*0.82*(44/12)*1000</f>
        <v>85058590.491416648</v>
      </c>
      <c r="AG61" s="242">
        <f>I_O!K265*0.82*(44/12)*1000</f>
        <v>66127980.113066658</v>
      </c>
      <c r="AH61" s="242">
        <f>I_O!L265*0.82*(44/12)*1000</f>
        <v>162367808.31333333</v>
      </c>
      <c r="AI61" s="242">
        <f>I_O!M265*0.82*(44/12)*1000</f>
        <v>125651946.1286923</v>
      </c>
      <c r="AJ61" s="242">
        <f>I_O!N265*0.82*(44/12)*1000</f>
        <v>311163832.995785</v>
      </c>
      <c r="AK61" s="242">
        <f>I_O!O265*0.82*(44/12)*1000</f>
        <v>73803549.233333319</v>
      </c>
      <c r="AL61" s="242">
        <f>I_O!P265*0.82*(44/12)*1000</f>
        <v>0</v>
      </c>
      <c r="AM61" s="242">
        <f>I_O!Q265*0.82*(44/12)*1000</f>
        <v>0</v>
      </c>
      <c r="AN61" s="242">
        <f>I_O!R265*0.82*(44/12)*1000</f>
        <v>0</v>
      </c>
      <c r="AO61" s="242">
        <f>I_O!S265*0.82*(44/12)*1000</f>
        <v>0</v>
      </c>
      <c r="AP61" s="242">
        <f>I_O!T265*0.82*(44/12)*1000</f>
        <v>0</v>
      </c>
      <c r="AQ61" s="242">
        <f>I_O!U265*0.82*(44/12)*1000</f>
        <v>0</v>
      </c>
      <c r="AR61" s="242">
        <f>I_O!V265*0.82*(44/12)*1000</f>
        <v>0</v>
      </c>
    </row>
    <row r="62" spans="1:44" x14ac:dyDescent="0.25">
      <c r="A62" s="5" t="s">
        <v>167</v>
      </c>
      <c r="B62" s="11">
        <f t="shared" ref="B62:V62" si="16">SUM(B21:B61)</f>
        <v>7178411.1455278061</v>
      </c>
      <c r="C62" s="11">
        <f t="shared" si="16"/>
        <v>7439725.2344482895</v>
      </c>
      <c r="D62" s="11">
        <f t="shared" si="16"/>
        <v>26925689.042907596</v>
      </c>
      <c r="E62" s="11">
        <f t="shared" si="16"/>
        <v>9876600</v>
      </c>
      <c r="F62" s="11">
        <f t="shared" si="16"/>
        <v>0</v>
      </c>
      <c r="G62" s="11">
        <f t="shared" si="16"/>
        <v>0</v>
      </c>
      <c r="H62" s="11">
        <f t="shared" si="16"/>
        <v>0</v>
      </c>
      <c r="I62" s="11">
        <f t="shared" si="16"/>
        <v>0</v>
      </c>
      <c r="J62" s="11">
        <f>SUM(J21:J61)</f>
        <v>11162455.040906889</v>
      </c>
      <c r="K62" s="11">
        <f>SUM(K21:K61)</f>
        <v>8678142.9211736005</v>
      </c>
      <c r="L62" s="11">
        <f t="shared" si="16"/>
        <v>21307940.208238754</v>
      </c>
      <c r="M62" s="11">
        <f t="shared" si="16"/>
        <v>119421059.57928114</v>
      </c>
      <c r="N62" s="11">
        <f t="shared" si="16"/>
        <v>100934014.73585775</v>
      </c>
      <c r="O62" s="11">
        <f t="shared" si="16"/>
        <v>9685427.3673812505</v>
      </c>
      <c r="P62" s="11">
        <f t="shared" si="16"/>
        <v>0</v>
      </c>
      <c r="Q62" s="11">
        <f t="shared" si="16"/>
        <v>0</v>
      </c>
      <c r="R62" s="11">
        <f t="shared" si="16"/>
        <v>0</v>
      </c>
      <c r="S62" s="11">
        <f t="shared" si="16"/>
        <v>0</v>
      </c>
      <c r="T62" s="11">
        <f t="shared" si="16"/>
        <v>0</v>
      </c>
      <c r="U62" s="11">
        <f t="shared" si="16"/>
        <v>0</v>
      </c>
      <c r="V62" s="11">
        <f t="shared" si="16"/>
        <v>0</v>
      </c>
      <c r="W62" s="5" t="s">
        <v>168</v>
      </c>
      <c r="X62" s="11">
        <f t="shared" ref="X62:AR62" si="17">SUM(X21:X61)</f>
        <v>622948977.43604398</v>
      </c>
      <c r="Y62" s="11">
        <f t="shared" si="17"/>
        <v>618942701.18435061</v>
      </c>
      <c r="Z62" s="11">
        <f t="shared" si="17"/>
        <v>2263057442.4914217</v>
      </c>
      <c r="AA62" s="11">
        <f t="shared" si="17"/>
        <v>905355000</v>
      </c>
      <c r="AB62" s="11">
        <f t="shared" si="17"/>
        <v>0</v>
      </c>
      <c r="AC62" s="11">
        <f t="shared" si="17"/>
        <v>0</v>
      </c>
      <c r="AD62" s="11">
        <f t="shared" si="17"/>
        <v>0</v>
      </c>
      <c r="AE62" s="11">
        <f t="shared" si="17"/>
        <v>0</v>
      </c>
      <c r="AF62" s="11">
        <f t="shared" si="17"/>
        <v>646576077.72014582</v>
      </c>
      <c r="AG62" s="11">
        <f>SUM(AG21:AG61)</f>
        <v>502674330.27093333</v>
      </c>
      <c r="AH62" s="11">
        <f t="shared" si="17"/>
        <v>1234245007.3616667</v>
      </c>
      <c r="AI62" s="11">
        <f t="shared" si="17"/>
        <v>10011493405.824352</v>
      </c>
      <c r="AJ62" s="11">
        <f t="shared" si="17"/>
        <v>6935773171.8218431</v>
      </c>
      <c r="AK62" s="11">
        <f t="shared" si="17"/>
        <v>561020457.89166665</v>
      </c>
      <c r="AL62" s="11">
        <f t="shared" si="17"/>
        <v>0</v>
      </c>
      <c r="AM62" s="11">
        <f t="shared" si="17"/>
        <v>0</v>
      </c>
      <c r="AN62" s="11">
        <f t="shared" si="17"/>
        <v>0</v>
      </c>
      <c r="AO62" s="11">
        <f t="shared" si="17"/>
        <v>0</v>
      </c>
      <c r="AP62" s="11">
        <f t="shared" si="17"/>
        <v>0</v>
      </c>
      <c r="AQ62" s="11">
        <f t="shared" si="17"/>
        <v>0</v>
      </c>
      <c r="AR62" s="11">
        <f t="shared" si="17"/>
        <v>0</v>
      </c>
    </row>
    <row r="63" spans="1:44" x14ac:dyDescent="0.25">
      <c r="A63" s="5" t="s">
        <v>169</v>
      </c>
      <c r="B63">
        <f>I_O!B113/1000</f>
        <v>301.7132960400001</v>
      </c>
      <c r="C63">
        <f>I_O!C113/1000</f>
        <v>301.7132960400001</v>
      </c>
      <c r="D63">
        <f>(I_O!D108+I_O!D109)/1000</f>
        <v>1591.23</v>
      </c>
      <c r="E63">
        <f>(I_O!E108+I_O!E109)/1000</f>
        <v>493.83</v>
      </c>
      <c r="F63">
        <f>(I_O!F108+I_O!F109)/1000</f>
        <v>0</v>
      </c>
      <c r="G63" s="89"/>
      <c r="H63" s="89"/>
      <c r="I63" s="89"/>
      <c r="J63">
        <f>I_O!J115/1000</f>
        <v>1152.5</v>
      </c>
      <c r="K63">
        <f>I_O!K115/1000</f>
        <v>896</v>
      </c>
      <c r="L63">
        <f>I_O!L115/1000</f>
        <v>2200</v>
      </c>
      <c r="M63">
        <f>I_O!M107/1000</f>
        <v>4928.1570002499993</v>
      </c>
      <c r="N63">
        <f>I_O!N107/1000</f>
        <v>4928.1570002499993</v>
      </c>
      <c r="O63">
        <f>I_O!O115/1000</f>
        <v>1000</v>
      </c>
      <c r="P63" s="89"/>
      <c r="Q63" s="89"/>
      <c r="R63" s="89"/>
      <c r="S63" s="89"/>
      <c r="T63" s="89"/>
      <c r="U63" s="89"/>
      <c r="V63" s="89"/>
      <c r="W63" s="5" t="s">
        <v>170</v>
      </c>
      <c r="X63" s="7">
        <f>X62/B62</f>
        <v>86.78089967361997</v>
      </c>
      <c r="Y63" s="7">
        <f>Y62/C62</f>
        <v>83.194295713832204</v>
      </c>
      <c r="Z63" s="7">
        <f>Z62/D62</f>
        <v>84.048264795939403</v>
      </c>
      <c r="AA63" s="7">
        <f>AA62/E62</f>
        <v>91.666666666666671</v>
      </c>
      <c r="AB63" s="7" t="e">
        <f t="shared" ref="AB63:AH63" si="18">AB62/F62</f>
        <v>#DIV/0!</v>
      </c>
      <c r="AC63" s="7" t="e">
        <f t="shared" si="18"/>
        <v>#DIV/0!</v>
      </c>
      <c r="AD63" s="7" t="e">
        <f t="shared" si="18"/>
        <v>#DIV/0!</v>
      </c>
      <c r="AE63" s="7" t="e">
        <f t="shared" si="18"/>
        <v>#DIV/0!</v>
      </c>
      <c r="AF63" s="7">
        <f t="shared" si="18"/>
        <v>57.924182032594778</v>
      </c>
      <c r="AG63" s="7">
        <f t="shared" si="18"/>
        <v>57.924182032594764</v>
      </c>
      <c r="AH63" s="7">
        <f t="shared" si="18"/>
        <v>57.924182032594757</v>
      </c>
      <c r="AI63" s="7">
        <f>AI62/M62</f>
        <v>83.833567053371624</v>
      </c>
      <c r="AJ63" s="7">
        <f>AJ62/N62</f>
        <v>68.715914946736433</v>
      </c>
      <c r="AK63" s="7">
        <f>AK62/O62</f>
        <v>57.924182032594764</v>
      </c>
      <c r="AL63" s="7" t="e">
        <f t="shared" ref="AL63" si="19">AL62/P62</f>
        <v>#DIV/0!</v>
      </c>
      <c r="AM63" s="7" t="e">
        <f t="shared" ref="AM63" si="20">AM62/Q62</f>
        <v>#DIV/0!</v>
      </c>
      <c r="AN63" s="7" t="e">
        <f t="shared" ref="AN63" si="21">AN62/R62</f>
        <v>#DIV/0!</v>
      </c>
      <c r="AO63" s="7" t="e">
        <f t="shared" ref="AO63" si="22">AO62/S62</f>
        <v>#DIV/0!</v>
      </c>
      <c r="AP63" s="7" t="e">
        <f t="shared" ref="AP63" si="23">AP62/T62</f>
        <v>#DIV/0!</v>
      </c>
      <c r="AQ63" s="7" t="e">
        <f t="shared" ref="AQ63" si="24">AQ62/U62</f>
        <v>#DIV/0!</v>
      </c>
      <c r="AR63" s="7" t="e">
        <f t="shared" ref="AR63" si="25">AR62/V62</f>
        <v>#DIV/0!</v>
      </c>
    </row>
    <row r="64" spans="1:44" x14ac:dyDescent="0.25">
      <c r="A64" s="5" t="s">
        <v>171</v>
      </c>
      <c r="B64">
        <f>B62/B63</f>
        <v>23792.160437556977</v>
      </c>
      <c r="C64">
        <f>C62/C63</f>
        <v>24658.261111111115</v>
      </c>
      <c r="D64">
        <f>D62/D63</f>
        <v>16921.305557906522</v>
      </c>
      <c r="E64">
        <f t="shared" ref="E64" si="26">E62/E63</f>
        <v>20000</v>
      </c>
      <c r="F64" t="e">
        <f t="shared" ref="F64" si="27">F62/F63</f>
        <v>#DIV/0!</v>
      </c>
      <c r="G64" t="e">
        <f t="shared" ref="G64" si="28">G62/G63</f>
        <v>#DIV/0!</v>
      </c>
      <c r="H64" t="e">
        <f t="shared" ref="H64" si="29">H62/H63</f>
        <v>#DIV/0!</v>
      </c>
      <c r="I64" t="e">
        <f t="shared" ref="I64" si="30">I62/I63</f>
        <v>#DIV/0!</v>
      </c>
      <c r="J64">
        <f t="shared" ref="J64" si="31">J62/J63</f>
        <v>9685.4273673812495</v>
      </c>
      <c r="K64">
        <f t="shared" ref="K64" si="32">K62/K63</f>
        <v>9685.4273673812513</v>
      </c>
      <c r="L64">
        <f t="shared" ref="L64" si="33">L62/L63</f>
        <v>9685.4273673812513</v>
      </c>
      <c r="M64">
        <f t="shared" ref="M64" si="34">M62/M63</f>
        <v>24232.397541966104</v>
      </c>
      <c r="N64">
        <f t="shared" ref="N64" si="35">N62/N63</f>
        <v>20481.087499999998</v>
      </c>
      <c r="O64">
        <f t="shared" ref="O64" si="36">O62/O63</f>
        <v>9685.4273673812513</v>
      </c>
      <c r="P64" t="e">
        <f t="shared" ref="P64" si="37">P62/P63</f>
        <v>#DIV/0!</v>
      </c>
      <c r="Q64" t="e">
        <f t="shared" ref="Q64" si="38">Q62/Q63</f>
        <v>#DIV/0!</v>
      </c>
      <c r="R64" t="e">
        <f t="shared" ref="R64" si="39">R62/R63</f>
        <v>#DIV/0!</v>
      </c>
      <c r="S64" t="e">
        <f t="shared" ref="S64" si="40">S62/S63</f>
        <v>#DIV/0!</v>
      </c>
      <c r="T64" t="e">
        <f t="shared" ref="T64" si="41">T62/T63</f>
        <v>#DIV/0!</v>
      </c>
      <c r="U64" t="e">
        <f t="shared" ref="U64" si="42">U62/U63</f>
        <v>#DIV/0!</v>
      </c>
      <c r="V64" t="e">
        <f t="shared" ref="V64" si="43">V62/V63</f>
        <v>#DIV/0!</v>
      </c>
    </row>
    <row r="66" spans="1:27" x14ac:dyDescent="0.25">
      <c r="A66" s="5" t="s">
        <v>172</v>
      </c>
      <c r="C66">
        <f t="shared" ref="C66:O66" si="44">MIN(C73:C90)</f>
        <v>21</v>
      </c>
      <c r="D66">
        <f t="shared" si="44"/>
        <v>0</v>
      </c>
      <c r="E66">
        <f t="shared" si="44"/>
        <v>0</v>
      </c>
      <c r="F66">
        <f t="shared" si="44"/>
        <v>0</v>
      </c>
      <c r="G66">
        <f t="shared" si="44"/>
        <v>0</v>
      </c>
      <c r="H66">
        <f t="shared" si="44"/>
        <v>0</v>
      </c>
      <c r="I66">
        <f t="shared" si="44"/>
        <v>0</v>
      </c>
      <c r="J66">
        <f t="shared" si="44"/>
        <v>9</v>
      </c>
      <c r="K66">
        <f t="shared" si="44"/>
        <v>10</v>
      </c>
      <c r="L66">
        <f t="shared" si="44"/>
        <v>9.35</v>
      </c>
      <c r="M66">
        <f t="shared" si="44"/>
        <v>120</v>
      </c>
      <c r="N66">
        <f t="shared" si="44"/>
        <v>109</v>
      </c>
      <c r="O66">
        <f t="shared" si="44"/>
        <v>6</v>
      </c>
    </row>
    <row r="67" spans="1:27" x14ac:dyDescent="0.25">
      <c r="A67" s="5" t="s">
        <v>173</v>
      </c>
      <c r="C67" s="573">
        <f>C4</f>
        <v>38.80240083993997</v>
      </c>
      <c r="D67" s="573">
        <f t="shared" ref="D67:O67" si="45">D4</f>
        <v>43.948392599775431</v>
      </c>
      <c r="E67" s="573">
        <f t="shared" si="45"/>
        <v>915.37523019657863</v>
      </c>
      <c r="F67" s="573" t="e">
        <f t="shared" si="45"/>
        <v>#DIV/0!</v>
      </c>
      <c r="G67" s="573" t="e">
        <f t="shared" si="45"/>
        <v>#DIV/0!</v>
      </c>
      <c r="H67" s="573" t="e">
        <f t="shared" si="45"/>
        <v>#DIV/0!</v>
      </c>
      <c r="I67" s="573" t="e">
        <f t="shared" si="45"/>
        <v>#DIV/0!</v>
      </c>
      <c r="J67" s="573">
        <f t="shared" si="45"/>
        <v>45.371725678602196</v>
      </c>
      <c r="K67" s="573">
        <f t="shared" si="45"/>
        <v>37.344335067765925</v>
      </c>
      <c r="L67" s="573">
        <f t="shared" si="45"/>
        <v>32.41734367172608</v>
      </c>
      <c r="M67" s="573">
        <f t="shared" si="45"/>
        <v>122.59648717263789</v>
      </c>
      <c r="N67" s="573">
        <f t="shared" si="45"/>
        <v>123.21734643153434</v>
      </c>
      <c r="O67" s="573">
        <f t="shared" si="45"/>
        <v>31.799867612541043</v>
      </c>
    </row>
    <row r="68" spans="1:27" x14ac:dyDescent="0.25">
      <c r="A68" s="5" t="s">
        <v>174</v>
      </c>
      <c r="C68">
        <f t="shared" ref="C68:O68" si="46">MAX(C73:C88)</f>
        <v>40</v>
      </c>
      <c r="D68">
        <f t="shared" si="46"/>
        <v>0</v>
      </c>
      <c r="E68">
        <f t="shared" si="46"/>
        <v>0</v>
      </c>
      <c r="F68">
        <f t="shared" si="46"/>
        <v>0</v>
      </c>
      <c r="G68">
        <f t="shared" si="46"/>
        <v>0</v>
      </c>
      <c r="H68">
        <f t="shared" si="46"/>
        <v>0</v>
      </c>
      <c r="I68">
        <f t="shared" si="46"/>
        <v>0</v>
      </c>
      <c r="J68">
        <f t="shared" si="46"/>
        <v>71</v>
      </c>
      <c r="K68">
        <f t="shared" si="46"/>
        <v>42</v>
      </c>
      <c r="L68">
        <f t="shared" si="46"/>
        <v>10</v>
      </c>
      <c r="M68">
        <f t="shared" si="46"/>
        <v>120</v>
      </c>
      <c r="N68">
        <f t="shared" si="46"/>
        <v>109</v>
      </c>
      <c r="O68">
        <f t="shared" si="46"/>
        <v>39</v>
      </c>
    </row>
    <row r="69" spans="1:27" x14ac:dyDescent="0.25">
      <c r="A69" s="5"/>
      <c r="C69" s="79"/>
      <c r="D69" s="79"/>
      <c r="E69" s="79"/>
      <c r="F69" s="79"/>
      <c r="G69" s="79"/>
      <c r="H69" s="79"/>
      <c r="I69" s="79"/>
      <c r="J69" s="79"/>
      <c r="K69" s="79"/>
      <c r="L69" s="79"/>
      <c r="M69" s="79"/>
      <c r="N69" s="79"/>
      <c r="O69" s="79"/>
    </row>
    <row r="70" spans="1:27" x14ac:dyDescent="0.25">
      <c r="A70" s="5" t="s">
        <v>175</v>
      </c>
      <c r="C70">
        <f t="shared" ref="C70:O70" si="47">COUNT(C73:C94)</f>
        <v>5</v>
      </c>
      <c r="D70">
        <f t="shared" si="47"/>
        <v>0</v>
      </c>
      <c r="E70">
        <f t="shared" si="47"/>
        <v>0</v>
      </c>
      <c r="F70">
        <f t="shared" si="47"/>
        <v>0</v>
      </c>
      <c r="G70">
        <f t="shared" si="47"/>
        <v>0</v>
      </c>
      <c r="H70">
        <f t="shared" si="47"/>
        <v>0</v>
      </c>
      <c r="I70">
        <f t="shared" si="47"/>
        <v>0</v>
      </c>
      <c r="J70">
        <f t="shared" si="47"/>
        <v>4</v>
      </c>
      <c r="K70">
        <f t="shared" si="47"/>
        <v>4</v>
      </c>
      <c r="L70">
        <f t="shared" si="47"/>
        <v>2</v>
      </c>
      <c r="M70">
        <f t="shared" si="47"/>
        <v>1</v>
      </c>
      <c r="N70">
        <f t="shared" si="47"/>
        <v>1</v>
      </c>
      <c r="O70">
        <f t="shared" si="47"/>
        <v>4</v>
      </c>
    </row>
    <row r="72" spans="1:27" x14ac:dyDescent="0.25">
      <c r="A72" s="5" t="s">
        <v>176</v>
      </c>
      <c r="C72" s="569">
        <f t="shared" ref="C72:O72" si="48">(SUM(C73:C93))/COUNT(C73:C93)</f>
        <v>35.4</v>
      </c>
      <c r="D72" s="570" t="e">
        <f t="shared" si="48"/>
        <v>#DIV/0!</v>
      </c>
      <c r="E72" s="570" t="e">
        <f t="shared" si="48"/>
        <v>#DIV/0!</v>
      </c>
      <c r="F72" s="570" t="e">
        <f t="shared" si="48"/>
        <v>#DIV/0!</v>
      </c>
      <c r="G72" s="570" t="e">
        <f t="shared" si="48"/>
        <v>#DIV/0!</v>
      </c>
      <c r="H72" s="570" t="e">
        <f t="shared" si="48"/>
        <v>#DIV/0!</v>
      </c>
      <c r="I72" s="570" t="e">
        <f t="shared" si="48"/>
        <v>#DIV/0!</v>
      </c>
      <c r="J72" s="570">
        <f t="shared" si="48"/>
        <v>26.1</v>
      </c>
      <c r="K72" s="570">
        <f t="shared" si="48"/>
        <v>20.475000000000001</v>
      </c>
      <c r="L72" s="570">
        <f t="shared" si="48"/>
        <v>9.6750000000000007</v>
      </c>
      <c r="M72" s="570">
        <f t="shared" si="48"/>
        <v>120</v>
      </c>
      <c r="N72" s="570">
        <f t="shared" si="48"/>
        <v>109</v>
      </c>
      <c r="O72" s="571">
        <f t="shared" si="48"/>
        <v>16.375</v>
      </c>
      <c r="P72" t="s">
        <v>177</v>
      </c>
      <c r="W72" s="77">
        <f>C4</f>
        <v>38.80240083993997</v>
      </c>
      <c r="X72" s="77">
        <f>J4</f>
        <v>45.371725678602196</v>
      </c>
      <c r="Y72" s="77">
        <f t="shared" ref="Y72:Z72" si="49">K4</f>
        <v>37.344335067765925</v>
      </c>
      <c r="Z72" s="77">
        <f t="shared" si="49"/>
        <v>32.41734367172608</v>
      </c>
      <c r="AA72" s="77">
        <f>O4</f>
        <v>31.799867612541043</v>
      </c>
    </row>
    <row r="73" spans="1:27" x14ac:dyDescent="0.25">
      <c r="C73" s="567">
        <v>21</v>
      </c>
      <c r="D73" s="567"/>
      <c r="E73" s="567"/>
      <c r="F73" s="567"/>
      <c r="G73" s="567"/>
      <c r="H73" s="567"/>
      <c r="I73" s="567"/>
      <c r="J73" s="567">
        <v>71</v>
      </c>
      <c r="K73" s="567">
        <v>42</v>
      </c>
      <c r="L73" s="567"/>
      <c r="M73" s="567">
        <v>120</v>
      </c>
      <c r="N73" s="567">
        <v>109</v>
      </c>
      <c r="O73" s="567">
        <v>39</v>
      </c>
      <c r="P73" t="s">
        <v>178</v>
      </c>
      <c r="W73" t="s">
        <v>179</v>
      </c>
      <c r="X73" t="s">
        <v>180</v>
      </c>
      <c r="Y73" t="s">
        <v>181</v>
      </c>
      <c r="Z73" t="s">
        <v>182</v>
      </c>
      <c r="AA73" t="s">
        <v>183</v>
      </c>
    </row>
    <row r="74" spans="1:27" x14ac:dyDescent="0.25">
      <c r="C74" s="488">
        <v>40</v>
      </c>
      <c r="D74" s="488"/>
      <c r="E74" s="488"/>
      <c r="F74" s="488"/>
      <c r="G74" s="488"/>
      <c r="H74" s="488"/>
      <c r="I74" s="488"/>
      <c r="J74" s="488">
        <v>12</v>
      </c>
      <c r="K74" s="488">
        <v>10</v>
      </c>
      <c r="L74" s="488">
        <v>10</v>
      </c>
      <c r="M74" s="488"/>
      <c r="N74" s="488"/>
      <c r="O74" s="488"/>
      <c r="P74" t="s">
        <v>184</v>
      </c>
      <c r="W74">
        <f>C73</f>
        <v>21</v>
      </c>
      <c r="X74">
        <f>J73</f>
        <v>71</v>
      </c>
      <c r="Y74">
        <f>K73</f>
        <v>42</v>
      </c>
      <c r="Z74">
        <f>L74</f>
        <v>10</v>
      </c>
      <c r="AA74">
        <f>O73</f>
        <v>39</v>
      </c>
    </row>
    <row r="75" spans="1:27" x14ac:dyDescent="0.25">
      <c r="C75" s="488">
        <v>37</v>
      </c>
      <c r="D75" s="488"/>
      <c r="E75" s="488"/>
      <c r="F75" s="488"/>
      <c r="G75" s="488"/>
      <c r="H75" s="488"/>
      <c r="I75" s="488"/>
      <c r="J75" s="488"/>
      <c r="K75" s="488">
        <v>17.7</v>
      </c>
      <c r="L75" s="488"/>
      <c r="M75" s="488"/>
      <c r="N75" s="488"/>
      <c r="O75" s="488">
        <v>12.2</v>
      </c>
      <c r="P75" s="572" t="s">
        <v>185</v>
      </c>
      <c r="W75">
        <f t="shared" ref="W75:W76" si="50">C74</f>
        <v>40</v>
      </c>
      <c r="X75">
        <f>J74</f>
        <v>12</v>
      </c>
      <c r="Y75">
        <f t="shared" ref="Y75:Y76" si="51">K74</f>
        <v>10</v>
      </c>
      <c r="Z75">
        <f>L79</f>
        <v>9.35</v>
      </c>
      <c r="AA75">
        <f>O75</f>
        <v>12.2</v>
      </c>
    </row>
    <row r="76" spans="1:27" x14ac:dyDescent="0.25">
      <c r="C76" s="568"/>
      <c r="D76" s="568"/>
      <c r="E76" s="568"/>
      <c r="F76" s="568"/>
      <c r="G76" s="568"/>
      <c r="H76" s="568"/>
      <c r="I76" s="568"/>
      <c r="J76" s="568">
        <v>9</v>
      </c>
      <c r="K76" s="568"/>
      <c r="L76" s="568"/>
      <c r="M76" s="568"/>
      <c r="N76" s="568"/>
      <c r="O76" s="568">
        <v>6</v>
      </c>
      <c r="P76" t="s">
        <v>186</v>
      </c>
      <c r="W76">
        <f t="shared" si="50"/>
        <v>37</v>
      </c>
      <c r="X76">
        <f>J76</f>
        <v>9</v>
      </c>
      <c r="Y76">
        <f t="shared" si="51"/>
        <v>17.7</v>
      </c>
      <c r="AA76">
        <f>O76</f>
        <v>6</v>
      </c>
    </row>
    <row r="77" spans="1:27" x14ac:dyDescent="0.25">
      <c r="C77" s="568">
        <v>39</v>
      </c>
      <c r="D77" s="568"/>
      <c r="E77" s="568"/>
      <c r="F77" s="568"/>
      <c r="G77" s="568"/>
      <c r="H77" s="568"/>
      <c r="I77" s="568"/>
      <c r="J77" s="568"/>
      <c r="K77" s="568"/>
      <c r="L77" s="568"/>
      <c r="M77" s="568"/>
      <c r="N77" s="568"/>
      <c r="O77" s="568"/>
      <c r="P77" t="s">
        <v>187</v>
      </c>
      <c r="W77">
        <f>C77</f>
        <v>39</v>
      </c>
      <c r="X77">
        <f>J79</f>
        <v>12.4</v>
      </c>
      <c r="Y77">
        <f>K79</f>
        <v>12.2</v>
      </c>
      <c r="AA77">
        <f>O78</f>
        <v>0</v>
      </c>
    </row>
    <row r="78" spans="1:27" x14ac:dyDescent="0.25">
      <c r="C78" s="488"/>
      <c r="D78" s="488"/>
      <c r="E78" s="488"/>
      <c r="F78" s="488"/>
      <c r="G78" s="488"/>
      <c r="H78" s="488"/>
      <c r="I78" s="488"/>
      <c r="J78" s="488"/>
      <c r="K78" s="488"/>
      <c r="L78" s="488"/>
      <c r="M78" s="488"/>
      <c r="N78" s="488"/>
      <c r="O78" s="582"/>
      <c r="P78" t="s">
        <v>188</v>
      </c>
      <c r="W78">
        <f>C79</f>
        <v>40</v>
      </c>
      <c r="AA78">
        <f>O79</f>
        <v>8.3000000000000007</v>
      </c>
    </row>
    <row r="79" spans="1:27" x14ac:dyDescent="0.25">
      <c r="C79" s="488">
        <v>40</v>
      </c>
      <c r="D79" s="488"/>
      <c r="E79" s="488"/>
      <c r="F79" s="488"/>
      <c r="G79" s="488"/>
      <c r="H79" s="488"/>
      <c r="I79" s="488"/>
      <c r="J79" s="488">
        <v>12.4</v>
      </c>
      <c r="K79" s="488">
        <v>12.2</v>
      </c>
      <c r="L79" s="488">
        <v>9.35</v>
      </c>
      <c r="M79" s="488"/>
      <c r="N79" s="488"/>
      <c r="O79" s="488">
        <v>8.3000000000000007</v>
      </c>
      <c r="P79" t="s">
        <v>189</v>
      </c>
    </row>
    <row r="80" spans="1:27" x14ac:dyDescent="0.25">
      <c r="C80" s="488"/>
      <c r="D80" s="488"/>
      <c r="E80" s="488"/>
      <c r="F80" s="488"/>
      <c r="G80" s="488"/>
      <c r="H80" s="488"/>
      <c r="I80" s="488"/>
      <c r="J80" s="488"/>
      <c r="K80" s="488"/>
      <c r="L80" s="488"/>
      <c r="M80" s="488"/>
      <c r="N80" s="488"/>
      <c r="O80" s="488"/>
    </row>
    <row r="81" spans="3:15" x14ac:dyDescent="0.25">
      <c r="C81" s="488"/>
      <c r="D81" s="488"/>
      <c r="E81" s="488"/>
      <c r="F81" s="488"/>
      <c r="G81" s="488"/>
      <c r="H81" s="488"/>
      <c r="I81" s="488"/>
      <c r="J81" s="488"/>
      <c r="K81" s="488"/>
      <c r="L81" s="488"/>
      <c r="M81" s="488"/>
      <c r="N81" s="488"/>
      <c r="O81" s="488"/>
    </row>
    <row r="82" spans="3:15" x14ac:dyDescent="0.25">
      <c r="C82" s="7"/>
      <c r="D82" s="7"/>
      <c r="E82" s="7"/>
      <c r="F82" s="7"/>
      <c r="G82" s="7"/>
      <c r="H82" s="7"/>
      <c r="I82" s="7"/>
      <c r="J82" s="7"/>
      <c r="K82" s="7"/>
      <c r="L82" s="7"/>
      <c r="M82" s="7"/>
      <c r="N82" s="7"/>
      <c r="O82" s="7"/>
    </row>
    <row r="83" spans="3:15" x14ac:dyDescent="0.25">
      <c r="C83" s="7"/>
      <c r="D83" s="7"/>
      <c r="E83" s="7"/>
      <c r="F83" s="7"/>
      <c r="G83" s="7"/>
      <c r="H83" s="7"/>
      <c r="I83" s="7"/>
      <c r="J83" s="7"/>
      <c r="K83" s="7"/>
      <c r="L83" s="7"/>
      <c r="M83" s="7"/>
      <c r="N83" s="7"/>
      <c r="O83" s="7"/>
    </row>
    <row r="84" spans="3:15" x14ac:dyDescent="0.25">
      <c r="C84" s="7"/>
      <c r="D84" s="7"/>
      <c r="E84" s="7"/>
      <c r="F84" s="7"/>
      <c r="G84" s="7"/>
      <c r="H84" s="7"/>
      <c r="I84" s="7"/>
      <c r="J84" s="7"/>
      <c r="K84" s="7"/>
      <c r="L84" s="7"/>
      <c r="M84" s="7"/>
      <c r="N84" s="7"/>
      <c r="O84" s="7"/>
    </row>
  </sheetData>
  <conditionalFormatting sqref="C13:O13">
    <cfRule type="cellIs" dxfId="7" priority="10" operator="between">
      <formula>-0.1</formula>
      <formula>0.1</formula>
    </cfRule>
  </conditionalFormatting>
  <conditionalFormatting sqref="C13:O13">
    <cfRule type="cellIs" dxfId="6" priority="9" operator="lessThan">
      <formula>-0.2</formula>
    </cfRule>
  </conditionalFormatting>
  <conditionalFormatting sqref="C13:O13">
    <cfRule type="cellIs" dxfId="5" priority="8" operator="greaterThan">
      <formula>0.2</formula>
    </cfRule>
  </conditionalFormatting>
  <conditionalFormatting sqref="C13:O13">
    <cfRule type="cellIs" dxfId="4" priority="7" operator="between">
      <formula>0.1</formula>
      <formula>0.2</formula>
    </cfRule>
  </conditionalFormatting>
  <conditionalFormatting sqref="C13:O13">
    <cfRule type="cellIs" dxfId="3" priority="6" operator="between">
      <formula>-0.2</formula>
      <formula>-0.1</formula>
    </cfRule>
  </conditionalFormatting>
  <conditionalFormatting sqref="C70:O70">
    <cfRule type="cellIs" dxfId="2" priority="3" operator="lessThan">
      <formula>2.1</formula>
    </cfRule>
  </conditionalFormatting>
  <conditionalFormatting sqref="C70:O70">
    <cfRule type="cellIs" dxfId="1" priority="2" operator="between">
      <formula>2.1</formula>
      <formula>3.1</formula>
    </cfRule>
  </conditionalFormatting>
  <conditionalFormatting sqref="C70:O70">
    <cfRule type="cellIs" dxfId="0" priority="1" operator="greaterThan">
      <formula>3.1</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B32" activePane="bottomRight" state="frozen"/>
      <selection pane="topRight" activeCell="B1" sqref="B1"/>
      <selection pane="bottomLeft" activeCell="A2" sqref="A2"/>
      <selection pane="bottomRight" activeCell="G54" sqref="G54"/>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190</v>
      </c>
      <c r="B1" t="s">
        <v>191</v>
      </c>
      <c r="C1" t="s">
        <v>192</v>
      </c>
      <c r="D1" t="s">
        <v>193</v>
      </c>
      <c r="E1" s="234" t="s">
        <v>194</v>
      </c>
      <c r="F1" s="234" t="s">
        <v>195</v>
      </c>
      <c r="G1" s="234" t="s">
        <v>196</v>
      </c>
      <c r="H1" s="234" t="s">
        <v>197</v>
      </c>
      <c r="I1" s="234" t="s">
        <v>198</v>
      </c>
      <c r="J1" s="234" t="s">
        <v>199</v>
      </c>
      <c r="K1" s="234" t="s">
        <v>200</v>
      </c>
      <c r="L1" s="234" t="s">
        <v>201</v>
      </c>
      <c r="M1" s="234" t="s">
        <v>202</v>
      </c>
      <c r="N1" s="234" t="s">
        <v>203</v>
      </c>
      <c r="O1" s="234" t="s">
        <v>204</v>
      </c>
      <c r="P1" s="234" t="s">
        <v>205</v>
      </c>
      <c r="Q1" s="234" t="s">
        <v>206</v>
      </c>
      <c r="R1" s="234" t="s">
        <v>207</v>
      </c>
      <c r="S1" s="234" t="s">
        <v>208</v>
      </c>
    </row>
    <row r="2" spans="1:19" x14ac:dyDescent="0.25">
      <c r="A2" s="62" t="s">
        <v>209</v>
      </c>
      <c r="B2" t="s">
        <v>210</v>
      </c>
      <c r="C2" t="s">
        <v>211</v>
      </c>
      <c r="D2" t="s">
        <v>212</v>
      </c>
      <c r="E2" s="360"/>
      <c r="F2" s="6">
        <v>0</v>
      </c>
      <c r="G2" s="6">
        <v>1</v>
      </c>
      <c r="H2" s="6">
        <v>0</v>
      </c>
      <c r="I2" s="6">
        <v>0</v>
      </c>
    </row>
    <row r="3" spans="1:19" x14ac:dyDescent="0.25">
      <c r="A3" s="62" t="s">
        <v>213</v>
      </c>
      <c r="B3" t="s">
        <v>214</v>
      </c>
      <c r="C3" t="s">
        <v>211</v>
      </c>
      <c r="D3" t="s">
        <v>212</v>
      </c>
      <c r="F3" s="6">
        <v>0</v>
      </c>
      <c r="G3" s="6">
        <v>1</v>
      </c>
      <c r="H3" s="6">
        <v>0</v>
      </c>
      <c r="I3" s="6">
        <v>0</v>
      </c>
    </row>
    <row r="4" spans="1:19" x14ac:dyDescent="0.25">
      <c r="A4" s="62" t="s">
        <v>215</v>
      </c>
      <c r="B4" t="s">
        <v>216</v>
      </c>
      <c r="C4" t="s">
        <v>211</v>
      </c>
      <c r="D4" t="s">
        <v>217</v>
      </c>
      <c r="F4" s="6">
        <v>0</v>
      </c>
      <c r="G4" s="6">
        <v>1</v>
      </c>
      <c r="H4" s="6">
        <v>0</v>
      </c>
      <c r="I4" s="6">
        <v>0</v>
      </c>
    </row>
    <row r="5" spans="1:19" x14ac:dyDescent="0.25">
      <c r="A5" s="63" t="s">
        <v>218</v>
      </c>
      <c r="B5" t="s">
        <v>219</v>
      </c>
      <c r="C5" t="s">
        <v>211</v>
      </c>
      <c r="D5" t="s">
        <v>220</v>
      </c>
      <c r="F5" s="6">
        <v>0</v>
      </c>
      <c r="G5" s="6">
        <v>0</v>
      </c>
      <c r="H5" s="6">
        <v>0</v>
      </c>
      <c r="I5" s="6">
        <v>0</v>
      </c>
      <c r="J5" s="6">
        <v>0</v>
      </c>
      <c r="K5" s="6">
        <v>0</v>
      </c>
      <c r="L5" s="6">
        <v>0</v>
      </c>
      <c r="M5" s="6">
        <v>0</v>
      </c>
      <c r="N5" s="6">
        <v>0</v>
      </c>
      <c r="O5" s="6">
        <v>0</v>
      </c>
      <c r="P5" s="6">
        <v>0</v>
      </c>
      <c r="R5" s="6">
        <v>0</v>
      </c>
    </row>
    <row r="6" spans="1:19" x14ac:dyDescent="0.25">
      <c r="A6" s="63" t="s">
        <v>221</v>
      </c>
      <c r="B6" t="s">
        <v>222</v>
      </c>
      <c r="C6" t="s">
        <v>211</v>
      </c>
      <c r="D6" t="s">
        <v>220</v>
      </c>
      <c r="F6" s="6">
        <v>0</v>
      </c>
      <c r="G6" s="6">
        <v>0</v>
      </c>
      <c r="H6" s="6">
        <v>0</v>
      </c>
      <c r="I6" s="6">
        <v>0</v>
      </c>
      <c r="J6" s="6">
        <v>0</v>
      </c>
      <c r="K6" s="6">
        <v>0</v>
      </c>
      <c r="L6" s="6">
        <v>0</v>
      </c>
      <c r="M6" s="6">
        <v>0</v>
      </c>
      <c r="N6" s="6">
        <v>0</v>
      </c>
      <c r="O6" s="6">
        <v>0</v>
      </c>
      <c r="P6" s="6">
        <v>0</v>
      </c>
      <c r="R6" s="6">
        <v>0</v>
      </c>
    </row>
    <row r="7" spans="1:19" x14ac:dyDescent="0.25">
      <c r="A7" s="64" t="s">
        <v>223</v>
      </c>
      <c r="B7" t="s">
        <v>224</v>
      </c>
      <c r="C7" t="s">
        <v>211</v>
      </c>
      <c r="D7" t="s">
        <v>225</v>
      </c>
      <c r="F7" s="6">
        <v>0</v>
      </c>
      <c r="G7" s="6">
        <v>0</v>
      </c>
      <c r="H7" s="6">
        <v>0</v>
      </c>
      <c r="I7" s="6">
        <v>0</v>
      </c>
      <c r="J7" s="6">
        <v>0</v>
      </c>
      <c r="K7" s="6">
        <v>0</v>
      </c>
      <c r="L7" s="6">
        <v>0</v>
      </c>
      <c r="M7" s="6">
        <v>0</v>
      </c>
      <c r="N7" s="6">
        <v>0</v>
      </c>
      <c r="O7" s="6">
        <v>0</v>
      </c>
      <c r="P7" s="6">
        <v>0</v>
      </c>
      <c r="R7" s="6">
        <v>0</v>
      </c>
    </row>
    <row r="8" spans="1:19" x14ac:dyDescent="0.25">
      <c r="A8" s="64" t="s">
        <v>226</v>
      </c>
      <c r="B8" t="s">
        <v>227</v>
      </c>
      <c r="C8" t="s">
        <v>211</v>
      </c>
      <c r="D8" t="s">
        <v>225</v>
      </c>
      <c r="F8" s="6">
        <v>191</v>
      </c>
      <c r="G8" s="6">
        <v>3.31</v>
      </c>
      <c r="H8" s="6">
        <v>1200</v>
      </c>
    </row>
    <row r="9" spans="1:19" x14ac:dyDescent="0.25">
      <c r="A9" s="64" t="s">
        <v>228</v>
      </c>
      <c r="B9" s="361" t="s">
        <v>229</v>
      </c>
      <c r="C9" t="s">
        <v>211</v>
      </c>
      <c r="D9" t="s">
        <v>225</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230</v>
      </c>
    </row>
    <row r="10" spans="1:19" x14ac:dyDescent="0.25">
      <c r="A10" s="64" t="s">
        <v>231</v>
      </c>
      <c r="B10" s="6" t="s">
        <v>232</v>
      </c>
      <c r="C10" t="s">
        <v>211</v>
      </c>
      <c r="D10" t="s">
        <v>225</v>
      </c>
      <c r="M10" s="233"/>
      <c r="N10" s="233"/>
      <c r="O10" s="233"/>
      <c r="Q10" s="233"/>
      <c r="S10" s="418"/>
    </row>
    <row r="11" spans="1:19" x14ac:dyDescent="0.25">
      <c r="A11" s="64" t="s">
        <v>233</v>
      </c>
      <c r="B11" t="s">
        <v>234</v>
      </c>
      <c r="C11" t="s">
        <v>211</v>
      </c>
      <c r="D11" t="s">
        <v>225</v>
      </c>
      <c r="F11" s="6">
        <v>0</v>
      </c>
      <c r="G11" s="6">
        <v>0</v>
      </c>
      <c r="H11" s="6">
        <v>-1000</v>
      </c>
      <c r="I11" s="6">
        <v>0</v>
      </c>
      <c r="J11" s="6">
        <v>0</v>
      </c>
      <c r="K11" s="6">
        <v>0</v>
      </c>
      <c r="L11" s="6">
        <v>0</v>
      </c>
      <c r="M11" s="6">
        <v>0</v>
      </c>
      <c r="N11" s="6">
        <v>0</v>
      </c>
      <c r="O11" s="6">
        <v>0</v>
      </c>
      <c r="P11" s="6">
        <v>0</v>
      </c>
      <c r="R11" s="6">
        <v>0</v>
      </c>
    </row>
    <row r="12" spans="1:19" ht="16.5" customHeight="1" x14ac:dyDescent="0.25">
      <c r="A12" s="64" t="s">
        <v>235</v>
      </c>
      <c r="B12" t="s">
        <v>236</v>
      </c>
      <c r="C12" t="s">
        <v>211</v>
      </c>
      <c r="D12" t="s">
        <v>225</v>
      </c>
      <c r="F12" s="6">
        <v>8.93</v>
      </c>
      <c r="G12" s="6">
        <v>0.13200000000000001</v>
      </c>
      <c r="H12" s="6">
        <v>1610</v>
      </c>
      <c r="I12" s="6">
        <v>3.6579999999999998E-3</v>
      </c>
    </row>
    <row r="13" spans="1:19" ht="16.5" customHeight="1" x14ac:dyDescent="0.25">
      <c r="A13" s="64" t="s">
        <v>237</v>
      </c>
      <c r="B13" t="s">
        <v>238</v>
      </c>
      <c r="C13" t="s">
        <v>211</v>
      </c>
      <c r="D13" t="s">
        <v>225</v>
      </c>
      <c r="F13" s="6">
        <v>134.19999999999999</v>
      </c>
      <c r="G13" s="6">
        <v>47.64</v>
      </c>
      <c r="H13" s="6">
        <v>9576</v>
      </c>
    </row>
    <row r="14" spans="1:19" ht="16.5" customHeight="1" x14ac:dyDescent="0.25">
      <c r="A14" s="64" t="s">
        <v>239</v>
      </c>
      <c r="B14" t="s">
        <v>240</v>
      </c>
      <c r="C14" t="s">
        <v>211</v>
      </c>
      <c r="D14" t="s">
        <v>225</v>
      </c>
    </row>
    <row r="15" spans="1:19" ht="16.5" customHeight="1" x14ac:dyDescent="0.25">
      <c r="A15" s="64" t="s">
        <v>241</v>
      </c>
      <c r="B15" t="s">
        <v>242</v>
      </c>
      <c r="C15" t="s">
        <v>211</v>
      </c>
      <c r="D15" t="s">
        <v>225</v>
      </c>
      <c r="F15" s="6">
        <v>0</v>
      </c>
      <c r="G15" s="6">
        <v>0.14000000000000001</v>
      </c>
      <c r="H15" s="540">
        <v>570.20000000000005</v>
      </c>
      <c r="I15" s="541">
        <v>0.11382</v>
      </c>
      <c r="J15" s="542">
        <v>5.47E-3</v>
      </c>
      <c r="K15" s="542">
        <v>8.6139899999999994</v>
      </c>
      <c r="L15" s="542">
        <v>3.8999999999999998E-3</v>
      </c>
      <c r="M15" s="543">
        <v>4.6199999999999997E-8</v>
      </c>
      <c r="N15" s="543">
        <v>5.8799999999999997E-8</v>
      </c>
      <c r="O15" s="543">
        <v>5.1300000000000003E-8</v>
      </c>
      <c r="P15" s="542">
        <v>5.289E-2</v>
      </c>
      <c r="Q15" s="542">
        <v>0.49207000000000001</v>
      </c>
      <c r="R15" s="542">
        <v>4.6999999999999999E-4</v>
      </c>
      <c r="S15" s="544" t="s">
        <v>243</v>
      </c>
    </row>
    <row r="16" spans="1:19" x14ac:dyDescent="0.25">
      <c r="A16" s="64" t="s">
        <v>244</v>
      </c>
      <c r="B16" t="s">
        <v>245</v>
      </c>
      <c r="C16" t="s">
        <v>211</v>
      </c>
      <c r="D16" t="s">
        <v>225</v>
      </c>
      <c r="F16" s="6">
        <v>40.9</v>
      </c>
      <c r="G16" s="6">
        <v>0.29399999999999998</v>
      </c>
      <c r="H16" s="540">
        <v>1462.15</v>
      </c>
      <c r="I16" s="541">
        <v>2.5799999999999998E-3</v>
      </c>
      <c r="J16" s="542">
        <v>8.5699999999999995E-3</v>
      </c>
      <c r="K16" s="542">
        <v>8.1109600000000004</v>
      </c>
      <c r="L16" s="542">
        <v>2.3769999999999999E-2</v>
      </c>
      <c r="M16" s="543">
        <v>1.1899999999999999E-7</v>
      </c>
      <c r="N16" s="543">
        <v>1.73E-7</v>
      </c>
      <c r="O16" s="543">
        <v>1.05E-7</v>
      </c>
      <c r="P16" s="542">
        <v>0.11236</v>
      </c>
      <c r="Q16" s="542">
        <v>1.0666599999999999</v>
      </c>
      <c r="R16" s="542">
        <v>1.17E-3</v>
      </c>
      <c r="S16" s="542" t="s">
        <v>246</v>
      </c>
    </row>
    <row r="17" spans="1:19" x14ac:dyDescent="0.25">
      <c r="A17" s="64" t="s">
        <v>247</v>
      </c>
      <c r="B17" t="s">
        <v>248</v>
      </c>
      <c r="C17" t="s">
        <v>211</v>
      </c>
      <c r="D17" t="s">
        <v>225</v>
      </c>
      <c r="F17" s="6">
        <v>0</v>
      </c>
      <c r="G17" s="6">
        <v>8.2025000000000001E-2</v>
      </c>
      <c r="H17" s="545">
        <v>166.83</v>
      </c>
      <c r="I17" s="546">
        <v>1.1E-4</v>
      </c>
      <c r="J17" s="547">
        <v>2.2899999999999999E-3</v>
      </c>
      <c r="K17" s="548">
        <v>0.87531999999999999</v>
      </c>
      <c r="L17" s="548">
        <v>1.9400000000000001E-3</v>
      </c>
      <c r="M17" s="549">
        <v>1E-8</v>
      </c>
      <c r="N17" s="549">
        <v>1.7999999999999999E-8</v>
      </c>
      <c r="O17" s="549">
        <v>1.24E-8</v>
      </c>
      <c r="P17" s="548">
        <v>1.55E-2</v>
      </c>
      <c r="Q17" s="548">
        <v>0.11461</v>
      </c>
      <c r="R17" s="550">
        <v>1.2999999999999999E-4</v>
      </c>
      <c r="S17" s="544" t="s">
        <v>249</v>
      </c>
    </row>
    <row r="18" spans="1:19" x14ac:dyDescent="0.25">
      <c r="A18" s="64" t="s">
        <v>250</v>
      </c>
      <c r="B18" t="s">
        <v>251</v>
      </c>
      <c r="C18" t="s">
        <v>211</v>
      </c>
      <c r="D18" t="s">
        <v>225</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252</v>
      </c>
      <c r="B19" s="361" t="s">
        <v>253</v>
      </c>
      <c r="C19" t="s">
        <v>211</v>
      </c>
      <c r="D19" t="s">
        <v>225</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254</v>
      </c>
    </row>
    <row r="20" spans="1:19" x14ac:dyDescent="0.25">
      <c r="A20" s="64" t="s">
        <v>255</v>
      </c>
      <c r="B20" t="s">
        <v>256</v>
      </c>
      <c r="C20" t="s">
        <v>211</v>
      </c>
      <c r="D20" t="s">
        <v>225</v>
      </c>
      <c r="F20" s="6">
        <v>134.19999999999999</v>
      </c>
      <c r="G20" s="6">
        <v>70</v>
      </c>
      <c r="H20" s="6">
        <v>9576</v>
      </c>
      <c r="I20" s="6">
        <v>0.28749999999999998</v>
      </c>
    </row>
    <row r="21" spans="1:19" x14ac:dyDescent="0.25">
      <c r="A21" s="64" t="s">
        <v>257</v>
      </c>
      <c r="B21" t="s">
        <v>47</v>
      </c>
      <c r="C21" t="s">
        <v>211</v>
      </c>
      <c r="D21" t="s">
        <v>225</v>
      </c>
      <c r="F21" s="6">
        <v>0</v>
      </c>
      <c r="G21" s="6">
        <v>4.6076791999999998E-2</v>
      </c>
      <c r="H21" s="6">
        <v>0</v>
      </c>
      <c r="I21" s="6">
        <v>0</v>
      </c>
    </row>
    <row r="22" spans="1:19" x14ac:dyDescent="0.25">
      <c r="A22" s="64" t="s">
        <v>258</v>
      </c>
      <c r="B22" s="361" t="s">
        <v>259</v>
      </c>
      <c r="C22" t="s">
        <v>211</v>
      </c>
      <c r="D22" t="s">
        <v>260</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261</v>
      </c>
    </row>
    <row r="23" spans="1:19" x14ac:dyDescent="0.25">
      <c r="A23" s="64" t="s">
        <v>262</v>
      </c>
      <c r="B23" t="s">
        <v>263</v>
      </c>
      <c r="C23" t="s">
        <v>211</v>
      </c>
      <c r="D23" t="s">
        <v>225</v>
      </c>
      <c r="F23" s="6">
        <v>134.19999999999999</v>
      </c>
      <c r="G23" s="6">
        <v>47.64</v>
      </c>
      <c r="H23" s="6">
        <v>9576</v>
      </c>
      <c r="I23" s="6">
        <v>0.28749999999999998</v>
      </c>
    </row>
    <row r="24" spans="1:19" x14ac:dyDescent="0.25">
      <c r="A24" s="64" t="s">
        <v>264</v>
      </c>
      <c r="B24" t="s">
        <v>265</v>
      </c>
      <c r="C24" t="s">
        <v>211</v>
      </c>
      <c r="D24" t="s">
        <v>225</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266</v>
      </c>
      <c r="B25" s="361" t="s">
        <v>267</v>
      </c>
      <c r="C25" t="s">
        <v>211</v>
      </c>
      <c r="D25" t="s">
        <v>225</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268</v>
      </c>
    </row>
    <row r="26" spans="1:19" x14ac:dyDescent="0.25">
      <c r="A26" s="367" t="s">
        <v>269</v>
      </c>
      <c r="B26" s="362" t="s">
        <v>270</v>
      </c>
      <c r="C26" s="198" t="s">
        <v>211</v>
      </c>
      <c r="D26" s="198" t="s">
        <v>225</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271</v>
      </c>
    </row>
    <row r="27" spans="1:19" x14ac:dyDescent="0.25">
      <c r="A27" s="64" t="s">
        <v>272</v>
      </c>
      <c r="B27" s="361" t="s">
        <v>273</v>
      </c>
      <c r="C27" t="s">
        <v>211</v>
      </c>
      <c r="D27" t="s">
        <v>225</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274</v>
      </c>
    </row>
    <row r="28" spans="1:19" x14ac:dyDescent="0.25">
      <c r="A28" s="64" t="s">
        <v>275</v>
      </c>
      <c r="B28" t="s">
        <v>276</v>
      </c>
      <c r="C28" t="s">
        <v>211</v>
      </c>
      <c r="D28" t="s">
        <v>225</v>
      </c>
      <c r="F28" s="6">
        <v>25.8</v>
      </c>
      <c r="G28" s="6">
        <v>13.210039630000001</v>
      </c>
      <c r="H28" s="551">
        <v>8580.2199999999993</v>
      </c>
      <c r="I28" s="541">
        <v>2.2460000000000001E-2</v>
      </c>
      <c r="J28" s="547">
        <v>3.3369999999999997E-2</v>
      </c>
      <c r="K28" s="548">
        <v>36.475209999999997</v>
      </c>
      <c r="L28" s="548">
        <v>2.9430000000000001E-2</v>
      </c>
      <c r="M28" s="549">
        <v>8.4E-7</v>
      </c>
      <c r="N28" s="549">
        <v>1.4899999999999999E-6</v>
      </c>
      <c r="O28" s="549">
        <v>1.6899999999999999E-6</v>
      </c>
      <c r="P28" s="548">
        <v>0.45956999999999998</v>
      </c>
      <c r="Q28" s="548">
        <v>13.6058</v>
      </c>
      <c r="R28" s="550">
        <v>6.1799999999999997E-3</v>
      </c>
      <c r="S28" s="544" t="s">
        <v>277</v>
      </c>
    </row>
    <row r="29" spans="1:19" x14ac:dyDescent="0.25">
      <c r="A29" s="64" t="s">
        <v>278</v>
      </c>
      <c r="B29" t="s">
        <v>279</v>
      </c>
      <c r="C29" t="s">
        <v>211</v>
      </c>
      <c r="D29" t="s">
        <v>225</v>
      </c>
      <c r="F29" s="6">
        <v>78.099999999999994</v>
      </c>
      <c r="G29" s="6">
        <v>0.91200000000000003</v>
      </c>
      <c r="H29" s="551">
        <v>561.26</v>
      </c>
      <c r="I29" s="541">
        <v>8.4999999999999995E-4</v>
      </c>
      <c r="J29" s="542">
        <v>4.15E-3</v>
      </c>
      <c r="K29" s="542">
        <v>2.4730500000000002</v>
      </c>
      <c r="L29" s="542">
        <v>2.5799999999999998E-3</v>
      </c>
      <c r="M29" s="543">
        <v>7.0300000000000001E-8</v>
      </c>
      <c r="N29" s="543">
        <v>9.3400000000000003E-8</v>
      </c>
      <c r="O29" s="543">
        <v>6.2200000000000004E-7</v>
      </c>
      <c r="P29" s="542">
        <v>4.9540000000000001E-2</v>
      </c>
      <c r="Q29" s="542">
        <v>5.3029000000000002</v>
      </c>
      <c r="R29" s="542">
        <v>4.0999999999999999E-4</v>
      </c>
      <c r="S29" s="544" t="s">
        <v>280</v>
      </c>
    </row>
    <row r="30" spans="1:19" x14ac:dyDescent="0.25">
      <c r="A30" s="64" t="s">
        <v>281</v>
      </c>
      <c r="B30" t="s">
        <v>282</v>
      </c>
      <c r="C30" t="s">
        <v>211</v>
      </c>
      <c r="D30" t="s">
        <v>225</v>
      </c>
      <c r="F30" s="6">
        <v>25.8</v>
      </c>
      <c r="G30" s="6">
        <v>26.420079260000001</v>
      </c>
      <c r="H30" s="6">
        <v>1863</v>
      </c>
      <c r="I30" s="6">
        <v>9.2817999999999998E-3</v>
      </c>
    </row>
    <row r="31" spans="1:19" x14ac:dyDescent="0.25">
      <c r="A31" s="64" t="s">
        <v>283</v>
      </c>
      <c r="B31" t="s">
        <v>284</v>
      </c>
      <c r="C31" t="s">
        <v>211</v>
      </c>
      <c r="D31" t="s">
        <v>225</v>
      </c>
      <c r="F31" s="6">
        <v>16.5</v>
      </c>
      <c r="G31" s="6">
        <v>0.04</v>
      </c>
      <c r="H31" s="552">
        <v>43.87</v>
      </c>
      <c r="I31" s="541">
        <v>1.3999999999999999E-4</v>
      </c>
      <c r="J31" s="547">
        <v>3.3E-4</v>
      </c>
      <c r="K31" s="548">
        <v>1.1230500000000001</v>
      </c>
      <c r="L31" s="548">
        <v>1.3999999999999999E-4</v>
      </c>
      <c r="M31" s="549">
        <v>7.9500000000000001E-9</v>
      </c>
      <c r="N31" s="549">
        <v>4.4700000000000003E-8</v>
      </c>
      <c r="O31" s="549">
        <v>3.3900000000000001E-9</v>
      </c>
      <c r="P31" s="548">
        <v>4.5300000000000002E-3</v>
      </c>
      <c r="Q31" s="548">
        <v>4.4450000000000003E-2</v>
      </c>
      <c r="R31" s="553">
        <v>4.8600000000000002E-5</v>
      </c>
      <c r="S31" s="544" t="s">
        <v>285</v>
      </c>
    </row>
    <row r="32" spans="1:19" x14ac:dyDescent="0.25">
      <c r="A32" s="64" t="s">
        <v>286</v>
      </c>
      <c r="B32" t="s">
        <v>287</v>
      </c>
      <c r="C32" t="s">
        <v>211</v>
      </c>
      <c r="D32" t="s">
        <v>225</v>
      </c>
      <c r="F32" s="6">
        <v>0</v>
      </c>
      <c r="G32" s="6">
        <v>0.4</v>
      </c>
      <c r="H32" s="552">
        <v>979.54</v>
      </c>
      <c r="I32" s="546">
        <v>1.33E-3</v>
      </c>
      <c r="J32" s="554">
        <v>1.3799999999999999E-3</v>
      </c>
      <c r="K32" s="555">
        <v>0.48204999999999998</v>
      </c>
      <c r="L32" s="555">
        <v>5.6999999999999998E-4</v>
      </c>
      <c r="M32" s="556">
        <v>1.44E-8</v>
      </c>
      <c r="N32" s="556">
        <v>1.6499999999999999E-8</v>
      </c>
      <c r="O32" s="556">
        <v>6.9300000000000005E-8</v>
      </c>
      <c r="P32" s="555">
        <v>2.2950000000000002E-2</v>
      </c>
      <c r="Q32" s="555">
        <v>0.59460999999999997</v>
      </c>
      <c r="R32" s="557">
        <v>1.7000000000000001E-4</v>
      </c>
      <c r="S32" s="558" t="s">
        <v>288</v>
      </c>
    </row>
    <row r="33" spans="1:19" x14ac:dyDescent="0.25">
      <c r="A33" s="64" t="s">
        <v>289</v>
      </c>
      <c r="B33" t="s">
        <v>290</v>
      </c>
      <c r="C33" t="s">
        <v>211</v>
      </c>
      <c r="D33" t="s">
        <v>225</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291</v>
      </c>
      <c r="B34" t="s">
        <v>292</v>
      </c>
      <c r="C34" t="s">
        <v>211</v>
      </c>
      <c r="D34" t="s">
        <v>225</v>
      </c>
      <c r="F34" s="6">
        <v>0</v>
      </c>
      <c r="G34" s="6">
        <v>0</v>
      </c>
      <c r="H34" s="552">
        <v>1060.21</v>
      </c>
      <c r="I34" s="559">
        <v>9.9500000000000006E-5</v>
      </c>
      <c r="J34" s="547">
        <v>1.2899999999999999E-3</v>
      </c>
      <c r="K34" s="548">
        <v>40.574860000000001</v>
      </c>
      <c r="L34" s="548">
        <v>1.533E-2</v>
      </c>
      <c r="M34" s="549">
        <v>2.2700000000000001E-8</v>
      </c>
      <c r="N34" s="549">
        <v>1.3200000000000001E-6</v>
      </c>
      <c r="O34" s="549">
        <v>1.2E-9</v>
      </c>
      <c r="P34" s="548">
        <v>2.043E-2</v>
      </c>
      <c r="Q34" s="548">
        <v>1.059E-2</v>
      </c>
      <c r="R34" s="550">
        <v>1.08E-3</v>
      </c>
      <c r="S34" s="544" t="s">
        <v>293</v>
      </c>
    </row>
    <row r="35" spans="1:19" x14ac:dyDescent="0.25">
      <c r="A35" s="64" t="s">
        <v>294</v>
      </c>
      <c r="B35" t="s">
        <v>295</v>
      </c>
      <c r="C35" t="s">
        <v>211</v>
      </c>
      <c r="D35" t="s">
        <v>225</v>
      </c>
      <c r="F35" s="6">
        <v>59.3</v>
      </c>
      <c r="G35" s="6">
        <v>0.56759999999999999</v>
      </c>
      <c r="H35" s="518">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296</v>
      </c>
    </row>
    <row r="36" spans="1:19" x14ac:dyDescent="0.25">
      <c r="A36" s="64" t="s">
        <v>297</v>
      </c>
      <c r="B36" t="s">
        <v>298</v>
      </c>
      <c r="C36" t="s">
        <v>211</v>
      </c>
      <c r="D36" t="s">
        <v>225</v>
      </c>
      <c r="F36" s="6">
        <v>0</v>
      </c>
      <c r="G36" s="6">
        <v>0.8</v>
      </c>
      <c r="H36" s="552">
        <v>928.98</v>
      </c>
      <c r="I36" s="541">
        <v>1.2529999999999999E-2</v>
      </c>
      <c r="J36" s="547">
        <v>1.372E-2</v>
      </c>
      <c r="K36" s="548">
        <v>13.8354</v>
      </c>
      <c r="L36" s="548">
        <v>1.0919999999999999E-2</v>
      </c>
      <c r="M36" s="549">
        <v>1.24E-7</v>
      </c>
      <c r="N36" s="549">
        <v>5.6400000000000002E-7</v>
      </c>
      <c r="O36" s="549">
        <v>1.2800000000000001E-7</v>
      </c>
      <c r="P36" s="548">
        <v>7.7929999999999999E-2</v>
      </c>
      <c r="Q36" s="548">
        <v>1.6417200000000001</v>
      </c>
      <c r="R36" s="550">
        <v>1.4400000000000001E-3</v>
      </c>
      <c r="S36" s="544" t="s">
        <v>299</v>
      </c>
    </row>
    <row r="37" spans="1:19" x14ac:dyDescent="0.25">
      <c r="A37" s="64" t="s">
        <v>300</v>
      </c>
      <c r="B37" t="s">
        <v>301</v>
      </c>
      <c r="C37" t="s">
        <v>211</v>
      </c>
      <c r="D37" t="s">
        <v>225</v>
      </c>
      <c r="F37" s="6">
        <v>96.88064516</v>
      </c>
      <c r="G37" s="6">
        <v>0.66236128999999999</v>
      </c>
      <c r="H37" s="552">
        <v>3097.81</v>
      </c>
      <c r="I37" s="541">
        <v>1.7399999999999999E-2</v>
      </c>
      <c r="J37" s="547">
        <v>1.5679999999999999E-2</v>
      </c>
      <c r="K37" s="548">
        <v>15.56597</v>
      </c>
      <c r="L37" s="548">
        <v>9.9900000000000006E-3</v>
      </c>
      <c r="M37" s="549">
        <v>3.3299999999999998E-7</v>
      </c>
      <c r="N37" s="549">
        <v>6.0299999999999999E-7</v>
      </c>
      <c r="O37" s="549">
        <v>3.1E-7</v>
      </c>
      <c r="P37" s="548">
        <v>0.19796</v>
      </c>
      <c r="Q37" s="548">
        <v>4.2613799999999999</v>
      </c>
      <c r="R37" s="550">
        <v>2.5300000000000001E-3</v>
      </c>
      <c r="S37" s="544" t="s">
        <v>302</v>
      </c>
    </row>
    <row r="38" spans="1:19" x14ac:dyDescent="0.25">
      <c r="A38" s="64" t="s">
        <v>303</v>
      </c>
      <c r="B38" t="s">
        <v>304</v>
      </c>
      <c r="C38" t="s">
        <v>211</v>
      </c>
      <c r="D38" t="s">
        <v>225</v>
      </c>
      <c r="F38" s="6">
        <v>79.5</v>
      </c>
      <c r="G38" s="6">
        <f>0.81/0.093472</f>
        <v>8.6656966792194456</v>
      </c>
      <c r="H38" s="552">
        <v>3120.57</v>
      </c>
      <c r="I38" s="541">
        <v>6.9499999999999996E-3</v>
      </c>
      <c r="J38" s="547">
        <v>1.2019999999999999E-2</v>
      </c>
      <c r="K38" s="548">
        <v>9.2422699999999995</v>
      </c>
      <c r="L38" s="548">
        <v>7.77E-3</v>
      </c>
      <c r="M38" s="549">
        <v>2.2399999999999999E-7</v>
      </c>
      <c r="N38" s="549">
        <v>3.7599999999999998E-7</v>
      </c>
      <c r="O38" s="549">
        <v>1.06E-7</v>
      </c>
      <c r="P38" s="548">
        <v>0.17624000000000001</v>
      </c>
      <c r="Q38" s="548">
        <v>10.2963</v>
      </c>
      <c r="R38" s="550">
        <v>1.99E-3</v>
      </c>
      <c r="S38" s="544" t="s">
        <v>305</v>
      </c>
    </row>
    <row r="39" spans="1:19" x14ac:dyDescent="0.25">
      <c r="A39" s="64" t="s">
        <v>306</v>
      </c>
      <c r="B39" t="s">
        <v>307</v>
      </c>
      <c r="C39" t="s">
        <v>211</v>
      </c>
      <c r="D39" t="s">
        <v>225</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308</v>
      </c>
    </row>
    <row r="40" spans="1:19" x14ac:dyDescent="0.25">
      <c r="A40" s="64" t="s">
        <v>309</v>
      </c>
      <c r="B40" t="s">
        <v>310</v>
      </c>
      <c r="C40" t="s">
        <v>211</v>
      </c>
      <c r="D40" t="s">
        <v>225</v>
      </c>
      <c r="E40">
        <v>0</v>
      </c>
      <c r="F40" s="6">
        <v>0</v>
      </c>
      <c r="G40" s="6">
        <v>0</v>
      </c>
      <c r="H40" s="6">
        <v>0</v>
      </c>
      <c r="M40" s="233"/>
      <c r="N40" s="233"/>
      <c r="O40" s="233"/>
      <c r="Q40" s="233"/>
    </row>
    <row r="41" spans="1:19" x14ac:dyDescent="0.25">
      <c r="A41" s="64" t="s">
        <v>311</v>
      </c>
      <c r="B41" t="s">
        <v>312</v>
      </c>
      <c r="C41" t="s">
        <v>211</v>
      </c>
      <c r="D41" t="s">
        <v>225</v>
      </c>
      <c r="F41" s="6">
        <v>20.8</v>
      </c>
      <c r="G41" s="6">
        <v>0.45119999999999999</v>
      </c>
      <c r="H41" s="552">
        <v>1314.85</v>
      </c>
      <c r="I41" s="541">
        <v>5.0899999999999999E-3</v>
      </c>
      <c r="J41" s="547">
        <v>6.1900000000000002E-3</v>
      </c>
      <c r="K41" s="548">
        <v>6.7986300000000002</v>
      </c>
      <c r="L41" s="548">
        <v>5.1799999999999997E-3</v>
      </c>
      <c r="M41" s="549">
        <v>1.5099999999999999E-7</v>
      </c>
      <c r="N41" s="549">
        <v>2.9299999999999999E-7</v>
      </c>
      <c r="O41" s="549">
        <v>8.0699999999999996E-7</v>
      </c>
      <c r="P41" s="548">
        <v>8.455E-2</v>
      </c>
      <c r="Q41" s="548">
        <v>0.93549000000000004</v>
      </c>
      <c r="R41" s="550">
        <v>1.6900000000000001E-3</v>
      </c>
      <c r="S41" s="544" t="s">
        <v>313</v>
      </c>
    </row>
    <row r="42" spans="1:19" x14ac:dyDescent="0.25">
      <c r="A42" s="64" t="s">
        <v>314</v>
      </c>
      <c r="B42" t="s">
        <v>315</v>
      </c>
      <c r="C42" t="s">
        <v>211</v>
      </c>
      <c r="D42" t="s">
        <v>225</v>
      </c>
      <c r="F42" s="6">
        <v>52.8</v>
      </c>
      <c r="G42" s="6">
        <v>0.31559999999999999</v>
      </c>
      <c r="H42" s="552">
        <v>2684.68</v>
      </c>
      <c r="I42" s="546">
        <v>2.2899999999999999E-3</v>
      </c>
      <c r="J42" s="554">
        <v>3.47E-3</v>
      </c>
      <c r="K42" s="555">
        <v>10.004810000000001</v>
      </c>
      <c r="L42" s="555">
        <v>1.797E-2</v>
      </c>
      <c r="M42" s="556">
        <v>4.2400000000000002E-8</v>
      </c>
      <c r="N42" s="556">
        <v>1.11E-7</v>
      </c>
      <c r="O42" s="556">
        <v>7.6000000000000006E-8</v>
      </c>
      <c r="P42" s="555">
        <v>7.2700000000000001E-2</v>
      </c>
      <c r="Q42" s="555">
        <v>0.39495999999999998</v>
      </c>
      <c r="R42" s="557">
        <v>2.98E-3</v>
      </c>
      <c r="S42" s="558" t="s">
        <v>316</v>
      </c>
    </row>
    <row r="43" spans="1:19" x14ac:dyDescent="0.25">
      <c r="A43" s="64" t="s">
        <v>317</v>
      </c>
      <c r="B43" t="s">
        <v>318</v>
      </c>
      <c r="C43" t="s">
        <v>211</v>
      </c>
      <c r="D43" t="s">
        <v>225</v>
      </c>
      <c r="F43" s="6">
        <v>4.3</v>
      </c>
      <c r="G43" s="6">
        <v>1.7000000000000001E-2</v>
      </c>
      <c r="H43" s="552">
        <v>329.84</v>
      </c>
      <c r="I43" s="546">
        <v>5.9999999999999995E-4</v>
      </c>
      <c r="J43" s="554">
        <v>1.07E-3</v>
      </c>
      <c r="K43" s="555">
        <v>0.38113999999999998</v>
      </c>
      <c r="L43" s="555">
        <v>3.6999999999999999E-4</v>
      </c>
      <c r="M43" s="556">
        <v>7.4700000000000001E-9</v>
      </c>
      <c r="N43" s="556">
        <v>1.9799999999999999E-8</v>
      </c>
      <c r="O43" s="556">
        <v>3.5600000000000001E-8</v>
      </c>
      <c r="P43" s="555">
        <v>1.0699999999999999E-2</v>
      </c>
      <c r="Q43" s="555">
        <v>0.48057</v>
      </c>
      <c r="R43" s="557">
        <v>1.2E-4</v>
      </c>
      <c r="S43" s="558" t="s">
        <v>319</v>
      </c>
    </row>
    <row r="44" spans="1:19" x14ac:dyDescent="0.25">
      <c r="A44" s="64" t="s">
        <v>320</v>
      </c>
      <c r="B44" t="s">
        <v>321</v>
      </c>
      <c r="C44" t="s">
        <v>211</v>
      </c>
      <c r="D44" t="s">
        <v>225</v>
      </c>
      <c r="F44" s="6">
        <v>7.2</v>
      </c>
      <c r="G44" s="6">
        <v>0.11</v>
      </c>
      <c r="H44" s="552">
        <v>186.29</v>
      </c>
      <c r="I44" s="546">
        <v>1.65E-3</v>
      </c>
      <c r="J44" s="554">
        <v>7.1999999999999998E-3</v>
      </c>
      <c r="K44" s="555">
        <v>9.3047900000000006</v>
      </c>
      <c r="L44" s="555">
        <v>1.5E-3</v>
      </c>
      <c r="M44" s="556">
        <v>5.5700000000000002E-8</v>
      </c>
      <c r="N44" s="556">
        <v>3.8200000000000001E-7</v>
      </c>
      <c r="O44" s="556">
        <v>2.1500000000000001E-8</v>
      </c>
      <c r="P44" s="555">
        <v>2.2409999999999999E-2</v>
      </c>
      <c r="Q44" s="555">
        <v>0.59301000000000004</v>
      </c>
      <c r="R44" s="557">
        <v>5.1000000000000004E-4</v>
      </c>
      <c r="S44" s="558" t="s">
        <v>322</v>
      </c>
    </row>
    <row r="45" spans="1:19" x14ac:dyDescent="0.25">
      <c r="A45" s="64" t="s">
        <v>323</v>
      </c>
      <c r="B45" t="s">
        <v>324</v>
      </c>
      <c r="C45" t="s">
        <v>211</v>
      </c>
      <c r="D45" t="s">
        <v>225</v>
      </c>
      <c r="F45" s="6">
        <v>0</v>
      </c>
      <c r="G45" s="6">
        <v>0.5</v>
      </c>
      <c r="H45" s="552">
        <v>1728.38</v>
      </c>
      <c r="I45" s="546">
        <v>4.4400000000000004E-3</v>
      </c>
      <c r="J45" s="554">
        <v>7.8100000000000001E-3</v>
      </c>
      <c r="K45" s="555">
        <v>7.1565399999999997</v>
      </c>
      <c r="L45" s="555">
        <v>4.8700000000000002E-3</v>
      </c>
      <c r="M45" s="556">
        <v>1.6400000000000001E-7</v>
      </c>
      <c r="N45" s="556">
        <v>2.79E-7</v>
      </c>
      <c r="O45" s="556">
        <v>1.3E-7</v>
      </c>
      <c r="P45" s="555">
        <v>8.6900000000000005E-2</v>
      </c>
      <c r="Q45" s="555">
        <v>3.2355499999999999</v>
      </c>
      <c r="R45" s="557">
        <v>7.7999999999999999E-4</v>
      </c>
      <c r="S45" s="558" t="s">
        <v>325</v>
      </c>
    </row>
    <row r="46" spans="1:19" x14ac:dyDescent="0.25">
      <c r="A46" s="64" t="s">
        <v>326</v>
      </c>
      <c r="B46" t="s">
        <v>327</v>
      </c>
      <c r="C46" t="s">
        <v>211</v>
      </c>
      <c r="D46" t="s">
        <v>225</v>
      </c>
      <c r="F46" s="6">
        <v>7.7999999999999999E-5</v>
      </c>
      <c r="G46" s="6">
        <v>5.5199999999999997E-4</v>
      </c>
      <c r="H46" s="552">
        <v>8.7444999999999995E-2</v>
      </c>
      <c r="I46" s="560">
        <v>1.0300000000000001E-3</v>
      </c>
      <c r="J46" s="561">
        <v>2.9200000000000002E-7</v>
      </c>
      <c r="K46" s="555">
        <v>1.17E-3</v>
      </c>
      <c r="L46" s="556">
        <v>2.3999999999999999E-6</v>
      </c>
      <c r="M46" s="556">
        <v>5.9000000000000003E-11</v>
      </c>
      <c r="N46" s="556">
        <v>1.0999999999999999E-10</v>
      </c>
      <c r="O46" s="556">
        <v>8.52E-12</v>
      </c>
      <c r="P46" s="556">
        <v>4.0400000000000003E-6</v>
      </c>
      <c r="Q46" s="556">
        <v>9.7800000000000006E-5</v>
      </c>
      <c r="R46" s="562">
        <v>1.66E-7</v>
      </c>
      <c r="S46" s="563" t="s">
        <v>328</v>
      </c>
    </row>
    <row r="47" spans="1:19" x14ac:dyDescent="0.25">
      <c r="A47" s="89" t="s">
        <v>329</v>
      </c>
      <c r="B47" t="s">
        <v>330</v>
      </c>
      <c r="J47" s="233"/>
      <c r="L47" s="233"/>
      <c r="M47" s="233"/>
      <c r="N47" s="233"/>
      <c r="O47" s="233"/>
      <c r="P47" s="233"/>
      <c r="R47" s="233"/>
    </row>
    <row r="48" spans="1:19" x14ac:dyDescent="0.25">
      <c r="A48" s="89" t="s">
        <v>331</v>
      </c>
      <c r="B48" t="s">
        <v>332</v>
      </c>
      <c r="C48" t="s">
        <v>211</v>
      </c>
      <c r="D48" t="s">
        <v>333</v>
      </c>
      <c r="F48" s="6">
        <v>0</v>
      </c>
      <c r="G48" s="6">
        <v>0</v>
      </c>
      <c r="H48" s="6">
        <v>0</v>
      </c>
      <c r="I48" s="6">
        <v>0</v>
      </c>
      <c r="J48" s="6">
        <v>0</v>
      </c>
      <c r="K48" s="6">
        <v>0</v>
      </c>
      <c r="L48" s="6">
        <v>0</v>
      </c>
      <c r="M48" s="6">
        <v>0</v>
      </c>
      <c r="N48" s="6">
        <v>0</v>
      </c>
      <c r="O48" s="6">
        <v>0</v>
      </c>
      <c r="P48" s="6">
        <v>0</v>
      </c>
      <c r="R48" s="6">
        <v>0</v>
      </c>
    </row>
    <row r="49" spans="1:19" x14ac:dyDescent="0.25">
      <c r="A49" s="64" t="s">
        <v>334</v>
      </c>
      <c r="B49" t="s">
        <v>335</v>
      </c>
      <c r="C49" t="s">
        <v>211</v>
      </c>
      <c r="D49" t="s">
        <v>333</v>
      </c>
      <c r="E49" s="6"/>
      <c r="F49" s="6">
        <v>0</v>
      </c>
      <c r="G49" s="6">
        <v>0</v>
      </c>
      <c r="H49" s="6">
        <v>0</v>
      </c>
      <c r="I49" s="6">
        <v>0</v>
      </c>
      <c r="J49" s="6">
        <v>0</v>
      </c>
      <c r="K49" s="6">
        <v>0</v>
      </c>
      <c r="L49" s="6">
        <v>0</v>
      </c>
      <c r="M49" s="6">
        <v>0</v>
      </c>
      <c r="N49" s="6">
        <v>0</v>
      </c>
      <c r="O49" s="6">
        <v>0</v>
      </c>
      <c r="P49" s="6">
        <v>0</v>
      </c>
      <c r="R49" s="6">
        <v>0</v>
      </c>
    </row>
    <row r="50" spans="1:19" x14ac:dyDescent="0.25">
      <c r="A50" s="64" t="s">
        <v>336</v>
      </c>
      <c r="B50" t="s">
        <v>337</v>
      </c>
      <c r="C50" t="s">
        <v>211</v>
      </c>
      <c r="D50" t="s">
        <v>225</v>
      </c>
      <c r="E50" s="6"/>
      <c r="F50" s="6">
        <v>0</v>
      </c>
      <c r="G50" s="6">
        <v>0.7</v>
      </c>
      <c r="H50" s="6">
        <v>2000</v>
      </c>
      <c r="I50" s="6">
        <v>0</v>
      </c>
      <c r="J50" s="6">
        <v>0</v>
      </c>
      <c r="K50" s="6">
        <v>0</v>
      </c>
      <c r="L50" s="6">
        <v>0</v>
      </c>
      <c r="M50" s="6">
        <v>0</v>
      </c>
    </row>
    <row r="51" spans="1:19" x14ac:dyDescent="0.25">
      <c r="A51" s="64" t="s">
        <v>338</v>
      </c>
      <c r="B51" t="s">
        <v>339</v>
      </c>
      <c r="C51" t="s">
        <v>211</v>
      </c>
      <c r="D51" t="s">
        <v>225</v>
      </c>
      <c r="E51" s="6"/>
      <c r="F51" s="6">
        <v>0</v>
      </c>
      <c r="G51" s="6">
        <v>0.57199999999999995</v>
      </c>
      <c r="H51" s="6">
        <v>0</v>
      </c>
      <c r="I51" s="6">
        <v>0</v>
      </c>
    </row>
    <row r="52" spans="1:19" x14ac:dyDescent="0.25">
      <c r="A52" s="64" t="s">
        <v>340</v>
      </c>
      <c r="B52" t="s">
        <v>341</v>
      </c>
      <c r="C52" t="s">
        <v>211</v>
      </c>
      <c r="D52" t="s">
        <v>225</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342</v>
      </c>
    </row>
    <row r="53" spans="1:19" x14ac:dyDescent="0.25">
      <c r="A53" s="65" t="s">
        <v>343</v>
      </c>
      <c r="B53" t="s">
        <v>344</v>
      </c>
      <c r="C53" t="s">
        <v>211</v>
      </c>
      <c r="D53" t="s">
        <v>225</v>
      </c>
      <c r="E53" s="6">
        <v>42.975000000000001</v>
      </c>
      <c r="F53" s="6">
        <v>56.8</v>
      </c>
      <c r="G53" s="6">
        <v>0.48</v>
      </c>
      <c r="H53" s="564">
        <v>3715.0842459999999</v>
      </c>
      <c r="I53" s="540">
        <v>3.6999999999999999E-4</v>
      </c>
      <c r="J53" s="547">
        <v>5.45E-3</v>
      </c>
      <c r="K53" s="548">
        <v>0.89178000000000002</v>
      </c>
      <c r="L53" s="548">
        <v>1.57E-3</v>
      </c>
      <c r="M53" s="549">
        <v>3.9699999999999998E-8</v>
      </c>
      <c r="N53" s="549">
        <v>3.0099999999999998E-8</v>
      </c>
      <c r="O53" s="549">
        <v>9.0999999999999997E-7</v>
      </c>
      <c r="P53" s="548">
        <v>5.1929999999999997E-2</v>
      </c>
      <c r="Q53" s="548">
        <v>7.5893699999999997</v>
      </c>
      <c r="R53" s="548">
        <v>4.8000000000000001E-4</v>
      </c>
      <c r="S53" s="544" t="s">
        <v>345</v>
      </c>
    </row>
    <row r="54" spans="1:19" x14ac:dyDescent="0.25">
      <c r="A54" s="65" t="s">
        <v>346</v>
      </c>
      <c r="B54" t="s">
        <v>347</v>
      </c>
      <c r="C54" t="s">
        <v>211</v>
      </c>
      <c r="D54" t="s">
        <v>348</v>
      </c>
      <c r="E54" s="6">
        <v>1</v>
      </c>
      <c r="F54" s="6">
        <v>3.138888889</v>
      </c>
      <c r="G54" s="6">
        <v>1.8722222E-2</v>
      </c>
      <c r="H54" s="518">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349</v>
      </c>
    </row>
    <row r="55" spans="1:19" x14ac:dyDescent="0.25">
      <c r="A55" s="65" t="s">
        <v>350</v>
      </c>
      <c r="B55" s="89" t="s">
        <v>351</v>
      </c>
      <c r="C55" t="s">
        <v>211</v>
      </c>
      <c r="D55" t="s">
        <v>348</v>
      </c>
      <c r="E55" s="6">
        <v>1</v>
      </c>
      <c r="F55" s="6">
        <v>0.34166666699999998</v>
      </c>
      <c r="G55" s="6">
        <v>2.1000000000000001E-2</v>
      </c>
      <c r="H55" s="6">
        <v>20.277777780000001</v>
      </c>
      <c r="I55" s="6">
        <v>1.2944399999999999E-4</v>
      </c>
    </row>
    <row r="56" spans="1:19" x14ac:dyDescent="0.25">
      <c r="A56" s="65" t="s">
        <v>352</v>
      </c>
      <c r="B56" t="s">
        <v>353</v>
      </c>
      <c r="C56" t="s">
        <v>211</v>
      </c>
      <c r="D56" t="s">
        <v>225</v>
      </c>
      <c r="E56" s="6">
        <v>43.44</v>
      </c>
      <c r="F56" s="6">
        <v>56.8</v>
      </c>
      <c r="G56" s="6">
        <v>0.48</v>
      </c>
      <c r="H56" s="6">
        <f>H53</f>
        <v>3715.0842459999999</v>
      </c>
      <c r="I56" s="6">
        <v>1.2398000000000001E-3</v>
      </c>
      <c r="J56" s="6">
        <v>0</v>
      </c>
      <c r="K56" s="6">
        <v>0</v>
      </c>
      <c r="L56" s="6">
        <v>0</v>
      </c>
      <c r="M56" s="6">
        <v>0</v>
      </c>
      <c r="N56" s="6">
        <v>0</v>
      </c>
      <c r="O56" s="6">
        <v>0</v>
      </c>
      <c r="P56" s="6">
        <v>0</v>
      </c>
      <c r="R56" s="6">
        <v>0</v>
      </c>
    </row>
    <row r="57" spans="1:19" x14ac:dyDescent="0.25">
      <c r="A57" s="200" t="s">
        <v>354</v>
      </c>
      <c r="B57" s="198" t="s">
        <v>355</v>
      </c>
      <c r="C57" s="198" t="s">
        <v>211</v>
      </c>
      <c r="D57" s="198" t="s">
        <v>225</v>
      </c>
      <c r="E57" s="198">
        <v>50</v>
      </c>
      <c r="F57" s="198">
        <v>0</v>
      </c>
      <c r="G57" s="198">
        <v>0.5</v>
      </c>
      <c r="H57" s="198">
        <f>H56</f>
        <v>3715.0842459999999</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356</v>
      </c>
    </row>
    <row r="58" spans="1:19" x14ac:dyDescent="0.25">
      <c r="A58" s="65" t="s">
        <v>357</v>
      </c>
      <c r="B58" t="s">
        <v>358</v>
      </c>
      <c r="C58" t="s">
        <v>211</v>
      </c>
      <c r="D58" t="s">
        <v>225</v>
      </c>
      <c r="E58" s="6">
        <v>50</v>
      </c>
      <c r="G58" s="6">
        <f>G103</f>
        <v>0.64400000000000002</v>
      </c>
      <c r="H58" s="6">
        <f>H57</f>
        <v>3715.0842459999999</v>
      </c>
    </row>
    <row r="59" spans="1:19" x14ac:dyDescent="0.25">
      <c r="A59" s="65" t="s">
        <v>359</v>
      </c>
      <c r="B59" t="s">
        <v>360</v>
      </c>
      <c r="C59" t="s">
        <v>211</v>
      </c>
      <c r="D59" t="s">
        <v>348</v>
      </c>
      <c r="E59" s="6">
        <v>1</v>
      </c>
      <c r="F59" s="6">
        <v>1.3</v>
      </c>
      <c r="G59" s="6">
        <v>4.4928909999999997E-3</v>
      </c>
      <c r="H59" s="6">
        <v>70</v>
      </c>
      <c r="I59" s="6">
        <v>1.1600000000000001E-5</v>
      </c>
    </row>
    <row r="60" spans="1:19" x14ac:dyDescent="0.25">
      <c r="A60" s="65" t="s">
        <v>361</v>
      </c>
      <c r="B60" t="s">
        <v>362</v>
      </c>
      <c r="C60" t="s">
        <v>211</v>
      </c>
      <c r="D60" t="s">
        <v>225</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363</v>
      </c>
    </row>
    <row r="61" spans="1:19" x14ac:dyDescent="0.25">
      <c r="A61" s="65" t="s">
        <v>364</v>
      </c>
      <c r="B61" t="s">
        <v>365</v>
      </c>
      <c r="C61" t="s">
        <v>211</v>
      </c>
      <c r="E61" s="6">
        <v>50</v>
      </c>
      <c r="F61" s="6">
        <v>1.3</v>
      </c>
      <c r="G61" s="6">
        <v>0.25</v>
      </c>
      <c r="H61" s="518">
        <v>3500</v>
      </c>
    </row>
    <row r="62" spans="1:19" x14ac:dyDescent="0.25">
      <c r="A62" s="65" t="s">
        <v>366</v>
      </c>
      <c r="B62" t="s">
        <v>367</v>
      </c>
      <c r="C62" t="s">
        <v>211</v>
      </c>
      <c r="E62" s="6">
        <v>50</v>
      </c>
      <c r="G62" s="6">
        <f>(2/3.785)/0.493</f>
        <v>1.0718084892591391</v>
      </c>
      <c r="H62" s="6">
        <f>H58</f>
        <v>3715.0842459999999</v>
      </c>
    </row>
    <row r="63" spans="1:19" x14ac:dyDescent="0.25">
      <c r="A63" s="66" t="s">
        <v>368</v>
      </c>
      <c r="B63" t="s">
        <v>369</v>
      </c>
      <c r="C63" t="s">
        <v>370</v>
      </c>
      <c r="D63" t="s">
        <v>225</v>
      </c>
      <c r="E63" s="6">
        <v>0</v>
      </c>
      <c r="F63" s="6">
        <v>0</v>
      </c>
      <c r="G63" s="6">
        <v>0</v>
      </c>
      <c r="H63" s="6">
        <v>36000</v>
      </c>
      <c r="I63" s="6">
        <v>0</v>
      </c>
    </row>
    <row r="64" spans="1:19" x14ac:dyDescent="0.25">
      <c r="A64" s="66" t="s">
        <v>371</v>
      </c>
      <c r="B64" t="s">
        <v>372</v>
      </c>
      <c r="C64" t="s">
        <v>370</v>
      </c>
      <c r="D64" t="s">
        <v>225</v>
      </c>
      <c r="E64" s="6">
        <v>0</v>
      </c>
      <c r="F64" s="6">
        <v>0</v>
      </c>
      <c r="G64" s="6">
        <v>0</v>
      </c>
      <c r="H64" s="6">
        <v>1000</v>
      </c>
      <c r="I64" s="6">
        <v>0</v>
      </c>
    </row>
    <row r="65" spans="1:9" x14ac:dyDescent="0.25">
      <c r="A65" s="66" t="s">
        <v>373</v>
      </c>
      <c r="B65" t="s">
        <v>374</v>
      </c>
      <c r="C65" t="s">
        <v>370</v>
      </c>
      <c r="D65" t="s">
        <v>225</v>
      </c>
      <c r="E65" s="6">
        <v>0</v>
      </c>
      <c r="G65" s="6">
        <v>0</v>
      </c>
      <c r="H65" s="6">
        <v>0</v>
      </c>
    </row>
    <row r="66" spans="1:9" x14ac:dyDescent="0.25">
      <c r="A66" s="66" t="s">
        <v>375</v>
      </c>
      <c r="B66" t="s">
        <v>376</v>
      </c>
      <c r="C66" t="s">
        <v>370</v>
      </c>
      <c r="D66" t="s">
        <v>225</v>
      </c>
      <c r="E66" s="6">
        <v>0</v>
      </c>
      <c r="F66" s="6">
        <v>0</v>
      </c>
      <c r="G66" s="6">
        <v>0</v>
      </c>
      <c r="H66" s="6">
        <v>1000</v>
      </c>
      <c r="I66" s="6">
        <v>0</v>
      </c>
    </row>
    <row r="67" spans="1:9" x14ac:dyDescent="0.25">
      <c r="A67" s="66" t="s">
        <v>377</v>
      </c>
      <c r="B67" t="s">
        <v>378</v>
      </c>
      <c r="C67" t="s">
        <v>370</v>
      </c>
      <c r="D67" t="s">
        <v>225</v>
      </c>
      <c r="E67" s="6">
        <v>0</v>
      </c>
      <c r="F67" s="6">
        <v>0</v>
      </c>
      <c r="G67" s="6">
        <v>0</v>
      </c>
      <c r="H67" s="518">
        <v>298000</v>
      </c>
      <c r="I67" s="6">
        <v>0</v>
      </c>
    </row>
    <row r="68" spans="1:9" x14ac:dyDescent="0.25">
      <c r="A68" s="66" t="s">
        <v>379</v>
      </c>
      <c r="B68" t="s">
        <v>380</v>
      </c>
      <c r="C68" t="s">
        <v>370</v>
      </c>
      <c r="E68" s="6">
        <v>0</v>
      </c>
      <c r="G68" s="6">
        <v>0</v>
      </c>
      <c r="H68" s="6">
        <v>0</v>
      </c>
    </row>
    <row r="69" spans="1:9" x14ac:dyDescent="0.25">
      <c r="A69" s="67" t="s">
        <v>381</v>
      </c>
      <c r="B69" t="s">
        <v>382</v>
      </c>
      <c r="C69" t="s">
        <v>370</v>
      </c>
      <c r="D69" t="s">
        <v>225</v>
      </c>
      <c r="E69" s="6">
        <v>20</v>
      </c>
      <c r="G69" s="6">
        <v>0.5</v>
      </c>
      <c r="H69" s="6">
        <v>-2000</v>
      </c>
    </row>
    <row r="70" spans="1:9" x14ac:dyDescent="0.25">
      <c r="A70" s="67" t="s">
        <v>383</v>
      </c>
      <c r="B70" t="s">
        <v>384</v>
      </c>
      <c r="C70" t="s">
        <v>370</v>
      </c>
      <c r="D70" t="s">
        <v>225</v>
      </c>
      <c r="E70" s="6">
        <v>20</v>
      </c>
      <c r="F70" s="6">
        <v>19.899999999999999</v>
      </c>
      <c r="G70" s="6">
        <v>0.35</v>
      </c>
      <c r="H70" s="6">
        <v>-2709</v>
      </c>
      <c r="I70" s="6">
        <v>0</v>
      </c>
    </row>
    <row r="71" spans="1:9" x14ac:dyDescent="0.25">
      <c r="A71" s="67" t="s">
        <v>385</v>
      </c>
      <c r="B71" t="s">
        <v>386</v>
      </c>
      <c r="C71" t="s">
        <v>370</v>
      </c>
      <c r="E71" s="6">
        <v>40</v>
      </c>
      <c r="G71" s="6">
        <v>0.5</v>
      </c>
      <c r="H71" s="6">
        <v>-2000</v>
      </c>
    </row>
    <row r="72" spans="1:9" x14ac:dyDescent="0.25">
      <c r="A72" s="201" t="s">
        <v>387</v>
      </c>
      <c r="B72" s="198" t="s">
        <v>388</v>
      </c>
      <c r="C72" s="198" t="s">
        <v>370</v>
      </c>
      <c r="D72" s="198" t="s">
        <v>225</v>
      </c>
      <c r="E72" s="6">
        <v>10</v>
      </c>
      <c r="G72" s="6">
        <v>0.1</v>
      </c>
      <c r="H72" s="6">
        <v>-2000</v>
      </c>
    </row>
    <row r="73" spans="1:9" x14ac:dyDescent="0.25">
      <c r="A73" s="201" t="s">
        <v>389</v>
      </c>
      <c r="B73" s="198" t="s">
        <v>390</v>
      </c>
      <c r="C73" s="198" t="s">
        <v>370</v>
      </c>
      <c r="D73" s="198" t="s">
        <v>225</v>
      </c>
      <c r="E73" s="6"/>
    </row>
    <row r="74" spans="1:9" x14ac:dyDescent="0.25">
      <c r="A74" s="67" t="s">
        <v>241</v>
      </c>
      <c r="B74" t="s">
        <v>242</v>
      </c>
      <c r="C74" t="s">
        <v>370</v>
      </c>
      <c r="D74" t="s">
        <v>225</v>
      </c>
      <c r="E74" s="6">
        <v>20</v>
      </c>
      <c r="F74" s="6">
        <v>0</v>
      </c>
      <c r="G74" s="6">
        <v>0.2</v>
      </c>
      <c r="H74" s="6">
        <v>-2000</v>
      </c>
      <c r="I74" s="6">
        <v>0</v>
      </c>
    </row>
    <row r="75" spans="1:9" x14ac:dyDescent="0.25">
      <c r="A75" s="67" t="s">
        <v>247</v>
      </c>
      <c r="B75" t="s">
        <v>248</v>
      </c>
      <c r="C75" t="s">
        <v>370</v>
      </c>
      <c r="D75" t="s">
        <v>225</v>
      </c>
      <c r="E75" s="6">
        <v>20</v>
      </c>
      <c r="G75" s="6">
        <v>8.3000000000000004E-2</v>
      </c>
      <c r="H75" s="6">
        <v>-2000</v>
      </c>
    </row>
    <row r="76" spans="1:9" x14ac:dyDescent="0.25">
      <c r="A76" s="67" t="s">
        <v>391</v>
      </c>
      <c r="B76" t="s">
        <v>392</v>
      </c>
      <c r="C76" t="s">
        <v>370</v>
      </c>
      <c r="E76" s="6">
        <v>20</v>
      </c>
      <c r="G76" s="6">
        <v>8.3000000000000004E-2</v>
      </c>
      <c r="H76" s="6">
        <v>-2000</v>
      </c>
    </row>
    <row r="77" spans="1:9" x14ac:dyDescent="0.25">
      <c r="A77" s="67" t="s">
        <v>393</v>
      </c>
      <c r="B77" t="s">
        <v>394</v>
      </c>
      <c r="C77" t="s">
        <v>370</v>
      </c>
      <c r="D77" t="s">
        <v>225</v>
      </c>
      <c r="E77" s="6">
        <v>20</v>
      </c>
      <c r="F77" s="6">
        <v>0</v>
      </c>
      <c r="G77" s="6">
        <v>0</v>
      </c>
      <c r="H77" s="6">
        <v>0</v>
      </c>
      <c r="I77" s="6">
        <v>0</v>
      </c>
    </row>
    <row r="78" spans="1:9" x14ac:dyDescent="0.25">
      <c r="A78" s="67" t="s">
        <v>395</v>
      </c>
      <c r="B78" t="s">
        <v>396</v>
      </c>
      <c r="C78" t="s">
        <v>370</v>
      </c>
      <c r="D78" t="s">
        <v>225</v>
      </c>
      <c r="E78" s="6">
        <v>20</v>
      </c>
      <c r="F78" s="6">
        <v>16.71</v>
      </c>
      <c r="G78" s="6">
        <v>0.15435501700000001</v>
      </c>
      <c r="H78" s="6">
        <v>-2000</v>
      </c>
      <c r="I78" s="6">
        <v>0</v>
      </c>
    </row>
    <row r="79" spans="1:9" x14ac:dyDescent="0.25">
      <c r="A79" s="67" t="s">
        <v>397</v>
      </c>
      <c r="B79" t="s">
        <v>398</v>
      </c>
      <c r="C79" t="s">
        <v>370</v>
      </c>
      <c r="D79" t="s">
        <v>225</v>
      </c>
      <c r="E79" s="6">
        <v>30</v>
      </c>
      <c r="F79" s="6">
        <v>19</v>
      </c>
      <c r="G79" s="6">
        <f>0.06*2.2</f>
        <v>0.13200000000000001</v>
      </c>
      <c r="H79" s="6">
        <v>-2000</v>
      </c>
      <c r="I79" s="6">
        <v>0</v>
      </c>
    </row>
    <row r="80" spans="1:9" x14ac:dyDescent="0.25">
      <c r="A80" s="67" t="s">
        <v>399</v>
      </c>
      <c r="B80" t="s">
        <v>400</v>
      </c>
      <c r="C80" t="s">
        <v>370</v>
      </c>
      <c r="D80" t="s">
        <v>225</v>
      </c>
      <c r="E80" s="6">
        <v>50</v>
      </c>
      <c r="F80" s="6">
        <v>12.87234043</v>
      </c>
      <c r="G80" s="6">
        <v>0.33</v>
      </c>
      <c r="H80" s="6">
        <v>-2000</v>
      </c>
      <c r="I80" s="6">
        <v>0</v>
      </c>
    </row>
    <row r="81" spans="1:19" x14ac:dyDescent="0.25">
      <c r="A81" s="67" t="s">
        <v>401</v>
      </c>
      <c r="B81" t="s">
        <v>402</v>
      </c>
      <c r="C81" t="s">
        <v>370</v>
      </c>
      <c r="D81" t="s">
        <v>225</v>
      </c>
      <c r="E81" s="6">
        <v>0</v>
      </c>
      <c r="F81" s="6">
        <v>0</v>
      </c>
      <c r="G81" s="6">
        <f>(0.5/0.078)*2.2</f>
        <v>14.102564102564104</v>
      </c>
      <c r="H81" s="6">
        <v>-2000</v>
      </c>
      <c r="I81" s="6">
        <v>0</v>
      </c>
    </row>
    <row r="82" spans="1:19" x14ac:dyDescent="0.25">
      <c r="A82" s="67" t="s">
        <v>403</v>
      </c>
      <c r="B82" t="s">
        <v>404</v>
      </c>
      <c r="C82" t="s">
        <v>370</v>
      </c>
      <c r="D82" t="s">
        <v>225</v>
      </c>
      <c r="E82" s="6">
        <v>20</v>
      </c>
      <c r="G82" s="6">
        <v>0.1</v>
      </c>
      <c r="H82" s="6">
        <v>-2000</v>
      </c>
    </row>
    <row r="83" spans="1:19" x14ac:dyDescent="0.25">
      <c r="A83" s="67" t="s">
        <v>405</v>
      </c>
      <c r="B83" t="s">
        <v>406</v>
      </c>
      <c r="C83" t="s">
        <v>370</v>
      </c>
      <c r="D83" t="s">
        <v>225</v>
      </c>
      <c r="E83" s="6">
        <v>0</v>
      </c>
      <c r="F83" s="6">
        <v>0</v>
      </c>
      <c r="G83" s="6">
        <v>-2.5899999999999999E-2</v>
      </c>
      <c r="H83" s="6">
        <v>3666.666667</v>
      </c>
      <c r="I83" s="6">
        <v>0</v>
      </c>
    </row>
    <row r="84" spans="1:19" x14ac:dyDescent="0.25">
      <c r="A84" s="67" t="s">
        <v>407</v>
      </c>
      <c r="B84" t="s">
        <v>408</v>
      </c>
      <c r="C84" t="s">
        <v>370</v>
      </c>
      <c r="D84" t="s">
        <v>225</v>
      </c>
      <c r="E84" s="6">
        <v>20</v>
      </c>
      <c r="F84" s="6">
        <v>19.899999999999999</v>
      </c>
      <c r="G84" s="6">
        <v>0.35</v>
      </c>
      <c r="H84" s="6">
        <v>-2000</v>
      </c>
      <c r="I84" s="6">
        <v>0</v>
      </c>
    </row>
    <row r="85" spans="1:19" x14ac:dyDescent="0.25">
      <c r="A85" s="67" t="s">
        <v>409</v>
      </c>
      <c r="B85" t="s">
        <v>410</v>
      </c>
      <c r="C85" t="s">
        <v>370</v>
      </c>
      <c r="E85" s="6">
        <v>40</v>
      </c>
      <c r="G85" s="6">
        <v>0.5</v>
      </c>
      <c r="H85" s="6">
        <v>-2000</v>
      </c>
    </row>
    <row r="86" spans="1:19" x14ac:dyDescent="0.25">
      <c r="A86" s="67" t="s">
        <v>411</v>
      </c>
      <c r="B86" t="s">
        <v>412</v>
      </c>
      <c r="C86" t="s">
        <v>370</v>
      </c>
      <c r="D86" t="s">
        <v>225</v>
      </c>
      <c r="E86" s="6">
        <v>20</v>
      </c>
      <c r="F86" s="6">
        <v>0</v>
      </c>
      <c r="G86" s="6">
        <v>0.55000000000000004</v>
      </c>
      <c r="H86" s="6">
        <v>-2000</v>
      </c>
      <c r="I86" s="6">
        <v>0</v>
      </c>
    </row>
    <row r="87" spans="1:19" x14ac:dyDescent="0.25">
      <c r="A87" s="67" t="s">
        <v>413</v>
      </c>
      <c r="B87" t="s">
        <v>414</v>
      </c>
      <c r="C87" t="s">
        <v>370</v>
      </c>
      <c r="E87" s="6">
        <v>40</v>
      </c>
      <c r="G87" s="6">
        <v>0.5</v>
      </c>
      <c r="H87" s="6">
        <v>-2000</v>
      </c>
    </row>
    <row r="88" spans="1:19" x14ac:dyDescent="0.25">
      <c r="A88" s="67" t="s">
        <v>415</v>
      </c>
      <c r="B88" t="s">
        <v>562</v>
      </c>
      <c r="C88" t="s">
        <v>370</v>
      </c>
      <c r="D88" t="s">
        <v>225</v>
      </c>
      <c r="E88" s="6">
        <v>0</v>
      </c>
      <c r="F88" s="6">
        <v>0</v>
      </c>
      <c r="G88" s="6">
        <v>-1.17E-3</v>
      </c>
      <c r="H88" s="89">
        <v>0</v>
      </c>
      <c r="I88" s="6">
        <v>0</v>
      </c>
    </row>
    <row r="89" spans="1:19" x14ac:dyDescent="0.25">
      <c r="A89" s="67" t="s">
        <v>417</v>
      </c>
      <c r="B89" t="s">
        <v>327</v>
      </c>
      <c r="C89" t="s">
        <v>370</v>
      </c>
      <c r="D89" t="s">
        <v>225</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418</v>
      </c>
      <c r="B90" s="89" t="s">
        <v>419</v>
      </c>
      <c r="C90" t="s">
        <v>370</v>
      </c>
      <c r="D90" t="s">
        <v>225</v>
      </c>
      <c r="E90" s="6">
        <v>20</v>
      </c>
      <c r="G90" s="6">
        <v>0.3</v>
      </c>
      <c r="H90" s="6">
        <v>-2000</v>
      </c>
    </row>
    <row r="91" spans="1:19" x14ac:dyDescent="0.25">
      <c r="A91" s="67" t="s">
        <v>420</v>
      </c>
      <c r="B91" s="89" t="s">
        <v>421</v>
      </c>
      <c r="C91" t="s">
        <v>370</v>
      </c>
      <c r="E91" s="6">
        <v>40</v>
      </c>
      <c r="G91" s="6">
        <v>0.55000000000000004</v>
      </c>
      <c r="H91" s="6">
        <v>-2000</v>
      </c>
    </row>
    <row r="92" spans="1:19" x14ac:dyDescent="0.25">
      <c r="A92" s="67" t="s">
        <v>336</v>
      </c>
      <c r="B92" s="89" t="s">
        <v>337</v>
      </c>
      <c r="C92" t="s">
        <v>370</v>
      </c>
      <c r="E92" s="6">
        <v>20</v>
      </c>
      <c r="G92" s="6">
        <v>0.06</v>
      </c>
      <c r="H92" s="6">
        <v>-2000</v>
      </c>
    </row>
    <row r="93" spans="1:19" x14ac:dyDescent="0.25">
      <c r="A93" s="68" t="s">
        <v>422</v>
      </c>
      <c r="B93" t="s">
        <v>423</v>
      </c>
      <c r="C93" t="s">
        <v>370</v>
      </c>
      <c r="D93" t="s">
        <v>225</v>
      </c>
      <c r="E93" s="6">
        <v>37.75</v>
      </c>
      <c r="F93" s="6">
        <v>37.799999999999997</v>
      </c>
      <c r="G93" s="6">
        <v>0.5</v>
      </c>
      <c r="H93" s="6">
        <v>-100</v>
      </c>
      <c r="I93" s="6">
        <v>0</v>
      </c>
    </row>
    <row r="94" spans="1:19" x14ac:dyDescent="0.25">
      <c r="A94" s="68" t="s">
        <v>424</v>
      </c>
      <c r="B94" t="s">
        <v>425</v>
      </c>
      <c r="C94" t="s">
        <v>370</v>
      </c>
      <c r="D94" t="s">
        <v>225</v>
      </c>
      <c r="E94" s="6">
        <v>42.975000000000001</v>
      </c>
      <c r="F94" s="6">
        <v>57.417769999999997</v>
      </c>
      <c r="G94" s="6">
        <v>0.58711287199999995</v>
      </c>
      <c r="H94" s="6">
        <v>-100</v>
      </c>
      <c r="I94" s="6">
        <v>0</v>
      </c>
    </row>
    <row r="95" spans="1:19" x14ac:dyDescent="0.25">
      <c r="A95" s="68" t="s">
        <v>426</v>
      </c>
      <c r="B95" t="s">
        <v>427</v>
      </c>
      <c r="C95" t="s">
        <v>370</v>
      </c>
      <c r="D95" t="s">
        <v>348</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349</v>
      </c>
    </row>
    <row r="96" spans="1:19" x14ac:dyDescent="0.25">
      <c r="A96" s="68" t="s">
        <v>428</v>
      </c>
      <c r="B96" t="s">
        <v>429</v>
      </c>
      <c r="C96" t="s">
        <v>370</v>
      </c>
      <c r="D96" t="s">
        <v>225</v>
      </c>
      <c r="E96" s="6">
        <v>26.95</v>
      </c>
      <c r="F96" s="6">
        <v>29.7</v>
      </c>
      <c r="G96" s="6">
        <v>0.42</v>
      </c>
      <c r="H96" s="6">
        <v>-100</v>
      </c>
      <c r="I96" s="6">
        <v>0</v>
      </c>
    </row>
    <row r="97" spans="1:19" x14ac:dyDescent="0.25">
      <c r="A97" s="68" t="s">
        <v>430</v>
      </c>
      <c r="B97" t="s">
        <v>431</v>
      </c>
      <c r="C97" t="s">
        <v>370</v>
      </c>
      <c r="D97" t="s">
        <v>225</v>
      </c>
      <c r="E97" s="6">
        <v>45.5</v>
      </c>
      <c r="F97" s="6">
        <v>52.2</v>
      </c>
      <c r="G97" s="6">
        <v>0.58711287199999995</v>
      </c>
      <c r="H97" s="6">
        <v>-100</v>
      </c>
      <c r="I97" s="6">
        <v>0</v>
      </c>
    </row>
    <row r="98" spans="1:19" x14ac:dyDescent="0.25">
      <c r="A98" s="68" t="s">
        <v>432</v>
      </c>
      <c r="B98" t="s">
        <v>433</v>
      </c>
      <c r="C98" t="s">
        <v>370</v>
      </c>
      <c r="D98" t="s">
        <v>225</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363</v>
      </c>
    </row>
    <row r="99" spans="1:19" x14ac:dyDescent="0.25">
      <c r="A99" s="68" t="s">
        <v>434</v>
      </c>
      <c r="B99" t="s">
        <v>435</v>
      </c>
      <c r="C99" t="s">
        <v>370</v>
      </c>
      <c r="D99" t="s">
        <v>225</v>
      </c>
      <c r="E99" s="6">
        <v>46</v>
      </c>
      <c r="F99" s="6">
        <v>54</v>
      </c>
      <c r="G99" s="6">
        <f>(2/3.785)/0.87</f>
        <v>0.60735814391351217</v>
      </c>
      <c r="H99" s="6">
        <v>-100</v>
      </c>
      <c r="I99" s="6">
        <v>0</v>
      </c>
    </row>
    <row r="100" spans="1:19" x14ac:dyDescent="0.25">
      <c r="A100" s="68" t="s">
        <v>436</v>
      </c>
      <c r="B100" t="s">
        <v>437</v>
      </c>
      <c r="C100" t="s">
        <v>370</v>
      </c>
      <c r="D100" t="s">
        <v>225</v>
      </c>
      <c r="E100" s="6">
        <v>46</v>
      </c>
      <c r="F100" s="6">
        <v>54</v>
      </c>
      <c r="G100" s="6">
        <f>(2/3.785)/0.87</f>
        <v>0.60735814391351217</v>
      </c>
      <c r="H100" s="6">
        <v>-100</v>
      </c>
      <c r="I100" s="6">
        <v>0</v>
      </c>
    </row>
    <row r="101" spans="1:19" x14ac:dyDescent="0.25">
      <c r="A101" s="68" t="s">
        <v>438</v>
      </c>
      <c r="B101" t="s">
        <v>439</v>
      </c>
      <c r="C101" t="s">
        <v>370</v>
      </c>
      <c r="D101" t="s">
        <v>225</v>
      </c>
      <c r="E101" s="6">
        <v>46</v>
      </c>
      <c r="F101" s="6">
        <v>54</v>
      </c>
      <c r="G101" s="6">
        <f>(2/3.785)/0.87</f>
        <v>0.60735814391351217</v>
      </c>
      <c r="H101" s="6">
        <v>-100</v>
      </c>
      <c r="I101" s="6">
        <v>0</v>
      </c>
    </row>
    <row r="102" spans="1:19" x14ac:dyDescent="0.25">
      <c r="A102" s="68" t="s">
        <v>440</v>
      </c>
      <c r="B102" t="s">
        <v>441</v>
      </c>
      <c r="C102" t="s">
        <v>370</v>
      </c>
      <c r="D102" t="s">
        <v>225</v>
      </c>
      <c r="E102" s="6">
        <v>46</v>
      </c>
      <c r="F102" s="6">
        <v>54</v>
      </c>
      <c r="G102" s="6">
        <f>(2/3.785)/0.87</f>
        <v>0.60735814391351217</v>
      </c>
      <c r="H102" s="6">
        <v>-100</v>
      </c>
      <c r="I102" s="6">
        <v>0</v>
      </c>
    </row>
    <row r="103" spans="1:19" x14ac:dyDescent="0.25">
      <c r="A103" s="68" t="s">
        <v>442</v>
      </c>
      <c r="B103" t="s">
        <v>443</v>
      </c>
      <c r="C103" t="s">
        <v>370</v>
      </c>
      <c r="D103" t="s">
        <v>225</v>
      </c>
      <c r="E103" s="6">
        <v>49</v>
      </c>
      <c r="F103" s="6">
        <v>58</v>
      </c>
      <c r="G103" s="6">
        <v>0.64400000000000002</v>
      </c>
      <c r="H103" s="6">
        <v>-100</v>
      </c>
      <c r="I103" s="6">
        <v>0</v>
      </c>
    </row>
    <row r="104" spans="1:19" x14ac:dyDescent="0.25">
      <c r="A104" s="68" t="s">
        <v>444</v>
      </c>
      <c r="B104" t="s">
        <v>445</v>
      </c>
      <c r="C104" t="s">
        <v>370</v>
      </c>
      <c r="D104" t="s">
        <v>225</v>
      </c>
      <c r="E104" s="6">
        <v>48</v>
      </c>
      <c r="F104" s="6">
        <v>52.2</v>
      </c>
      <c r="G104" s="6">
        <v>0.55000000000000004</v>
      </c>
      <c r="H104" s="6">
        <v>-100</v>
      </c>
      <c r="I104" s="6">
        <v>0</v>
      </c>
    </row>
    <row r="105" spans="1:19" x14ac:dyDescent="0.25">
      <c r="A105" s="68" t="s">
        <v>446</v>
      </c>
      <c r="B105" t="s">
        <v>447</v>
      </c>
      <c r="C105" t="s">
        <v>370</v>
      </c>
      <c r="D105" t="s">
        <v>225</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topLeftCell="B65" workbookViewId="0">
      <selection activeCell="B84" sqref="B84"/>
    </sheetView>
  </sheetViews>
  <sheetFormatPr defaultRowHeight="15.75" x14ac:dyDescent="0.25"/>
  <cols>
    <col min="1" max="1" width="27.75" bestFit="1" customWidth="1"/>
    <col min="2" max="2" width="21.625" bestFit="1" customWidth="1"/>
  </cols>
  <sheetData>
    <row r="1" spans="1:2" x14ac:dyDescent="0.25">
      <c r="A1" t="s">
        <v>191</v>
      </c>
      <c r="B1" s="198" t="s">
        <v>448</v>
      </c>
    </row>
    <row r="2" spans="1:2" x14ac:dyDescent="0.25">
      <c r="A2" t="s">
        <v>284</v>
      </c>
      <c r="B2" s="198" t="s">
        <v>449</v>
      </c>
    </row>
    <row r="3" spans="1:2" x14ac:dyDescent="0.25">
      <c r="A3" t="s">
        <v>224</v>
      </c>
      <c r="B3" s="198" t="s">
        <v>450</v>
      </c>
    </row>
    <row r="4" spans="1:2" x14ac:dyDescent="0.25">
      <c r="A4" t="s">
        <v>384</v>
      </c>
      <c r="B4" s="198" t="s">
        <v>451</v>
      </c>
    </row>
    <row r="5" spans="1:2" x14ac:dyDescent="0.25">
      <c r="A5" t="s">
        <v>382</v>
      </c>
      <c r="B5" s="198" t="s">
        <v>452</v>
      </c>
    </row>
    <row r="6" spans="1:2" x14ac:dyDescent="0.25">
      <c r="A6" t="s">
        <v>386</v>
      </c>
      <c r="B6" s="198" t="s">
        <v>453</v>
      </c>
    </row>
    <row r="7" spans="1:2" x14ac:dyDescent="0.25">
      <c r="A7" t="s">
        <v>227</v>
      </c>
      <c r="B7" s="198" t="s">
        <v>454</v>
      </c>
    </row>
    <row r="8" spans="1:2" x14ac:dyDescent="0.25">
      <c r="A8" t="s">
        <v>229</v>
      </c>
      <c r="B8" s="198" t="s">
        <v>455</v>
      </c>
    </row>
    <row r="9" spans="1:2" x14ac:dyDescent="0.25">
      <c r="A9" t="s">
        <v>456</v>
      </c>
      <c r="B9" s="198" t="s">
        <v>457</v>
      </c>
    </row>
    <row r="10" spans="1:2" x14ac:dyDescent="0.25">
      <c r="A10" t="s">
        <v>219</v>
      </c>
      <c r="B10" s="198" t="s">
        <v>458</v>
      </c>
    </row>
    <row r="11" spans="1:2" x14ac:dyDescent="0.25">
      <c r="A11" s="198" t="s">
        <v>388</v>
      </c>
      <c r="B11" s="198" t="s">
        <v>459</v>
      </c>
    </row>
    <row r="12" spans="1:2" x14ac:dyDescent="0.25">
      <c r="A12" s="198" t="s">
        <v>390</v>
      </c>
      <c r="B12" s="198" t="s">
        <v>460</v>
      </c>
    </row>
    <row r="13" spans="1:2" x14ac:dyDescent="0.25">
      <c r="A13" t="s">
        <v>423</v>
      </c>
      <c r="B13" s="198" t="s">
        <v>461</v>
      </c>
    </row>
    <row r="14" spans="1:2" x14ac:dyDescent="0.25">
      <c r="A14" t="s">
        <v>232</v>
      </c>
      <c r="B14" s="198" t="s">
        <v>462</v>
      </c>
    </row>
    <row r="15" spans="1:2" x14ac:dyDescent="0.25">
      <c r="A15" t="s">
        <v>463</v>
      </c>
      <c r="B15" s="198" t="s">
        <v>464</v>
      </c>
    </row>
    <row r="16" spans="1:2" x14ac:dyDescent="0.25">
      <c r="A16" t="s">
        <v>214</v>
      </c>
      <c r="B16" s="198" t="s">
        <v>465</v>
      </c>
    </row>
    <row r="17" spans="1:2" x14ac:dyDescent="0.25">
      <c r="A17" t="s">
        <v>369</v>
      </c>
      <c r="B17" s="198" t="s">
        <v>466</v>
      </c>
    </row>
    <row r="18" spans="1:2" x14ac:dyDescent="0.25">
      <c r="A18" t="s">
        <v>374</v>
      </c>
      <c r="B18" s="198" t="s">
        <v>467</v>
      </c>
    </row>
    <row r="19" spans="1:2" x14ac:dyDescent="0.25">
      <c r="A19" t="s">
        <v>372</v>
      </c>
      <c r="B19" s="198" t="s">
        <v>468</v>
      </c>
    </row>
    <row r="20" spans="1:2" x14ac:dyDescent="0.25">
      <c r="A20" t="s">
        <v>469</v>
      </c>
      <c r="B20" s="198" t="s">
        <v>470</v>
      </c>
    </row>
    <row r="21" spans="1:2" x14ac:dyDescent="0.25">
      <c r="A21" t="s">
        <v>234</v>
      </c>
      <c r="B21" s="198" t="s">
        <v>471</v>
      </c>
    </row>
    <row r="22" spans="1:2" x14ac:dyDescent="0.25">
      <c r="A22" t="s">
        <v>236</v>
      </c>
      <c r="B22" s="198" t="s">
        <v>472</v>
      </c>
    </row>
    <row r="23" spans="1:2" x14ac:dyDescent="0.25">
      <c r="A23" t="s">
        <v>238</v>
      </c>
      <c r="B23" s="198" t="s">
        <v>473</v>
      </c>
    </row>
    <row r="24" spans="1:2" x14ac:dyDescent="0.25">
      <c r="A24" t="s">
        <v>474</v>
      </c>
      <c r="B24" s="198" t="s">
        <v>475</v>
      </c>
    </row>
    <row r="25" spans="1:2" x14ac:dyDescent="0.25">
      <c r="A25" t="s">
        <v>242</v>
      </c>
      <c r="B25" s="198" t="s">
        <v>476</v>
      </c>
    </row>
    <row r="26" spans="1:2" x14ac:dyDescent="0.25">
      <c r="A26" t="s">
        <v>242</v>
      </c>
      <c r="B26" s="198" t="s">
        <v>476</v>
      </c>
    </row>
    <row r="27" spans="1:2" x14ac:dyDescent="0.25">
      <c r="A27" t="s">
        <v>477</v>
      </c>
      <c r="B27" s="198" t="s">
        <v>478</v>
      </c>
    </row>
    <row r="28" spans="1:2" x14ac:dyDescent="0.25">
      <c r="A28" t="s">
        <v>245</v>
      </c>
      <c r="B28" s="198" t="s">
        <v>479</v>
      </c>
    </row>
    <row r="29" spans="1:2" x14ac:dyDescent="0.25">
      <c r="A29" t="s">
        <v>251</v>
      </c>
      <c r="B29" s="198" t="s">
        <v>480</v>
      </c>
    </row>
    <row r="30" spans="1:2" x14ac:dyDescent="0.25">
      <c r="A30" t="s">
        <v>248</v>
      </c>
      <c r="B30" s="198" t="s">
        <v>481</v>
      </c>
    </row>
    <row r="31" spans="1:2" x14ac:dyDescent="0.25">
      <c r="A31" t="s">
        <v>392</v>
      </c>
      <c r="B31" s="198" t="s">
        <v>482</v>
      </c>
    </row>
    <row r="32" spans="1:2" x14ac:dyDescent="0.25">
      <c r="A32" t="s">
        <v>394</v>
      </c>
      <c r="B32" s="198" t="s">
        <v>483</v>
      </c>
    </row>
    <row r="33" spans="1:2" x14ac:dyDescent="0.25">
      <c r="A33" t="s">
        <v>240</v>
      </c>
      <c r="B33" s="198" t="s">
        <v>484</v>
      </c>
    </row>
    <row r="34" spans="1:2" x14ac:dyDescent="0.25">
      <c r="A34" t="s">
        <v>396</v>
      </c>
      <c r="B34" s="198" t="s">
        <v>485</v>
      </c>
    </row>
    <row r="35" spans="1:2" x14ac:dyDescent="0.25">
      <c r="A35" t="s">
        <v>486</v>
      </c>
      <c r="B35" s="198" t="s">
        <v>487</v>
      </c>
    </row>
    <row r="36" spans="1:2" x14ac:dyDescent="0.25">
      <c r="A36" t="s">
        <v>344</v>
      </c>
      <c r="B36" s="198" t="s">
        <v>488</v>
      </c>
    </row>
    <row r="37" spans="1:2" x14ac:dyDescent="0.25">
      <c r="A37" t="s">
        <v>425</v>
      </c>
      <c r="B37" s="198" t="s">
        <v>489</v>
      </c>
    </row>
    <row r="38" spans="1:2" x14ac:dyDescent="0.25">
      <c r="A38" t="s">
        <v>427</v>
      </c>
      <c r="B38" s="198" t="s">
        <v>490</v>
      </c>
    </row>
    <row r="39" spans="1:2" x14ac:dyDescent="0.25">
      <c r="A39" t="s">
        <v>347</v>
      </c>
      <c r="B39" s="198" t="s">
        <v>491</v>
      </c>
    </row>
    <row r="40" spans="1:2" x14ac:dyDescent="0.25">
      <c r="A40" s="89" t="s">
        <v>351</v>
      </c>
      <c r="B40" s="198" t="s">
        <v>492</v>
      </c>
    </row>
    <row r="41" spans="1:2" x14ac:dyDescent="0.25">
      <c r="A41" t="s">
        <v>253</v>
      </c>
      <c r="B41" s="198" t="s">
        <v>493</v>
      </c>
    </row>
    <row r="42" spans="1:2" x14ac:dyDescent="0.25">
      <c r="A42" t="s">
        <v>429</v>
      </c>
      <c r="B42" s="198" t="s">
        <v>494</v>
      </c>
    </row>
    <row r="43" spans="1:2" x14ac:dyDescent="0.25">
      <c r="A43" t="s">
        <v>256</v>
      </c>
      <c r="B43" s="198" t="s">
        <v>495</v>
      </c>
    </row>
    <row r="44" spans="1:2" x14ac:dyDescent="0.25">
      <c r="A44" t="s">
        <v>496</v>
      </c>
      <c r="B44" s="198" t="s">
        <v>497</v>
      </c>
    </row>
    <row r="45" spans="1:2" x14ac:dyDescent="0.25">
      <c r="A45" t="s">
        <v>47</v>
      </c>
      <c r="B45" s="198" t="s">
        <v>498</v>
      </c>
    </row>
    <row r="46" spans="1:2" x14ac:dyDescent="0.25">
      <c r="A46" t="s">
        <v>259</v>
      </c>
      <c r="B46" s="198" t="s">
        <v>499</v>
      </c>
    </row>
    <row r="47" spans="1:2" x14ac:dyDescent="0.25">
      <c r="A47" t="s">
        <v>263</v>
      </c>
      <c r="B47" s="198" t="s">
        <v>500</v>
      </c>
    </row>
    <row r="48" spans="1:2" x14ac:dyDescent="0.25">
      <c r="A48" t="s">
        <v>353</v>
      </c>
      <c r="B48" s="198" t="s">
        <v>501</v>
      </c>
    </row>
    <row r="49" spans="1:2" x14ac:dyDescent="0.25">
      <c r="A49" t="s">
        <v>431</v>
      </c>
      <c r="B49" s="198" t="s">
        <v>502</v>
      </c>
    </row>
    <row r="50" spans="1:2" x14ac:dyDescent="0.25">
      <c r="A50" t="s">
        <v>265</v>
      </c>
      <c r="B50" s="198" t="s">
        <v>503</v>
      </c>
    </row>
    <row r="51" spans="1:2" x14ac:dyDescent="0.25">
      <c r="A51" t="s">
        <v>267</v>
      </c>
      <c r="B51" s="198" t="s">
        <v>504</v>
      </c>
    </row>
    <row r="52" spans="1:2" x14ac:dyDescent="0.25">
      <c r="A52" t="s">
        <v>398</v>
      </c>
      <c r="B52" s="198" t="s">
        <v>505</v>
      </c>
    </row>
    <row r="53" spans="1:2" x14ac:dyDescent="0.25">
      <c r="A53" s="198" t="s">
        <v>270</v>
      </c>
      <c r="B53" s="198" t="s">
        <v>506</v>
      </c>
    </row>
    <row r="54" spans="1:2" x14ac:dyDescent="0.25">
      <c r="A54" t="s">
        <v>273</v>
      </c>
      <c r="B54" s="198" t="s">
        <v>507</v>
      </c>
    </row>
    <row r="55" spans="1:2" x14ac:dyDescent="0.25">
      <c r="A55" t="s">
        <v>360</v>
      </c>
      <c r="B55" s="198" t="s">
        <v>508</v>
      </c>
    </row>
    <row r="56" spans="1:2" x14ac:dyDescent="0.25">
      <c r="A56" t="s">
        <v>276</v>
      </c>
      <c r="B56" s="198" t="s">
        <v>509</v>
      </c>
    </row>
    <row r="57" spans="1:2" x14ac:dyDescent="0.25">
      <c r="A57" t="s">
        <v>279</v>
      </c>
      <c r="B57" s="198" t="s">
        <v>510</v>
      </c>
    </row>
    <row r="58" spans="1:2" x14ac:dyDescent="0.25">
      <c r="A58" t="s">
        <v>362</v>
      </c>
      <c r="B58" s="198" t="s">
        <v>511</v>
      </c>
    </row>
    <row r="59" spans="1:2" x14ac:dyDescent="0.25">
      <c r="A59" t="s">
        <v>433</v>
      </c>
      <c r="B59" s="198" t="s">
        <v>512</v>
      </c>
    </row>
    <row r="60" spans="1:2" x14ac:dyDescent="0.25">
      <c r="A60" t="s">
        <v>282</v>
      </c>
      <c r="B60" s="198" t="s">
        <v>513</v>
      </c>
    </row>
    <row r="61" spans="1:2" x14ac:dyDescent="0.25">
      <c r="A61" t="s">
        <v>435</v>
      </c>
      <c r="B61" s="198" t="s">
        <v>514</v>
      </c>
    </row>
    <row r="62" spans="1:2" x14ac:dyDescent="0.25">
      <c r="A62" t="s">
        <v>437</v>
      </c>
      <c r="B62" s="198" t="s">
        <v>515</v>
      </c>
    </row>
    <row r="63" spans="1:2" x14ac:dyDescent="0.25">
      <c r="A63" t="s">
        <v>439</v>
      </c>
      <c r="B63" s="198" t="s">
        <v>516</v>
      </c>
    </row>
    <row r="64" spans="1:2" x14ac:dyDescent="0.25">
      <c r="A64" t="s">
        <v>441</v>
      </c>
      <c r="B64" s="198" t="s">
        <v>517</v>
      </c>
    </row>
    <row r="65" spans="1:2" x14ac:dyDescent="0.25">
      <c r="A65" t="s">
        <v>216</v>
      </c>
      <c r="B65" s="198" t="s">
        <v>518</v>
      </c>
    </row>
    <row r="66" spans="1:2" x14ac:dyDescent="0.25">
      <c r="A66" t="s">
        <v>519</v>
      </c>
      <c r="B66" s="198" t="s">
        <v>520</v>
      </c>
    </row>
    <row r="67" spans="1:2" x14ac:dyDescent="0.25">
      <c r="A67" t="s">
        <v>210</v>
      </c>
      <c r="B67" s="198" t="s">
        <v>521</v>
      </c>
    </row>
    <row r="68" spans="1:2" x14ac:dyDescent="0.25">
      <c r="A68" t="s">
        <v>287</v>
      </c>
      <c r="B68" s="198" t="s">
        <v>522</v>
      </c>
    </row>
    <row r="69" spans="1:2" x14ac:dyDescent="0.25">
      <c r="A69" s="198" t="s">
        <v>355</v>
      </c>
      <c r="B69" s="198" t="s">
        <v>523</v>
      </c>
    </row>
    <row r="70" spans="1:2" x14ac:dyDescent="0.25">
      <c r="A70" t="s">
        <v>358</v>
      </c>
      <c r="B70" s="198" t="s">
        <v>524</v>
      </c>
    </row>
    <row r="71" spans="1:2" x14ac:dyDescent="0.25">
      <c r="A71" t="s">
        <v>443</v>
      </c>
      <c r="B71" s="198" t="s">
        <v>525</v>
      </c>
    </row>
    <row r="72" spans="1:2" x14ac:dyDescent="0.25">
      <c r="A72" t="s">
        <v>376</v>
      </c>
      <c r="B72" s="198" t="s">
        <v>526</v>
      </c>
    </row>
    <row r="73" spans="1:2" x14ac:dyDescent="0.25">
      <c r="A73" t="s">
        <v>222</v>
      </c>
      <c r="B73" s="198" t="s">
        <v>527</v>
      </c>
    </row>
    <row r="74" spans="1:2" x14ac:dyDescent="0.25">
      <c r="A74" t="s">
        <v>290</v>
      </c>
      <c r="B74" s="198" t="s">
        <v>528</v>
      </c>
    </row>
    <row r="75" spans="1:2" x14ac:dyDescent="0.25">
      <c r="A75" t="s">
        <v>529</v>
      </c>
      <c r="B75" s="198" t="s">
        <v>530</v>
      </c>
    </row>
    <row r="76" spans="1:2" x14ac:dyDescent="0.25">
      <c r="A76" t="s">
        <v>292</v>
      </c>
      <c r="B76" s="198" t="s">
        <v>531</v>
      </c>
    </row>
    <row r="77" spans="1:2" x14ac:dyDescent="0.25">
      <c r="A77" t="s">
        <v>400</v>
      </c>
      <c r="B77" s="198" t="s">
        <v>532</v>
      </c>
    </row>
    <row r="78" spans="1:2" x14ac:dyDescent="0.25">
      <c r="A78" t="s">
        <v>378</v>
      </c>
      <c r="B78" s="198" t="s">
        <v>533</v>
      </c>
    </row>
    <row r="79" spans="1:2" x14ac:dyDescent="0.25">
      <c r="A79" t="s">
        <v>445</v>
      </c>
      <c r="B79" s="198" t="s">
        <v>534</v>
      </c>
    </row>
    <row r="80" spans="1:2" x14ac:dyDescent="0.25">
      <c r="A80" t="s">
        <v>365</v>
      </c>
      <c r="B80" s="198" t="s">
        <v>535</v>
      </c>
    </row>
    <row r="81" spans="1:2" x14ac:dyDescent="0.25">
      <c r="A81" t="s">
        <v>402</v>
      </c>
      <c r="B81" s="198" t="s">
        <v>536</v>
      </c>
    </row>
    <row r="82" spans="1:2" x14ac:dyDescent="0.25">
      <c r="A82" t="s">
        <v>295</v>
      </c>
      <c r="B82" s="198" t="s">
        <v>537</v>
      </c>
    </row>
    <row r="83" spans="1:2" x14ac:dyDescent="0.25">
      <c r="A83" t="s">
        <v>380</v>
      </c>
      <c r="B83" s="198" t="s">
        <v>538</v>
      </c>
    </row>
    <row r="84" spans="1:2" x14ac:dyDescent="0.25">
      <c r="A84" t="s">
        <v>298</v>
      </c>
      <c r="B84" s="198" t="s">
        <v>539</v>
      </c>
    </row>
    <row r="85" spans="1:2" x14ac:dyDescent="0.25">
      <c r="A85" t="s">
        <v>301</v>
      </c>
      <c r="B85" s="198" t="s">
        <v>540</v>
      </c>
    </row>
    <row r="86" spans="1:2" x14ac:dyDescent="0.25">
      <c r="A86" t="s">
        <v>541</v>
      </c>
      <c r="B86" s="198" t="s">
        <v>542</v>
      </c>
    </row>
    <row r="87" spans="1:2" x14ac:dyDescent="0.25">
      <c r="A87" t="s">
        <v>307</v>
      </c>
      <c r="B87" s="198" t="s">
        <v>543</v>
      </c>
    </row>
    <row r="88" spans="1:2" x14ac:dyDescent="0.25">
      <c r="A88" t="s">
        <v>367</v>
      </c>
      <c r="B88" s="198" t="s">
        <v>544</v>
      </c>
    </row>
    <row r="89" spans="1:2" x14ac:dyDescent="0.25">
      <c r="A89" t="s">
        <v>447</v>
      </c>
      <c r="B89" s="198" t="s">
        <v>545</v>
      </c>
    </row>
    <row r="90" spans="1:2" x14ac:dyDescent="0.25">
      <c r="A90" t="s">
        <v>546</v>
      </c>
      <c r="B90" s="198" t="s">
        <v>547</v>
      </c>
    </row>
    <row r="91" spans="1:2" x14ac:dyDescent="0.25">
      <c r="A91" t="s">
        <v>404</v>
      </c>
      <c r="B91" s="198" t="s">
        <v>548</v>
      </c>
    </row>
    <row r="92" spans="1:2" x14ac:dyDescent="0.25">
      <c r="A92" t="s">
        <v>310</v>
      </c>
      <c r="B92" s="198" t="s">
        <v>549</v>
      </c>
    </row>
    <row r="93" spans="1:2" x14ac:dyDescent="0.25">
      <c r="A93" t="s">
        <v>406</v>
      </c>
      <c r="B93" s="198" t="s">
        <v>550</v>
      </c>
    </row>
    <row r="94" spans="1:2" x14ac:dyDescent="0.25">
      <c r="A94" t="s">
        <v>312</v>
      </c>
      <c r="B94" s="198" t="s">
        <v>551</v>
      </c>
    </row>
    <row r="95" spans="1:2" x14ac:dyDescent="0.25">
      <c r="A95" t="s">
        <v>408</v>
      </c>
      <c r="B95" s="198" t="s">
        <v>552</v>
      </c>
    </row>
    <row r="96" spans="1:2" x14ac:dyDescent="0.25">
      <c r="A96" t="s">
        <v>410</v>
      </c>
      <c r="B96" s="198" t="s">
        <v>553</v>
      </c>
    </row>
    <row r="97" spans="1:2" x14ac:dyDescent="0.25">
      <c r="A97" t="s">
        <v>315</v>
      </c>
      <c r="B97" s="198" t="s">
        <v>554</v>
      </c>
    </row>
    <row r="98" spans="1:2" x14ac:dyDescent="0.25">
      <c r="A98" t="s">
        <v>412</v>
      </c>
      <c r="B98" s="198" t="s">
        <v>555</v>
      </c>
    </row>
    <row r="99" spans="1:2" x14ac:dyDescent="0.25">
      <c r="A99" t="s">
        <v>318</v>
      </c>
      <c r="B99" s="198" t="s">
        <v>556</v>
      </c>
    </row>
    <row r="100" spans="1:2" x14ac:dyDescent="0.25">
      <c r="A100" t="s">
        <v>557</v>
      </c>
      <c r="B100" s="198" t="s">
        <v>558</v>
      </c>
    </row>
    <row r="101" spans="1:2" x14ac:dyDescent="0.25">
      <c r="A101" t="s">
        <v>321</v>
      </c>
      <c r="B101" s="198" t="s">
        <v>559</v>
      </c>
    </row>
    <row r="102" spans="1:2" x14ac:dyDescent="0.25">
      <c r="A102" t="s">
        <v>414</v>
      </c>
      <c r="B102" s="198" t="s">
        <v>560</v>
      </c>
    </row>
    <row r="103" spans="1:2" x14ac:dyDescent="0.25">
      <c r="A103" t="s">
        <v>324</v>
      </c>
      <c r="B103" s="198" t="s">
        <v>561</v>
      </c>
    </row>
    <row r="104" spans="1:2" x14ac:dyDescent="0.25">
      <c r="A104" t="s">
        <v>562</v>
      </c>
      <c r="B104" s="198" t="s">
        <v>563</v>
      </c>
    </row>
    <row r="105" spans="1:2" x14ac:dyDescent="0.25">
      <c r="A105" t="s">
        <v>416</v>
      </c>
      <c r="B105" s="198" t="s">
        <v>564</v>
      </c>
    </row>
    <row r="106" spans="1:2" x14ac:dyDescent="0.25">
      <c r="A106" t="s">
        <v>327</v>
      </c>
      <c r="B106" s="198" t="s">
        <v>565</v>
      </c>
    </row>
    <row r="107" spans="1:2" x14ac:dyDescent="0.25">
      <c r="A107" t="s">
        <v>327</v>
      </c>
      <c r="B107" s="198" t="s">
        <v>566</v>
      </c>
    </row>
    <row r="108" spans="1:2" x14ac:dyDescent="0.25">
      <c r="A108" t="s">
        <v>332</v>
      </c>
      <c r="B108" s="198" t="s">
        <v>567</v>
      </c>
    </row>
    <row r="109" spans="1:2" x14ac:dyDescent="0.25">
      <c r="A109" t="s">
        <v>335</v>
      </c>
      <c r="B109" s="198" t="s">
        <v>568</v>
      </c>
    </row>
    <row r="110" spans="1:2" x14ac:dyDescent="0.25">
      <c r="A110" s="89" t="s">
        <v>419</v>
      </c>
      <c r="B110" s="198" t="s">
        <v>569</v>
      </c>
    </row>
    <row r="111" spans="1:2" x14ac:dyDescent="0.25">
      <c r="A111" s="89" t="s">
        <v>421</v>
      </c>
      <c r="B111" s="198" t="s">
        <v>570</v>
      </c>
    </row>
    <row r="112" spans="1:2" x14ac:dyDescent="0.25">
      <c r="A112" t="s">
        <v>339</v>
      </c>
      <c r="B112" s="198" t="s">
        <v>571</v>
      </c>
    </row>
    <row r="113" spans="1:2" x14ac:dyDescent="0.25">
      <c r="A113" t="s">
        <v>337</v>
      </c>
      <c r="B113" s="198" t="s">
        <v>572</v>
      </c>
    </row>
    <row r="114" spans="1:2" x14ac:dyDescent="0.25">
      <c r="A114" s="89" t="s">
        <v>337</v>
      </c>
      <c r="B114" s="198" t="s">
        <v>572</v>
      </c>
    </row>
    <row r="115" spans="1:2" x14ac:dyDescent="0.25">
      <c r="A115" t="s">
        <v>341</v>
      </c>
      <c r="B115" s="19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BS4" activePane="bottomRight" state="frozen"/>
      <selection pane="topRight"/>
      <selection pane="bottomLeft"/>
      <selection pane="bottomRight" activeCell="BS4" sqref="BS4"/>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574</v>
      </c>
      <c r="B1" s="197" t="s">
        <v>575</v>
      </c>
      <c r="C1" s="151" t="s">
        <v>576</v>
      </c>
      <c r="D1" s="151" t="s">
        <v>577</v>
      </c>
      <c r="E1" s="151" t="s">
        <v>578</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579</v>
      </c>
      <c r="G2" s="89"/>
      <c r="H2" s="89"/>
      <c r="I2" s="89"/>
      <c r="J2" s="89"/>
      <c r="K2" s="89"/>
      <c r="L2" s="89"/>
      <c r="M2" s="89"/>
      <c r="AA2" t="s">
        <v>580</v>
      </c>
      <c r="AC2" s="89" t="s">
        <v>581</v>
      </c>
      <c r="AD2" s="89"/>
      <c r="AE2" s="318"/>
      <c r="AF2" s="89"/>
      <c r="AG2" s="89"/>
      <c r="AH2" s="89"/>
      <c r="AU2" s="89" t="s">
        <v>582</v>
      </c>
      <c r="AV2" s="89"/>
      <c r="AW2" s="89"/>
      <c r="AX2" s="89"/>
      <c r="AY2" s="89"/>
      <c r="AZ2" s="89"/>
      <c r="BA2" s="89"/>
      <c r="BB2" s="89"/>
      <c r="BC2" s="89"/>
      <c r="BD2" s="89"/>
      <c r="BP2" s="89" t="s">
        <v>583</v>
      </c>
      <c r="BQ2" s="89"/>
      <c r="BR2" s="89"/>
      <c r="BS2" s="89"/>
      <c r="BT2" s="89"/>
      <c r="BU2" s="89"/>
      <c r="CH2" s="89" t="s">
        <v>584</v>
      </c>
      <c r="CI2" s="89"/>
      <c r="CJ2" s="89"/>
      <c r="CK2" s="89"/>
      <c r="CL2" s="89"/>
      <c r="CZ2" s="89" t="s">
        <v>585</v>
      </c>
      <c r="DA2" s="89"/>
      <c r="DB2" s="89"/>
      <c r="DC2" s="89"/>
    </row>
    <row r="3" spans="1:125" x14ac:dyDescent="0.25">
      <c r="A3" s="197">
        <v>1001</v>
      </c>
      <c r="B3" s="197" t="s">
        <v>586</v>
      </c>
      <c r="C3" s="197" t="s">
        <v>587</v>
      </c>
      <c r="D3" s="197">
        <v>-86.645648600000001</v>
      </c>
      <c r="E3" s="197">
        <v>32.540089999999999</v>
      </c>
      <c r="F3">
        <v>2.66</v>
      </c>
      <c r="G3">
        <f>F3</f>
        <v>2.66</v>
      </c>
      <c r="H3" s="198">
        <v>8.4</v>
      </c>
      <c r="K3" t="s">
        <v>588</v>
      </c>
      <c r="M3" t="s">
        <v>588</v>
      </c>
      <c r="O3" t="s">
        <v>588</v>
      </c>
      <c r="P3" t="s">
        <v>588</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(Transest!$J$14/HexExtSoy!$K$4)</f>
        <v>0.20257267294641951</v>
      </c>
      <c r="CI3">
        <f>(HydroProcOil!$K$14/HexExtSoy!$K$4)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586</v>
      </c>
      <c r="C4" s="197" t="s">
        <v>589</v>
      </c>
      <c r="D4" s="197">
        <v>-87.726271699999998</v>
      </c>
      <c r="E4" s="197">
        <v>30.738309999999998</v>
      </c>
      <c r="F4">
        <v>2.75</v>
      </c>
      <c r="G4">
        <f t="shared" ref="G4:G67" si="3">F4</f>
        <v>2.75</v>
      </c>
      <c r="H4" s="198">
        <v>11.07</v>
      </c>
      <c r="O4" t="s">
        <v>590</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(Transest!$J$14/HexExtSoy!$K$4)</f>
        <v>0.20257267294641951</v>
      </c>
      <c r="CI4">
        <f>(HydroProcOil!$K$14/HexExtSoy!$K$4)</f>
        <v>0.10977777777777777</v>
      </c>
      <c r="CJ4">
        <f>(StarchFerm!$K$24/StarchFerm!$K$4)</f>
        <v>0.33157302630665886</v>
      </c>
      <c r="CY4" s="198"/>
      <c r="CZ4">
        <f>BP4*CH4*1000*LCI!$E$93</f>
        <v>27231388.662904434</v>
      </c>
      <c r="DA4">
        <f>BQ4*CI4*1000*(LCI!$E$99)</f>
        <v>0</v>
      </c>
      <c r="DB4">
        <f>BR4*CJ4*1000*(LCI!$E$96)</f>
        <v>102215435.86933245</v>
      </c>
      <c r="DT4" s="355" t="s">
        <v>591</v>
      </c>
    </row>
    <row r="5" spans="1:125" x14ac:dyDescent="0.25">
      <c r="A5" s="197">
        <v>1005</v>
      </c>
      <c r="B5" s="197" t="s">
        <v>586</v>
      </c>
      <c r="C5" s="197" t="s">
        <v>592</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(Transest!$J$14/HexExtSoy!$K$4)</f>
        <v>0.20257267294641951</v>
      </c>
      <c r="CI5">
        <f>(HydroProcOil!$K$14/HexExtSoy!$K$4)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586</v>
      </c>
      <c r="C6" s="197" t="s">
        <v>593</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(Transest!$J$14/HexExtSoy!$K$4)</f>
        <v>0.20257267294641951</v>
      </c>
      <c r="CI6">
        <f>(HydroProcOil!$K$14/HexExtSoy!$K$4)</f>
        <v>0.10977777777777777</v>
      </c>
      <c r="CJ6">
        <f>(StarchFerm!$K$24/StarchFerm!$K$4)</f>
        <v>0.33157302630665886</v>
      </c>
      <c r="CY6" s="198"/>
      <c r="CZ6">
        <f>BP6*CH6*1000*LCI!$E$93</f>
        <v>3069303.0609958796</v>
      </c>
      <c r="DA6">
        <f>BQ6*CI6*1000*(LCI!$E$99)</f>
        <v>0</v>
      </c>
      <c r="DB6">
        <f>BR6*CJ6*1000*(LCI!$E$96)</f>
        <v>0</v>
      </c>
      <c r="DT6" s="357">
        <f>DT5/26.95/2.986</f>
        <v>15958526038.840349</v>
      </c>
      <c r="DU6" s="196" t="s">
        <v>594</v>
      </c>
    </row>
    <row r="7" spans="1:125" x14ac:dyDescent="0.25">
      <c r="A7" s="197">
        <v>1009</v>
      </c>
      <c r="B7" s="197" t="s">
        <v>586</v>
      </c>
      <c r="C7" s="197" t="s">
        <v>595</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(Transest!$J$14/HexExtSoy!$K$4)</f>
        <v>0.20257267294641951</v>
      </c>
      <c r="CI7">
        <f>(HydroProcOil!$K$14/HexExtSoy!$K$4)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586</v>
      </c>
      <c r="C8" s="197" t="s">
        <v>596</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(Transest!$J$14/HexExtSoy!$K$4)</f>
        <v>0.20257267294641951</v>
      </c>
      <c r="CI8">
        <f>(HydroProcOil!$K$14/HexExtSoy!$K$4)</f>
        <v>0.10977777777777777</v>
      </c>
      <c r="CJ8">
        <f>(StarchFerm!$K$24/StarchFerm!$K$4)</f>
        <v>0.33157302630665886</v>
      </c>
      <c r="CY8" s="198"/>
      <c r="CZ8">
        <f>BP8*CH8*1000*LCI!$E$93</f>
        <v>77291.511361510173</v>
      </c>
      <c r="DA8">
        <f>BQ8*CI8*1000*(LCI!$E$99)</f>
        <v>0</v>
      </c>
      <c r="DB8">
        <f>BR8*CJ8*1000*(LCI!$E$96)</f>
        <v>9518477.3891393412</v>
      </c>
      <c r="DT8" s="355" t="s">
        <v>597</v>
      </c>
    </row>
    <row r="9" spans="1:125" x14ac:dyDescent="0.25">
      <c r="A9" s="197">
        <v>1013</v>
      </c>
      <c r="B9" s="197" t="s">
        <v>586</v>
      </c>
      <c r="C9" s="197" t="s">
        <v>598</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(Transest!$J$14/HexExtSoy!$K$4)</f>
        <v>0.20257267294641951</v>
      </c>
      <c r="CI9">
        <f>(HydroProcOil!$K$14/HexExtSoy!$K$4)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586</v>
      </c>
      <c r="C10" s="197" t="s">
        <v>599</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(Transest!$J$14/HexExtSoy!$K$4)</f>
        <v>0.20257267294641951</v>
      </c>
      <c r="CI10">
        <f>(HydroProcOil!$K$14/HexExtSoy!$K$4)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594</v>
      </c>
    </row>
    <row r="11" spans="1:125" x14ac:dyDescent="0.25">
      <c r="A11" s="197">
        <v>1017</v>
      </c>
      <c r="B11" s="197" t="s">
        <v>586</v>
      </c>
      <c r="C11" s="197" t="s">
        <v>600</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(Transest!$J$14/HexExtSoy!$K$4)</f>
        <v>0.20257267294641951</v>
      </c>
      <c r="CI11">
        <f>(HydroProcOil!$K$14/HexExtSoy!$K$4)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586</v>
      </c>
      <c r="C12" s="197" t="s">
        <v>601</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(Transest!$J$14/HexExtSoy!$K$4)</f>
        <v>0.20257267294641951</v>
      </c>
      <c r="CI12">
        <f>(HydroProcOil!$K$14/HexExtSoy!$K$4)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586</v>
      </c>
      <c r="C13" s="197" t="s">
        <v>602</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(Transest!$J$14/HexExtSoy!$K$4)</f>
        <v>0.20257267294641951</v>
      </c>
      <c r="CI13">
        <f>(HydroProcOil!$K$14/HexExtSoy!$K$4)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586</v>
      </c>
      <c r="C14" s="197" t="s">
        <v>603</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(Transest!$J$14/HexExtSoy!$K$4)</f>
        <v>0.20257267294641951</v>
      </c>
      <c r="CI14">
        <f>(HydroProcOil!$K$14/HexExtSoy!$K$4)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586</v>
      </c>
      <c r="C15" s="197" t="s">
        <v>604</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(Transest!$J$14/HexExtSoy!$K$4)</f>
        <v>0.20257267294641951</v>
      </c>
      <c r="CI15">
        <f>(HydroProcOil!$K$14/HexExtSoy!$K$4)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586</v>
      </c>
      <c r="C16" s="197" t="s">
        <v>605</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(Transest!$J$14/HexExtSoy!$K$4)</f>
        <v>0.20257267294641951</v>
      </c>
      <c r="CI16">
        <f>(HydroProcOil!$K$14/HexExtSoy!$K$4)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586</v>
      </c>
      <c r="C17" s="197" t="s">
        <v>606</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(Transest!$J$14/HexExtSoy!$K$4)</f>
        <v>0.20257267294641951</v>
      </c>
      <c r="CI17">
        <f>(HydroProcOil!$K$14/HexExtSoy!$K$4)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586</v>
      </c>
      <c r="C18" s="197" t="s">
        <v>607</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(Transest!$J$14/HexExtSoy!$K$4)</f>
        <v>0.20257267294641951</v>
      </c>
      <c r="CI18">
        <f>(HydroProcOil!$K$14/HexExtSoy!$K$4)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586</v>
      </c>
      <c r="C19" s="197" t="s">
        <v>608</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(Transest!$J$14/HexExtSoy!$K$4)</f>
        <v>0.20257267294641951</v>
      </c>
      <c r="CI19">
        <f>(HydroProcOil!$K$14/HexExtSoy!$K$4)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586</v>
      </c>
      <c r="C20" s="197" t="s">
        <v>609</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(Transest!$J$14/HexExtSoy!$K$4)</f>
        <v>0.20257267294641951</v>
      </c>
      <c r="CI20">
        <f>(HydroProcOil!$K$14/HexExtSoy!$K$4)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586</v>
      </c>
      <c r="C21" s="197" t="s">
        <v>610</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(Transest!$J$14/HexExtSoy!$K$4)</f>
        <v>0.20257267294641951</v>
      </c>
      <c r="CI21">
        <f>(HydroProcOil!$K$14/HexExtSoy!$K$4)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586</v>
      </c>
      <c r="C22" s="197" t="s">
        <v>611</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(Transest!$J$14/HexExtSoy!$K$4)</f>
        <v>0.20257267294641951</v>
      </c>
      <c r="CI22">
        <f>(HydroProcOil!$K$14/HexExtSoy!$K$4)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586</v>
      </c>
      <c r="C23" s="197" t="s">
        <v>612</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(Transest!$J$14/HexExtSoy!$K$4)</f>
        <v>0.20257267294641951</v>
      </c>
      <c r="CI23">
        <f>(HydroProcOil!$K$14/HexExtSoy!$K$4)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586</v>
      </c>
      <c r="C24" s="197" t="s">
        <v>613</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(Transest!$J$14/HexExtSoy!$K$4)</f>
        <v>0.20257267294641951</v>
      </c>
      <c r="CI24">
        <f>(HydroProcOil!$K$14/HexExtSoy!$K$4)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586</v>
      </c>
      <c r="C25" s="197" t="s">
        <v>614</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(Transest!$J$14/HexExtSoy!$K$4)</f>
        <v>0.20257267294641951</v>
      </c>
      <c r="CI25">
        <f>(HydroProcOil!$K$14/HexExtSoy!$K$4)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586</v>
      </c>
      <c r="C26" s="197" t="s">
        <v>615</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(Transest!$J$14/HexExtSoy!$K$4)</f>
        <v>0.20257267294641951</v>
      </c>
      <c r="CI26">
        <f>(HydroProcOil!$K$14/HexExtSoy!$K$4)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586</v>
      </c>
      <c r="C27" s="197" t="s">
        <v>616</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(Transest!$J$14/HexExtSoy!$K$4)</f>
        <v>0.20257267294641951</v>
      </c>
      <c r="CI27">
        <f>(HydroProcOil!$K$14/HexExtSoy!$K$4)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586</v>
      </c>
      <c r="C28" s="197" t="s">
        <v>617</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(Transest!$J$14/HexExtSoy!$K$4)</f>
        <v>0.20257267294641951</v>
      </c>
      <c r="CI28">
        <f>(HydroProcOil!$K$14/HexExtSoy!$K$4)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586</v>
      </c>
      <c r="C29" s="197" t="s">
        <v>618</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(Transest!$J$14/HexExtSoy!$K$4)</f>
        <v>0.20257267294641951</v>
      </c>
      <c r="CI29">
        <f>(HydroProcOil!$K$14/HexExtSoy!$K$4)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586</v>
      </c>
      <c r="C30" s="197" t="s">
        <v>619</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(Transest!$J$14/HexExtSoy!$K$4)</f>
        <v>0.20257267294641951</v>
      </c>
      <c r="CI30">
        <f>(HydroProcOil!$K$14/HexExtSoy!$K$4)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586</v>
      </c>
      <c r="C31" s="197" t="s">
        <v>620</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(Transest!$J$14/HexExtSoy!$K$4)</f>
        <v>0.20257267294641951</v>
      </c>
      <c r="CI31">
        <f>(HydroProcOil!$K$14/HexExtSoy!$K$4)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586</v>
      </c>
      <c r="C32" s="197" t="s">
        <v>621</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(Transest!$J$14/HexExtSoy!$K$4)</f>
        <v>0.20257267294641951</v>
      </c>
      <c r="CI32">
        <f>(HydroProcOil!$K$14/HexExtSoy!$K$4)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586</v>
      </c>
      <c r="C33" s="197" t="s">
        <v>622</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(Transest!$J$14/HexExtSoy!$K$4)</f>
        <v>0.20257267294641951</v>
      </c>
      <c r="CI33">
        <f>(HydroProcOil!$K$14/HexExtSoy!$K$4)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586</v>
      </c>
      <c r="C34" s="197" t="s">
        <v>623</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(Transest!$J$14/HexExtSoy!$K$4)</f>
        <v>0.20257267294641951</v>
      </c>
      <c r="CI34">
        <f>(HydroProcOil!$K$14/HexExtSoy!$K$4)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586</v>
      </c>
      <c r="C35" s="197" t="s">
        <v>624</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(Transest!$J$14/HexExtSoy!$K$4)</f>
        <v>0.20257267294641951</v>
      </c>
      <c r="CI35">
        <f>(HydroProcOil!$K$14/HexExtSoy!$K$4)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586</v>
      </c>
      <c r="C36" s="197" t="s">
        <v>625</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(Transest!$J$14/HexExtSoy!$K$4)</f>
        <v>0.20257267294641951</v>
      </c>
      <c r="CI36">
        <f>(HydroProcOil!$K$14/HexExtSoy!$K$4)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586</v>
      </c>
      <c r="C37" s="197" t="s">
        <v>626</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(Transest!$J$14/HexExtSoy!$K$4)</f>
        <v>0.20257267294641951</v>
      </c>
      <c r="CI37">
        <f>(HydroProcOil!$K$14/HexExtSoy!$K$4)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586</v>
      </c>
      <c r="C38" s="197" t="s">
        <v>627</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(Transest!$J$14/HexExtSoy!$K$4)</f>
        <v>0.20257267294641951</v>
      </c>
      <c r="CI38">
        <f>(HydroProcOil!$K$14/HexExtSoy!$K$4)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586</v>
      </c>
      <c r="C39" s="197" t="s">
        <v>628</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(Transest!$J$14/HexExtSoy!$K$4)</f>
        <v>0.20257267294641951</v>
      </c>
      <c r="CI39">
        <f>(HydroProcOil!$K$14/HexExtSoy!$K$4)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586</v>
      </c>
      <c r="C40" s="197" t="s">
        <v>629</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(Transest!$J$14/HexExtSoy!$K$4)</f>
        <v>0.20257267294641951</v>
      </c>
      <c r="CI40">
        <f>(HydroProcOil!$K$14/HexExtSoy!$K$4)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586</v>
      </c>
      <c r="C41" s="197" t="s">
        <v>630</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(Transest!$J$14/HexExtSoy!$K$4)</f>
        <v>0.20257267294641951</v>
      </c>
      <c r="CI41">
        <f>(HydroProcOil!$K$14/HexExtSoy!$K$4)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586</v>
      </c>
      <c r="C42" s="197" t="s">
        <v>631</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(Transest!$J$14/HexExtSoy!$K$4)</f>
        <v>0.20257267294641951</v>
      </c>
      <c r="CI42">
        <f>(HydroProcOil!$K$14/HexExtSoy!$K$4)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586</v>
      </c>
      <c r="C43" s="197" t="s">
        <v>632</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(Transest!$J$14/HexExtSoy!$K$4)</f>
        <v>0.20257267294641951</v>
      </c>
      <c r="CI43">
        <f>(HydroProcOil!$K$14/HexExtSoy!$K$4)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586</v>
      </c>
      <c r="C44" s="197" t="s">
        <v>633</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(Transest!$J$14/HexExtSoy!$K$4)</f>
        <v>0.20257267294641951</v>
      </c>
      <c r="CI44">
        <f>(HydroProcOil!$K$14/HexExtSoy!$K$4)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586</v>
      </c>
      <c r="C45" s="197" t="s">
        <v>634</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(Transest!$J$14/HexExtSoy!$K$4)</f>
        <v>0.20257267294641951</v>
      </c>
      <c r="CI45">
        <f>(HydroProcOil!$K$14/HexExtSoy!$K$4)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586</v>
      </c>
      <c r="C46" s="197" t="s">
        <v>635</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(Transest!$J$14/HexExtSoy!$K$4)</f>
        <v>0.20257267294641951</v>
      </c>
      <c r="CI46">
        <f>(HydroProcOil!$K$14/HexExtSoy!$K$4)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586</v>
      </c>
      <c r="C47" s="197" t="s">
        <v>636</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(Transest!$J$14/HexExtSoy!$K$4)</f>
        <v>0.20257267294641951</v>
      </c>
      <c r="CI47">
        <f>(HydroProcOil!$K$14/HexExtSoy!$K$4)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586</v>
      </c>
      <c r="C48" s="197" t="s">
        <v>637</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(Transest!$J$14/HexExtSoy!$K$4)</f>
        <v>0.20257267294641951</v>
      </c>
      <c r="CI48">
        <f>(HydroProcOil!$K$14/HexExtSoy!$K$4)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586</v>
      </c>
      <c r="C49" s="197" t="s">
        <v>638</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(Transest!$J$14/HexExtSoy!$K$4)</f>
        <v>0.20257267294641951</v>
      </c>
      <c r="CI49">
        <f>(HydroProcOil!$K$14/HexExtSoy!$K$4)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586</v>
      </c>
      <c r="C50" s="197" t="s">
        <v>639</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(Transest!$J$14/HexExtSoy!$K$4)</f>
        <v>0.20257267294641951</v>
      </c>
      <c r="CI50">
        <f>(HydroProcOil!$K$14/HexExtSoy!$K$4)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586</v>
      </c>
      <c r="C51" s="197" t="s">
        <v>640</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(Transest!$J$14/HexExtSoy!$K$4)</f>
        <v>0.20257267294641951</v>
      </c>
      <c r="CI51">
        <f>(HydroProcOil!$K$14/HexExtSoy!$K$4)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586</v>
      </c>
      <c r="C52" s="197" t="s">
        <v>641</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(Transest!$J$14/HexExtSoy!$K$4)</f>
        <v>0.20257267294641951</v>
      </c>
      <c r="CI52">
        <f>(HydroProcOil!$K$14/HexExtSoy!$K$4)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586</v>
      </c>
      <c r="C53" s="197" t="s">
        <v>642</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(Transest!$J$14/HexExtSoy!$K$4)</f>
        <v>0.20257267294641951</v>
      </c>
      <c r="CI53">
        <f>(HydroProcOil!$K$14/HexExtSoy!$K$4)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586</v>
      </c>
      <c r="C54" s="197" t="s">
        <v>643</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(Transest!$J$14/HexExtSoy!$K$4)</f>
        <v>0.20257267294641951</v>
      </c>
      <c r="CI54">
        <f>(HydroProcOil!$K$14/HexExtSoy!$K$4)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586</v>
      </c>
      <c r="C55" s="197" t="s">
        <v>644</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(Transest!$J$14/HexExtSoy!$K$4)</f>
        <v>0.20257267294641951</v>
      </c>
      <c r="CI55">
        <f>(HydroProcOil!$K$14/HexExtSoy!$K$4)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586</v>
      </c>
      <c r="C56" s="197" t="s">
        <v>645</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(Transest!$J$14/HexExtSoy!$K$4)</f>
        <v>0.20257267294641951</v>
      </c>
      <c r="CI56">
        <f>(HydroProcOil!$K$14/HexExtSoy!$K$4)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586</v>
      </c>
      <c r="C57" s="197" t="s">
        <v>646</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(Transest!$J$14/HexExtSoy!$K$4)</f>
        <v>0.20257267294641951</v>
      </c>
      <c r="CI57">
        <f>(HydroProcOil!$K$14/HexExtSoy!$K$4)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586</v>
      </c>
      <c r="C58" s="197" t="s">
        <v>647</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(Transest!$J$14/HexExtSoy!$K$4)</f>
        <v>0.20257267294641951</v>
      </c>
      <c r="CI58">
        <f>(HydroProcOil!$K$14/HexExtSoy!$K$4)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586</v>
      </c>
      <c r="C59" s="197" t="s">
        <v>648</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(Transest!$J$14/HexExtSoy!$K$4)</f>
        <v>0.20257267294641951</v>
      </c>
      <c r="CI59">
        <f>(HydroProcOil!$K$14/HexExtSoy!$K$4)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586</v>
      </c>
      <c r="C60" s="197" t="s">
        <v>649</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(Transest!$J$14/HexExtSoy!$K$4)</f>
        <v>0.20257267294641951</v>
      </c>
      <c r="CI60">
        <f>(HydroProcOil!$K$14/HexExtSoy!$K$4)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586</v>
      </c>
      <c r="C61" s="197" t="s">
        <v>650</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(Transest!$J$14/HexExtSoy!$K$4)</f>
        <v>0.20257267294641951</v>
      </c>
      <c r="CI61">
        <f>(HydroProcOil!$K$14/HexExtSoy!$K$4)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586</v>
      </c>
      <c r="C62" s="197" t="s">
        <v>651</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(Transest!$J$14/HexExtSoy!$K$4)</f>
        <v>0.20257267294641951</v>
      </c>
      <c r="CI62">
        <f>(HydroProcOil!$K$14/HexExtSoy!$K$4)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586</v>
      </c>
      <c r="C63" s="197" t="s">
        <v>652</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(Transest!$J$14/HexExtSoy!$K$4)</f>
        <v>0.20257267294641951</v>
      </c>
      <c r="CI63">
        <f>(HydroProcOil!$K$14/HexExtSoy!$K$4)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586</v>
      </c>
      <c r="C64" s="197" t="s">
        <v>653</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(Transest!$J$14/HexExtSoy!$K$4)</f>
        <v>0.20257267294641951</v>
      </c>
      <c r="CI64">
        <f>(HydroProcOil!$K$14/HexExtSoy!$K$4)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586</v>
      </c>
      <c r="C65" s="197" t="s">
        <v>654</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(Transest!$J$14/HexExtSoy!$K$4)</f>
        <v>0.20257267294641951</v>
      </c>
      <c r="CI65">
        <f>(HydroProcOil!$K$14/HexExtSoy!$K$4)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586</v>
      </c>
      <c r="C66" s="197" t="s">
        <v>655</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(Transest!$J$14/HexExtSoy!$K$4)</f>
        <v>0.20257267294641951</v>
      </c>
      <c r="CI66">
        <f>(HydroProcOil!$K$14/HexExtSoy!$K$4)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586</v>
      </c>
      <c r="C67" s="197" t="s">
        <v>656</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(Transest!$J$14/HexExtSoy!$K$4)</f>
        <v>0.20257267294641951</v>
      </c>
      <c r="CI67">
        <f>(HydroProcOil!$K$14/HexExtSoy!$K$4)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586</v>
      </c>
      <c r="C68" s="197" t="s">
        <v>657</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(Transest!$J$14/HexExtSoy!$K$4)</f>
        <v>0.20257267294641951</v>
      </c>
      <c r="CI68">
        <f>(HydroProcOil!$K$14/HexExtSoy!$K$4)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586</v>
      </c>
      <c r="C69" s="197" t="s">
        <v>658</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(Transest!$J$14/HexExtSoy!$K$4)</f>
        <v>0.20257267294641951</v>
      </c>
      <c r="CI69">
        <f>(HydroProcOil!$K$14/HexExtSoy!$K$4)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659</v>
      </c>
      <c r="C70" s="197" t="s">
        <v>660</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(Transest!$J$14/HexExtSoy!$K$4)</f>
        <v>0.20257267294641951</v>
      </c>
      <c r="CI70">
        <f>(HydroProcOil!$K$14/HexExtSoy!$K$4)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659</v>
      </c>
      <c r="C71" s="197" t="s">
        <v>661</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(Transest!$J$14/HexExtSoy!$K$4)</f>
        <v>0.20257267294641951</v>
      </c>
      <c r="CI71">
        <f>(HydroProcOil!$K$14/HexExtSoy!$K$4)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659</v>
      </c>
      <c r="C72" s="197" t="s">
        <v>662</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(Transest!$J$14/HexExtSoy!$K$4)</f>
        <v>0.20257267294641951</v>
      </c>
      <c r="CI72">
        <f>(HydroProcOil!$K$14/HexExtSoy!$K$4)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659</v>
      </c>
      <c r="C73" s="197" t="s">
        <v>663</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(Transest!$J$14/HexExtSoy!$K$4)</f>
        <v>0.20257267294641951</v>
      </c>
      <c r="CI73">
        <f>(HydroProcOil!$K$14/HexExtSoy!$K$4)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659</v>
      </c>
      <c r="C74" s="197" t="s">
        <v>664</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(Transest!$J$14/HexExtSoy!$K$4)</f>
        <v>0.20257267294641951</v>
      </c>
      <c r="CI74">
        <f>(HydroProcOil!$K$14/HexExtSoy!$K$4)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659</v>
      </c>
      <c r="C75" s="197" t="s">
        <v>665</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(Transest!$J$14/HexExtSoy!$K$4)</f>
        <v>0.20257267294641951</v>
      </c>
      <c r="CI75">
        <f>(HydroProcOil!$K$14/HexExtSoy!$K$4)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659</v>
      </c>
      <c r="C76" s="197" t="s">
        <v>666</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(Transest!$J$14/HexExtSoy!$K$4)</f>
        <v>0.20257267294641951</v>
      </c>
      <c r="CI76">
        <f>(HydroProcOil!$K$14/HexExtSoy!$K$4)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659</v>
      </c>
      <c r="C77" s="197" t="s">
        <v>667</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(Transest!$J$14/HexExtSoy!$K$4)</f>
        <v>0.20257267294641951</v>
      </c>
      <c r="CI77">
        <f>(HydroProcOil!$K$14/HexExtSoy!$K$4)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659</v>
      </c>
      <c r="C78" s="197" t="s">
        <v>668</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(Transest!$J$14/HexExtSoy!$K$4)</f>
        <v>0.20257267294641951</v>
      </c>
      <c r="CI78">
        <f>(HydroProcOil!$K$14/HexExtSoy!$K$4)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659</v>
      </c>
      <c r="C79" s="197" t="s">
        <v>669</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(Transest!$J$14/HexExtSoy!$K$4)</f>
        <v>0.20257267294641951</v>
      </c>
      <c r="CI79">
        <f>(HydroProcOil!$K$14/HexExtSoy!$K$4)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659</v>
      </c>
      <c r="C80" s="197" t="s">
        <v>670</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(Transest!$J$14/HexExtSoy!$K$4)</f>
        <v>0.20257267294641951</v>
      </c>
      <c r="CI80">
        <f>(HydroProcOil!$K$14/HexExtSoy!$K$4)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659</v>
      </c>
      <c r="C81" s="197" t="s">
        <v>671</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(Transest!$J$14/HexExtSoy!$K$4)</f>
        <v>0.20257267294641951</v>
      </c>
      <c r="CI81">
        <f>(HydroProcOil!$K$14/HexExtSoy!$K$4)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659</v>
      </c>
      <c r="C82" s="197" t="s">
        <v>672</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(Transest!$J$14/HexExtSoy!$K$4)</f>
        <v>0.20257267294641951</v>
      </c>
      <c r="CI82">
        <f>(HydroProcOil!$K$14/HexExtSoy!$K$4)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659</v>
      </c>
      <c r="C83" s="197" t="s">
        <v>673</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(Transest!$J$14/HexExtSoy!$K$4)</f>
        <v>0.20257267294641951</v>
      </c>
      <c r="CI83">
        <f>(HydroProcOil!$K$14/HexExtSoy!$K$4)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659</v>
      </c>
      <c r="C84" s="197" t="s">
        <v>674</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(Transest!$J$14/HexExtSoy!$K$4)</f>
        <v>0.20257267294641951</v>
      </c>
      <c r="CI84">
        <f>(HydroProcOil!$K$14/HexExtSoy!$K$4)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675</v>
      </c>
      <c r="C85" s="197" t="s">
        <v>676</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(Transest!$J$14/HexExtSoy!$K$4)</f>
        <v>0.20257267294641951</v>
      </c>
      <c r="CI85">
        <f>(HydroProcOil!$K$14/HexExtSoy!$K$4)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675</v>
      </c>
      <c r="C86" s="197" t="s">
        <v>677</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(Transest!$J$14/HexExtSoy!$K$4)</f>
        <v>0.20257267294641951</v>
      </c>
      <c r="CI86">
        <f>(HydroProcOil!$K$14/HexExtSoy!$K$4)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675</v>
      </c>
      <c r="C87" s="197" t="s">
        <v>678</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(Transest!$J$14/HexExtSoy!$K$4)</f>
        <v>0.20257267294641951</v>
      </c>
      <c r="CI87">
        <f>(HydroProcOil!$K$14/HexExtSoy!$K$4)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675</v>
      </c>
      <c r="C88" s="197" t="s">
        <v>679</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(Transest!$J$14/HexExtSoy!$K$4)</f>
        <v>0.20257267294641951</v>
      </c>
      <c r="CI88">
        <f>(HydroProcOil!$K$14/HexExtSoy!$K$4)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675</v>
      </c>
      <c r="C89" s="197" t="s">
        <v>680</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(Transest!$J$14/HexExtSoy!$K$4)</f>
        <v>0.20257267294641951</v>
      </c>
      <c r="CI89">
        <f>(HydroProcOil!$K$14/HexExtSoy!$K$4)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675</v>
      </c>
      <c r="C90" s="197" t="s">
        <v>681</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(Transest!$J$14/HexExtSoy!$K$4)</f>
        <v>0.20257267294641951</v>
      </c>
      <c r="CI90">
        <f>(HydroProcOil!$K$14/HexExtSoy!$K$4)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675</v>
      </c>
      <c r="C91" s="197" t="s">
        <v>599</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(Transest!$J$14/HexExtSoy!$K$4)</f>
        <v>0.20257267294641951</v>
      </c>
      <c r="CI91">
        <f>(HydroProcOil!$K$14/HexExtSoy!$K$4)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675</v>
      </c>
      <c r="C92" s="197" t="s">
        <v>682</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(Transest!$J$14/HexExtSoy!$K$4)</f>
        <v>0.20257267294641951</v>
      </c>
      <c r="CI92">
        <f>(HydroProcOil!$K$14/HexExtSoy!$K$4)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675</v>
      </c>
      <c r="C93" s="197" t="s">
        <v>683</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(Transest!$J$14/HexExtSoy!$K$4)</f>
        <v>0.20257267294641951</v>
      </c>
      <c r="CI93">
        <f>(HydroProcOil!$K$14/HexExtSoy!$K$4)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675</v>
      </c>
      <c r="C94" s="197" t="s">
        <v>684</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(Transest!$J$14/HexExtSoy!$K$4)</f>
        <v>0.20257267294641951</v>
      </c>
      <c r="CI94">
        <f>(HydroProcOil!$K$14/HexExtSoy!$K$4)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675</v>
      </c>
      <c r="C95" s="197" t="s">
        <v>605</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(Transest!$J$14/HexExtSoy!$K$4)</f>
        <v>0.20257267294641951</v>
      </c>
      <c r="CI95">
        <f>(HydroProcOil!$K$14/HexExtSoy!$K$4)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675</v>
      </c>
      <c r="C96" s="197" t="s">
        <v>606</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(Transest!$J$14/HexExtSoy!$K$4)</f>
        <v>0.20257267294641951</v>
      </c>
      <c r="CI96">
        <f>(HydroProcOil!$K$14/HexExtSoy!$K$4)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675</v>
      </c>
      <c r="C97" s="197" t="s">
        <v>685</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(Transest!$J$14/HexExtSoy!$K$4)</f>
        <v>0.20257267294641951</v>
      </c>
      <c r="CI97">
        <f>(HydroProcOil!$K$14/HexExtSoy!$K$4)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675</v>
      </c>
      <c r="C98" s="197" t="s">
        <v>686</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(Transest!$J$14/HexExtSoy!$K$4)</f>
        <v>0.20257267294641951</v>
      </c>
      <c r="CI98">
        <f>(HydroProcOil!$K$14/HexExtSoy!$K$4)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675</v>
      </c>
      <c r="C99" s="197" t="s">
        <v>687</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(Transest!$J$14/HexExtSoy!$K$4)</f>
        <v>0.20257267294641951</v>
      </c>
      <c r="CI99">
        <f>(HydroProcOil!$K$14/HexExtSoy!$K$4)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675</v>
      </c>
      <c r="C100" s="197" t="s">
        <v>688</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(Transest!$J$14/HexExtSoy!$K$4)</f>
        <v>0.20257267294641951</v>
      </c>
      <c r="CI100">
        <f>(HydroProcOil!$K$14/HexExtSoy!$K$4)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675</v>
      </c>
      <c r="C101" s="197" t="s">
        <v>689</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(Transest!$J$14/HexExtSoy!$K$4)</f>
        <v>0.20257267294641951</v>
      </c>
      <c r="CI101">
        <f>(HydroProcOil!$K$14/HexExtSoy!$K$4)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675</v>
      </c>
      <c r="C102" s="197" t="s">
        <v>690</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(Transest!$J$14/HexExtSoy!$K$4)</f>
        <v>0.20257267294641951</v>
      </c>
      <c r="CI102">
        <f>(HydroProcOil!$K$14/HexExtSoy!$K$4)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675</v>
      </c>
      <c r="C103" s="197" t="s">
        <v>691</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(Transest!$J$14/HexExtSoy!$K$4)</f>
        <v>0.20257267294641951</v>
      </c>
      <c r="CI103">
        <f>(HydroProcOil!$K$14/HexExtSoy!$K$4)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675</v>
      </c>
      <c r="C104" s="197" t="s">
        <v>615</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(Transest!$J$14/HexExtSoy!$K$4)</f>
        <v>0.20257267294641951</v>
      </c>
      <c r="CI104">
        <f>(HydroProcOil!$K$14/HexExtSoy!$K$4)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675</v>
      </c>
      <c r="C105" s="197" t="s">
        <v>692</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(Transest!$J$14/HexExtSoy!$K$4)</f>
        <v>0.20257267294641951</v>
      </c>
      <c r="CI105">
        <f>(HydroProcOil!$K$14/HexExtSoy!$K$4)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675</v>
      </c>
      <c r="C106" s="197" t="s">
        <v>693</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(Transest!$J$14/HexExtSoy!$K$4)</f>
        <v>0.20257267294641951</v>
      </c>
      <c r="CI106">
        <f>(HydroProcOil!$K$14/HexExtSoy!$K$4)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675</v>
      </c>
      <c r="C107" s="197" t="s">
        <v>694</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(Transest!$J$14/HexExtSoy!$K$4)</f>
        <v>0.20257267294641951</v>
      </c>
      <c r="CI107">
        <f>(HydroProcOil!$K$14/HexExtSoy!$K$4)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675</v>
      </c>
      <c r="C108" s="197" t="s">
        <v>621</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(Transest!$J$14/HexExtSoy!$K$4)</f>
        <v>0.20257267294641951</v>
      </c>
      <c r="CI108">
        <f>(HydroProcOil!$K$14/HexExtSoy!$K$4)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675</v>
      </c>
      <c r="C109" s="197" t="s">
        <v>695</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(Transest!$J$14/HexExtSoy!$K$4)</f>
        <v>0.20257267294641951</v>
      </c>
      <c r="CI109">
        <f>(HydroProcOil!$K$14/HexExtSoy!$K$4)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675</v>
      </c>
      <c r="C110" s="197" t="s">
        <v>696</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(Transest!$J$14/HexExtSoy!$K$4)</f>
        <v>0.20257267294641951</v>
      </c>
      <c r="CI110">
        <f>(HydroProcOil!$K$14/HexExtSoy!$K$4)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675</v>
      </c>
      <c r="C111" s="197" t="s">
        <v>697</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(Transest!$J$14/HexExtSoy!$K$4)</f>
        <v>0.20257267294641951</v>
      </c>
      <c r="CI111">
        <f>(HydroProcOil!$K$14/HexExtSoy!$K$4)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675</v>
      </c>
      <c r="C112" s="197" t="s">
        <v>623</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(Transest!$J$14/HexExtSoy!$K$4)</f>
        <v>0.20257267294641951</v>
      </c>
      <c r="CI112">
        <f>(HydroProcOil!$K$14/HexExtSoy!$K$4)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675</v>
      </c>
      <c r="C113" s="197" t="s">
        <v>698</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(Transest!$J$14/HexExtSoy!$K$4)</f>
        <v>0.20257267294641951</v>
      </c>
      <c r="CI113">
        <f>(HydroProcOil!$K$14/HexExtSoy!$K$4)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675</v>
      </c>
      <c r="C114" s="197" t="s">
        <v>699</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(Transest!$J$14/HexExtSoy!$K$4)</f>
        <v>0.20257267294641951</v>
      </c>
      <c r="CI114">
        <f>(HydroProcOil!$K$14/HexExtSoy!$K$4)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675</v>
      </c>
      <c r="C115" s="197" t="s">
        <v>700</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(Transest!$J$14/HexExtSoy!$K$4)</f>
        <v>0.20257267294641951</v>
      </c>
      <c r="CI115">
        <f>(HydroProcOil!$K$14/HexExtSoy!$K$4)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675</v>
      </c>
      <c r="C116" s="197" t="s">
        <v>701</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(Transest!$J$14/HexExtSoy!$K$4)</f>
        <v>0.20257267294641951</v>
      </c>
      <c r="CI116">
        <f>(HydroProcOil!$K$14/HexExtSoy!$K$4)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675</v>
      </c>
      <c r="C117" s="197" t="s">
        <v>702</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(Transest!$J$14/HexExtSoy!$K$4)</f>
        <v>0.20257267294641951</v>
      </c>
      <c r="CI117">
        <f>(HydroProcOil!$K$14/HexExtSoy!$K$4)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675</v>
      </c>
      <c r="C118" s="197" t="s">
        <v>627</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(Transest!$J$14/HexExtSoy!$K$4)</f>
        <v>0.20257267294641951</v>
      </c>
      <c r="CI118">
        <f>(HydroProcOil!$K$14/HexExtSoy!$K$4)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675</v>
      </c>
      <c r="C119" s="197" t="s">
        <v>628</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(Transest!$J$14/HexExtSoy!$K$4)</f>
        <v>0.20257267294641951</v>
      </c>
      <c r="CI119">
        <f>(HydroProcOil!$K$14/HexExtSoy!$K$4)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675</v>
      </c>
      <c r="C120" s="197" t="s">
        <v>703</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(Transest!$J$14/HexExtSoy!$K$4)</f>
        <v>0.20257267294641951</v>
      </c>
      <c r="CI120">
        <f>(HydroProcOil!$K$14/HexExtSoy!$K$4)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675</v>
      </c>
      <c r="C121" s="197" t="s">
        <v>704</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(Transest!$J$14/HexExtSoy!$K$4)</f>
        <v>0.20257267294641951</v>
      </c>
      <c r="CI121">
        <f>(HydroProcOil!$K$14/HexExtSoy!$K$4)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675</v>
      </c>
      <c r="C122" s="197" t="s">
        <v>631</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(Transest!$J$14/HexExtSoy!$K$4)</f>
        <v>0.20257267294641951</v>
      </c>
      <c r="CI122">
        <f>(HydroProcOil!$K$14/HexExtSoy!$K$4)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675</v>
      </c>
      <c r="C123" s="197" t="s">
        <v>632</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(Transest!$J$14/HexExtSoy!$K$4)</f>
        <v>0.20257267294641951</v>
      </c>
      <c r="CI123">
        <f>(HydroProcOil!$K$14/HexExtSoy!$K$4)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675</v>
      </c>
      <c r="C124" s="197" t="s">
        <v>705</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(Transest!$J$14/HexExtSoy!$K$4)</f>
        <v>0.20257267294641951</v>
      </c>
      <c r="CI124">
        <f>(HydroProcOil!$K$14/HexExtSoy!$K$4)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675</v>
      </c>
      <c r="C125" s="197" t="s">
        <v>706</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(Transest!$J$14/HexExtSoy!$K$4)</f>
        <v>0.20257267294641951</v>
      </c>
      <c r="CI125">
        <f>(HydroProcOil!$K$14/HexExtSoy!$K$4)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675</v>
      </c>
      <c r="C126" s="197" t="s">
        <v>707</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(Transest!$J$14/HexExtSoy!$K$4)</f>
        <v>0.20257267294641951</v>
      </c>
      <c r="CI126">
        <f>(HydroProcOil!$K$14/HexExtSoy!$K$4)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675</v>
      </c>
      <c r="C127" s="197" t="s">
        <v>708</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(Transest!$J$14/HexExtSoy!$K$4)</f>
        <v>0.20257267294641951</v>
      </c>
      <c r="CI127">
        <f>(HydroProcOil!$K$14/HexExtSoy!$K$4)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675</v>
      </c>
      <c r="C128" s="197" t="s">
        <v>636</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(Transest!$J$14/HexExtSoy!$K$4)</f>
        <v>0.20257267294641951</v>
      </c>
      <c r="CI128">
        <f>(HydroProcOil!$K$14/HexExtSoy!$K$4)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675</v>
      </c>
      <c r="C129" s="197" t="s">
        <v>638</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(Transest!$J$14/HexExtSoy!$K$4)</f>
        <v>0.20257267294641951</v>
      </c>
      <c r="CI129">
        <f>(HydroProcOil!$K$14/HexExtSoy!$K$4)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675</v>
      </c>
      <c r="C130" s="197" t="s">
        <v>709</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(Transest!$J$14/HexExtSoy!$K$4)</f>
        <v>0.20257267294641951</v>
      </c>
      <c r="CI130">
        <f>(HydroProcOil!$K$14/HexExtSoy!$K$4)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675</v>
      </c>
      <c r="C131" s="197" t="s">
        <v>710</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(Transest!$J$14/HexExtSoy!$K$4)</f>
        <v>0.20257267294641951</v>
      </c>
      <c r="CI131">
        <f>(HydroProcOil!$K$14/HexExtSoy!$K$4)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675</v>
      </c>
      <c r="C132" s="197" t="s">
        <v>641</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(Transest!$J$14/HexExtSoy!$K$4)</f>
        <v>0.20257267294641951</v>
      </c>
      <c r="CI132">
        <f>(HydroProcOil!$K$14/HexExtSoy!$K$4)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675</v>
      </c>
      <c r="C133" s="197" t="s">
        <v>642</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(Transest!$J$14/HexExtSoy!$K$4)</f>
        <v>0.20257267294641951</v>
      </c>
      <c r="CI133">
        <f>(HydroProcOil!$K$14/HexExtSoy!$K$4)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675</v>
      </c>
      <c r="C134" s="197" t="s">
        <v>711</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(Transest!$J$14/HexExtSoy!$K$4)</f>
        <v>0.20257267294641951</v>
      </c>
      <c r="CI134">
        <f>(HydroProcOil!$K$14/HexExtSoy!$K$4)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675</v>
      </c>
      <c r="C135" s="197" t="s">
        <v>712</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(Transest!$J$14/HexExtSoy!$K$4)</f>
        <v>0.20257267294641951</v>
      </c>
      <c r="CI135">
        <f>(HydroProcOil!$K$14/HexExtSoy!$K$4)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675</v>
      </c>
      <c r="C136" s="197" t="s">
        <v>713</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(Transest!$J$14/HexExtSoy!$K$4)</f>
        <v>0.20257267294641951</v>
      </c>
      <c r="CI136">
        <f>(HydroProcOil!$K$14/HexExtSoy!$K$4)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675</v>
      </c>
      <c r="C137" s="197" t="s">
        <v>644</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(Transest!$J$14/HexExtSoy!$K$4)</f>
        <v>0.20257267294641951</v>
      </c>
      <c r="CI137">
        <f>(HydroProcOil!$K$14/HexExtSoy!$K$4)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675</v>
      </c>
      <c r="C138" s="197" t="s">
        <v>714</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(Transest!$J$14/HexExtSoy!$K$4)</f>
        <v>0.20257267294641951</v>
      </c>
      <c r="CI138">
        <f>(HydroProcOil!$K$14/HexExtSoy!$K$4)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675</v>
      </c>
      <c r="C139" s="197" t="s">
        <v>646</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(Transest!$J$14/HexExtSoy!$K$4)</f>
        <v>0.20257267294641951</v>
      </c>
      <c r="CI139">
        <f>(HydroProcOil!$K$14/HexExtSoy!$K$4)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675</v>
      </c>
      <c r="C140" s="197" t="s">
        <v>715</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(Transest!$J$14/HexExtSoy!$K$4)</f>
        <v>0.20257267294641951</v>
      </c>
      <c r="CI140">
        <f>(HydroProcOil!$K$14/HexExtSoy!$K$4)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675</v>
      </c>
      <c r="C141" s="197" t="s">
        <v>716</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(Transest!$J$14/HexExtSoy!$K$4)</f>
        <v>0.20257267294641951</v>
      </c>
      <c r="CI141">
        <f>(HydroProcOil!$K$14/HexExtSoy!$K$4)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675</v>
      </c>
      <c r="C142" s="197" t="s">
        <v>717</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(Transest!$J$14/HexExtSoy!$K$4)</f>
        <v>0.20257267294641951</v>
      </c>
      <c r="CI142">
        <f>(HydroProcOil!$K$14/HexExtSoy!$K$4)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675</v>
      </c>
      <c r="C143" s="197" t="s">
        <v>718</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(Transest!$J$14/HexExtSoy!$K$4)</f>
        <v>0.20257267294641951</v>
      </c>
      <c r="CI143">
        <f>(HydroProcOil!$K$14/HexExtSoy!$K$4)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675</v>
      </c>
      <c r="C144" s="197" t="s">
        <v>719</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(Transest!$J$14/HexExtSoy!$K$4)</f>
        <v>0.20257267294641951</v>
      </c>
      <c r="CI144">
        <f>(HydroProcOil!$K$14/HexExtSoy!$K$4)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675</v>
      </c>
      <c r="C145" s="197" t="s">
        <v>647</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(Transest!$J$14/HexExtSoy!$K$4)</f>
        <v>0.20257267294641951</v>
      </c>
      <c r="CI145">
        <f>(HydroProcOil!$K$14/HexExtSoy!$K$4)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675</v>
      </c>
      <c r="C146" s="197" t="s">
        <v>720</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(Transest!$J$14/HexExtSoy!$K$4)</f>
        <v>0.20257267294641951</v>
      </c>
      <c r="CI146">
        <f>(HydroProcOil!$K$14/HexExtSoy!$K$4)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675</v>
      </c>
      <c r="C147" s="197" t="s">
        <v>721</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(Transest!$J$14/HexExtSoy!$K$4)</f>
        <v>0.20257267294641951</v>
      </c>
      <c r="CI147">
        <f>(HydroProcOil!$K$14/HexExtSoy!$K$4)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675</v>
      </c>
      <c r="C148" s="197" t="s">
        <v>722</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(Transest!$J$14/HexExtSoy!$K$4)</f>
        <v>0.20257267294641951</v>
      </c>
      <c r="CI148">
        <f>(HydroProcOil!$K$14/HexExtSoy!$K$4)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675</v>
      </c>
      <c r="C149" s="197" t="s">
        <v>723</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(Transest!$J$14/HexExtSoy!$K$4)</f>
        <v>0.20257267294641951</v>
      </c>
      <c r="CI149">
        <f>(HydroProcOil!$K$14/HexExtSoy!$K$4)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675</v>
      </c>
      <c r="C150" s="197" t="s">
        <v>724</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(Transest!$J$14/HexExtSoy!$K$4)</f>
        <v>0.20257267294641951</v>
      </c>
      <c r="CI150">
        <f>(HydroProcOil!$K$14/HexExtSoy!$K$4)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675</v>
      </c>
      <c r="C151" s="197" t="s">
        <v>725</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(Transest!$J$14/HexExtSoy!$K$4)</f>
        <v>0.20257267294641951</v>
      </c>
      <c r="CI151">
        <f>(HydroProcOil!$K$14/HexExtSoy!$K$4)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675</v>
      </c>
      <c r="C152" s="197" t="s">
        <v>726</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(Transest!$J$14/HexExtSoy!$K$4)</f>
        <v>0.20257267294641951</v>
      </c>
      <c r="CI152">
        <f>(HydroProcOil!$K$14/HexExtSoy!$K$4)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675</v>
      </c>
      <c r="C153" s="197" t="s">
        <v>727</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(Transest!$J$14/HexExtSoy!$K$4)</f>
        <v>0.20257267294641951</v>
      </c>
      <c r="CI153">
        <f>(HydroProcOil!$K$14/HexExtSoy!$K$4)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675</v>
      </c>
      <c r="C154" s="197" t="s">
        <v>728</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(Transest!$J$14/HexExtSoy!$K$4)</f>
        <v>0.20257267294641951</v>
      </c>
      <c r="CI154">
        <f>(HydroProcOil!$K$14/HexExtSoy!$K$4)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675</v>
      </c>
      <c r="C155" s="197" t="s">
        <v>729</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(Transest!$J$14/HexExtSoy!$K$4)</f>
        <v>0.20257267294641951</v>
      </c>
      <c r="CI155">
        <f>(HydroProcOil!$K$14/HexExtSoy!$K$4)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675</v>
      </c>
      <c r="C156" s="197" t="s">
        <v>656</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(Transest!$J$14/HexExtSoy!$K$4)</f>
        <v>0.20257267294641951</v>
      </c>
      <c r="CI156">
        <f>(HydroProcOil!$K$14/HexExtSoy!$K$4)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675</v>
      </c>
      <c r="C157" s="197" t="s">
        <v>730</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(Transest!$J$14/HexExtSoy!$K$4)</f>
        <v>0.20257267294641951</v>
      </c>
      <c r="CI157">
        <f>(HydroProcOil!$K$14/HexExtSoy!$K$4)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675</v>
      </c>
      <c r="C158" s="197" t="s">
        <v>731</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(Transest!$J$14/HexExtSoy!$K$4)</f>
        <v>0.20257267294641951</v>
      </c>
      <c r="CI158">
        <f>(HydroProcOil!$K$14/HexExtSoy!$K$4)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675</v>
      </c>
      <c r="C159" s="197" t="s">
        <v>732</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(Transest!$J$14/HexExtSoy!$K$4)</f>
        <v>0.20257267294641951</v>
      </c>
      <c r="CI159">
        <f>(HydroProcOil!$K$14/HexExtSoy!$K$4)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733</v>
      </c>
      <c r="C160" s="197" t="s">
        <v>734</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(Transest!$J$14/HexExtSoy!$K$4)</f>
        <v>0.20257267294641951</v>
      </c>
      <c r="CI160">
        <f>(HydroProcOil!$K$14/HexExtSoy!$K$4)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733</v>
      </c>
      <c r="C161" s="197" t="s">
        <v>735</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(Transest!$J$14/HexExtSoy!$K$4)</f>
        <v>0.20257267294641951</v>
      </c>
      <c r="CI161">
        <f>(HydroProcOil!$K$14/HexExtSoy!$K$4)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733</v>
      </c>
      <c r="C162" s="197" t="s">
        <v>736</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(Transest!$J$14/HexExtSoy!$K$4)</f>
        <v>0.20257267294641951</v>
      </c>
      <c r="CI162">
        <f>(HydroProcOil!$K$14/HexExtSoy!$K$4)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733</v>
      </c>
      <c r="C163" s="197" t="s">
        <v>737</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(Transest!$J$14/HexExtSoy!$K$4)</f>
        <v>0.20257267294641951</v>
      </c>
      <c r="CI163">
        <f>(HydroProcOil!$K$14/HexExtSoy!$K$4)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733</v>
      </c>
      <c r="C164" s="197" t="s">
        <v>738</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(Transest!$J$14/HexExtSoy!$K$4)</f>
        <v>0.20257267294641951</v>
      </c>
      <c r="CI164">
        <f>(HydroProcOil!$K$14/HexExtSoy!$K$4)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733</v>
      </c>
      <c r="C165" s="197" t="s">
        <v>739</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(Transest!$J$14/HexExtSoy!$K$4)</f>
        <v>0.20257267294641951</v>
      </c>
      <c r="CI165">
        <f>(HydroProcOil!$K$14/HexExtSoy!$K$4)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733</v>
      </c>
      <c r="C166" s="197" t="s">
        <v>740</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(Transest!$J$14/HexExtSoy!$K$4)</f>
        <v>0.20257267294641951</v>
      </c>
      <c r="CI166">
        <f>(HydroProcOil!$K$14/HexExtSoy!$K$4)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733</v>
      </c>
      <c r="C167" s="197" t="s">
        <v>741</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(Transest!$J$14/HexExtSoy!$K$4)</f>
        <v>0.20257267294641951</v>
      </c>
      <c r="CI167">
        <f>(HydroProcOil!$K$14/HexExtSoy!$K$4)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733</v>
      </c>
      <c r="C168" s="197" t="s">
        <v>742</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(Transest!$J$14/HexExtSoy!$K$4)</f>
        <v>0.20257267294641951</v>
      </c>
      <c r="CI168">
        <f>(HydroProcOil!$K$14/HexExtSoy!$K$4)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733</v>
      </c>
      <c r="C169" s="197" t="s">
        <v>743</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(Transest!$J$14/HexExtSoy!$K$4)</f>
        <v>0.20257267294641951</v>
      </c>
      <c r="CI169">
        <f>(HydroProcOil!$K$14/HexExtSoy!$K$4)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733</v>
      </c>
      <c r="C170" s="197" t="s">
        <v>744</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(Transest!$J$14/HexExtSoy!$K$4)</f>
        <v>0.20257267294641951</v>
      </c>
      <c r="CI170">
        <f>(HydroProcOil!$K$14/HexExtSoy!$K$4)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733</v>
      </c>
      <c r="C171" s="197" t="s">
        <v>745</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(Transest!$J$14/HexExtSoy!$K$4)</f>
        <v>0.20257267294641951</v>
      </c>
      <c r="CI171">
        <f>(HydroProcOil!$K$14/HexExtSoy!$K$4)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733</v>
      </c>
      <c r="C172" s="197" t="s">
        <v>746</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(Transest!$J$14/HexExtSoy!$K$4)</f>
        <v>0.20257267294641951</v>
      </c>
      <c r="CI172">
        <f>(HydroProcOil!$K$14/HexExtSoy!$K$4)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733</v>
      </c>
      <c r="C173" s="197" t="s">
        <v>747</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(Transest!$J$14/HexExtSoy!$K$4)</f>
        <v>0.20257267294641951</v>
      </c>
      <c r="CI173">
        <f>(HydroProcOil!$K$14/HexExtSoy!$K$4)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733</v>
      </c>
      <c r="C174" s="197" t="s">
        <v>748</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(Transest!$J$14/HexExtSoy!$K$4)</f>
        <v>0.20257267294641951</v>
      </c>
      <c r="CI174">
        <f>(HydroProcOil!$K$14/HexExtSoy!$K$4)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733</v>
      </c>
      <c r="C175" s="197" t="s">
        <v>749</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(Transest!$J$14/HexExtSoy!$K$4)</f>
        <v>0.20257267294641951</v>
      </c>
      <c r="CI175">
        <f>(HydroProcOil!$K$14/HexExtSoy!$K$4)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733</v>
      </c>
      <c r="C176" s="197" t="s">
        <v>750</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(Transest!$J$14/HexExtSoy!$K$4)</f>
        <v>0.20257267294641951</v>
      </c>
      <c r="CI176">
        <f>(HydroProcOil!$K$14/HexExtSoy!$K$4)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733</v>
      </c>
      <c r="C177" s="197" t="s">
        <v>751</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(Transest!$J$14/HexExtSoy!$K$4)</f>
        <v>0.20257267294641951</v>
      </c>
      <c r="CI177">
        <f>(HydroProcOil!$K$14/HexExtSoy!$K$4)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733</v>
      </c>
      <c r="C178" s="197" t="s">
        <v>752</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(Transest!$J$14/HexExtSoy!$K$4)</f>
        <v>0.20257267294641951</v>
      </c>
      <c r="CI178">
        <f>(HydroProcOil!$K$14/HexExtSoy!$K$4)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733</v>
      </c>
      <c r="C179" s="197" t="s">
        <v>753</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(Transest!$J$14/HexExtSoy!$K$4)</f>
        <v>0.20257267294641951</v>
      </c>
      <c r="CI179">
        <f>(HydroProcOil!$K$14/HexExtSoy!$K$4)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733</v>
      </c>
      <c r="C180" s="197" t="s">
        <v>754</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(Transest!$J$14/HexExtSoy!$K$4)</f>
        <v>0.20257267294641951</v>
      </c>
      <c r="CI180">
        <f>(HydroProcOil!$K$14/HexExtSoy!$K$4)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733</v>
      </c>
      <c r="C181" s="197" t="s">
        <v>755</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(Transest!$J$14/HexExtSoy!$K$4)</f>
        <v>0.20257267294641951</v>
      </c>
      <c r="CI181">
        <f>(HydroProcOil!$K$14/HexExtSoy!$K$4)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733</v>
      </c>
      <c r="C182" s="197" t="s">
        <v>756</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(Transest!$J$14/HexExtSoy!$K$4)</f>
        <v>0.20257267294641951</v>
      </c>
      <c r="CI182">
        <f>(HydroProcOil!$K$14/HexExtSoy!$K$4)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733</v>
      </c>
      <c r="C183" s="197" t="s">
        <v>757</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(Transest!$J$14/HexExtSoy!$K$4)</f>
        <v>0.20257267294641951</v>
      </c>
      <c r="CI183">
        <f>(HydroProcOil!$K$14/HexExtSoy!$K$4)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733</v>
      </c>
      <c r="C184" s="197" t="s">
        <v>758</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(Transest!$J$14/HexExtSoy!$K$4)</f>
        <v>0.20257267294641951</v>
      </c>
      <c r="CI184">
        <f>(HydroProcOil!$K$14/HexExtSoy!$K$4)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733</v>
      </c>
      <c r="C185" s="197" t="s">
        <v>759</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(Transest!$J$14/HexExtSoy!$K$4)</f>
        <v>0.20257267294641951</v>
      </c>
      <c r="CI185">
        <f>(HydroProcOil!$K$14/HexExtSoy!$K$4)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733</v>
      </c>
      <c r="C186" s="197" t="s">
        <v>760</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(Transest!$J$14/HexExtSoy!$K$4)</f>
        <v>0.20257267294641951</v>
      </c>
      <c r="CI186">
        <f>(HydroProcOil!$K$14/HexExtSoy!$K$4)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733</v>
      </c>
      <c r="C187" s="197" t="s">
        <v>761</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(Transest!$J$14/HexExtSoy!$K$4)</f>
        <v>0.20257267294641951</v>
      </c>
      <c r="CI187">
        <f>(HydroProcOil!$K$14/HexExtSoy!$K$4)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733</v>
      </c>
      <c r="C188" s="197" t="s">
        <v>711</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(Transest!$J$14/HexExtSoy!$K$4)</f>
        <v>0.20257267294641951</v>
      </c>
      <c r="CI188">
        <f>(HydroProcOil!$K$14/HexExtSoy!$K$4)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733</v>
      </c>
      <c r="C189" s="197" t="s">
        <v>762</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(Transest!$J$14/HexExtSoy!$K$4)</f>
        <v>0.20257267294641951</v>
      </c>
      <c r="CI189">
        <f>(HydroProcOil!$K$14/HexExtSoy!$K$4)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733</v>
      </c>
      <c r="C190" s="197" t="s">
        <v>763</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(Transest!$J$14/HexExtSoy!$K$4)</f>
        <v>0.20257267294641951</v>
      </c>
      <c r="CI190">
        <f>(HydroProcOil!$K$14/HexExtSoy!$K$4)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733</v>
      </c>
      <c r="C191" s="197" t="s">
        <v>764</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(Transest!$J$14/HexExtSoy!$K$4)</f>
        <v>0.20257267294641951</v>
      </c>
      <c r="CI191">
        <f>(HydroProcOil!$K$14/HexExtSoy!$K$4)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733</v>
      </c>
      <c r="C192" s="197" t="s">
        <v>765</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(Transest!$J$14/HexExtSoy!$K$4)</f>
        <v>0.20257267294641951</v>
      </c>
      <c r="CI192">
        <f>(HydroProcOil!$K$14/HexExtSoy!$K$4)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733</v>
      </c>
      <c r="C193" s="197" t="s">
        <v>766</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(Transest!$J$14/HexExtSoy!$K$4)</f>
        <v>0.20257267294641951</v>
      </c>
      <c r="CI193">
        <f>(HydroProcOil!$K$14/HexExtSoy!$K$4)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733</v>
      </c>
      <c r="C194" s="197" t="s">
        <v>767</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(Transest!$J$14/HexExtSoy!$K$4)</f>
        <v>0.20257267294641951</v>
      </c>
      <c r="CI194">
        <f>(HydroProcOil!$K$14/HexExtSoy!$K$4)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733</v>
      </c>
      <c r="C195" s="197" t="s">
        <v>768</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(Transest!$J$14/HexExtSoy!$K$4)</f>
        <v>0.20257267294641951</v>
      </c>
      <c r="CI195">
        <f>(HydroProcOil!$K$14/HexExtSoy!$K$4)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733</v>
      </c>
      <c r="C196" s="197" t="s">
        <v>769</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(Transest!$J$14/HexExtSoy!$K$4)</f>
        <v>0.20257267294641951</v>
      </c>
      <c r="CI196">
        <f>(HydroProcOil!$K$14/HexExtSoy!$K$4)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733</v>
      </c>
      <c r="C197" s="197" t="s">
        <v>770</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(Transest!$J$14/HexExtSoy!$K$4)</f>
        <v>0.20257267294641951</v>
      </c>
      <c r="CI197">
        <f>(HydroProcOil!$K$14/HexExtSoy!$K$4)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733</v>
      </c>
      <c r="C198" s="197" t="s">
        <v>771</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(Transest!$J$14/HexExtSoy!$K$4)</f>
        <v>0.20257267294641951</v>
      </c>
      <c r="CI198">
        <f>(HydroProcOil!$K$14/HexExtSoy!$K$4)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733</v>
      </c>
      <c r="C199" s="197" t="s">
        <v>772</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(Transest!$J$14/HexExtSoy!$K$4)</f>
        <v>0.20257267294641951</v>
      </c>
      <c r="CI199">
        <f>(HydroProcOil!$K$14/HexExtSoy!$K$4)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733</v>
      </c>
      <c r="C200" s="197" t="s">
        <v>773</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(Transest!$J$14/HexExtSoy!$K$4)</f>
        <v>0.20257267294641951</v>
      </c>
      <c r="CI200">
        <f>(HydroProcOil!$K$14/HexExtSoy!$K$4)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733</v>
      </c>
      <c r="C201" s="197" t="s">
        <v>774</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(Transest!$J$14/HexExtSoy!$K$4)</f>
        <v>0.20257267294641951</v>
      </c>
      <c r="CI201">
        <f>(HydroProcOil!$K$14/HexExtSoy!$K$4)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733</v>
      </c>
      <c r="C202" s="197" t="s">
        <v>775</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(Transest!$J$14/HexExtSoy!$K$4)</f>
        <v>0.20257267294641951</v>
      </c>
      <c r="CI202">
        <f>(HydroProcOil!$K$14/HexExtSoy!$K$4)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733</v>
      </c>
      <c r="C203" s="197" t="s">
        <v>672</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(Transest!$J$14/HexExtSoy!$K$4)</f>
        <v>0.20257267294641951</v>
      </c>
      <c r="CI203">
        <f>(HydroProcOil!$K$14/HexExtSoy!$K$4)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733</v>
      </c>
      <c r="C204" s="197" t="s">
        <v>776</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(Transest!$J$14/HexExtSoy!$K$4)</f>
        <v>0.20257267294641951</v>
      </c>
      <c r="CI204">
        <f>(HydroProcOil!$K$14/HexExtSoy!$K$4)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733</v>
      </c>
      <c r="C205" s="197" t="s">
        <v>777</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(Transest!$J$14/HexExtSoy!$K$4)</f>
        <v>0.20257267294641951</v>
      </c>
      <c r="CI205">
        <f>(HydroProcOil!$K$14/HexExtSoy!$K$4)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733</v>
      </c>
      <c r="C206" s="197" t="s">
        <v>778</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(Transest!$J$14/HexExtSoy!$K$4)</f>
        <v>0.20257267294641951</v>
      </c>
      <c r="CI206">
        <f>(HydroProcOil!$K$14/HexExtSoy!$K$4)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733</v>
      </c>
      <c r="C207" s="197" t="s">
        <v>779</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(Transest!$J$14/HexExtSoy!$K$4)</f>
        <v>0.20257267294641951</v>
      </c>
      <c r="CI207">
        <f>(HydroProcOil!$K$14/HexExtSoy!$K$4)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733</v>
      </c>
      <c r="C208" s="197" t="s">
        <v>780</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(Transest!$J$14/HexExtSoy!$K$4)</f>
        <v>0.20257267294641951</v>
      </c>
      <c r="CI208">
        <f>(HydroProcOil!$K$14/HexExtSoy!$K$4)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733</v>
      </c>
      <c r="C209" s="197" t="s">
        <v>781</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(Transest!$J$14/HexExtSoy!$K$4)</f>
        <v>0.20257267294641951</v>
      </c>
      <c r="CI209">
        <f>(HydroProcOil!$K$14/HexExtSoy!$K$4)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733</v>
      </c>
      <c r="C210" s="197" t="s">
        <v>782</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(Transest!$J$14/HexExtSoy!$K$4)</f>
        <v>0.20257267294641951</v>
      </c>
      <c r="CI210">
        <f>(HydroProcOil!$K$14/HexExtSoy!$K$4)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733</v>
      </c>
      <c r="C211" s="197" t="s">
        <v>783</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(Transest!$J$14/HexExtSoy!$K$4)</f>
        <v>0.20257267294641951</v>
      </c>
      <c r="CI211">
        <f>(HydroProcOil!$K$14/HexExtSoy!$K$4)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733</v>
      </c>
      <c r="C212" s="197" t="s">
        <v>784</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(Transest!$J$14/HexExtSoy!$K$4)</f>
        <v>0.20257267294641951</v>
      </c>
      <c r="CI212">
        <f>(HydroProcOil!$K$14/HexExtSoy!$K$4)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733</v>
      </c>
      <c r="C213" s="197" t="s">
        <v>785</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(Transest!$J$14/HexExtSoy!$K$4)</f>
        <v>0.20257267294641951</v>
      </c>
      <c r="CI213">
        <f>(HydroProcOil!$K$14/HexExtSoy!$K$4)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733</v>
      </c>
      <c r="C214" s="197" t="s">
        <v>786</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(Transest!$J$14/HexExtSoy!$K$4)</f>
        <v>0.20257267294641951</v>
      </c>
      <c r="CI214">
        <f>(HydroProcOil!$K$14/HexExtSoy!$K$4)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733</v>
      </c>
      <c r="C215" s="197" t="s">
        <v>787</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(Transest!$J$14/HexExtSoy!$K$4)</f>
        <v>0.20257267294641951</v>
      </c>
      <c r="CI215">
        <f>(HydroProcOil!$K$14/HexExtSoy!$K$4)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733</v>
      </c>
      <c r="C216" s="197" t="s">
        <v>788</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(Transest!$J$14/HexExtSoy!$K$4)</f>
        <v>0.20257267294641951</v>
      </c>
      <c r="CI216">
        <f>(HydroProcOil!$K$14/HexExtSoy!$K$4)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733</v>
      </c>
      <c r="C217" s="197" t="s">
        <v>789</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(Transest!$J$14/HexExtSoy!$K$4)</f>
        <v>0.20257267294641951</v>
      </c>
      <c r="CI217">
        <f>(HydroProcOil!$K$14/HexExtSoy!$K$4)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790</v>
      </c>
      <c r="C218" s="197" t="s">
        <v>791</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(Transest!$J$14/HexExtSoy!$K$4)</f>
        <v>0.20257267294641951</v>
      </c>
      <c r="CI218">
        <f>(HydroProcOil!$K$14/HexExtSoy!$K$4)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790</v>
      </c>
      <c r="C219" s="197" t="s">
        <v>792</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(Transest!$J$14/HexExtSoy!$K$4)</f>
        <v>0.20257267294641951</v>
      </c>
      <c r="CI219">
        <f>(HydroProcOil!$K$14/HexExtSoy!$K$4)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790</v>
      </c>
      <c r="C220" s="197" t="s">
        <v>793</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(Transest!$J$14/HexExtSoy!$K$4)</f>
        <v>0.20257267294641951</v>
      </c>
      <c r="CI220">
        <f>(HydroProcOil!$K$14/HexExtSoy!$K$4)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790</v>
      </c>
      <c r="C221" s="197" t="s">
        <v>794</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(Transest!$J$14/HexExtSoy!$K$4)</f>
        <v>0.20257267294641951</v>
      </c>
      <c r="CI221">
        <f>(HydroProcOil!$K$14/HexExtSoy!$K$4)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790</v>
      </c>
      <c r="C222" s="197" t="s">
        <v>795</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(Transest!$J$14/HexExtSoy!$K$4)</f>
        <v>0.20257267294641951</v>
      </c>
      <c r="CI222">
        <f>(HydroProcOil!$K$14/HexExtSoy!$K$4)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790</v>
      </c>
      <c r="C223" s="197" t="s">
        <v>796</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(Transest!$J$14/HexExtSoy!$K$4)</f>
        <v>0.20257267294641951</v>
      </c>
      <c r="CI223">
        <f>(HydroProcOil!$K$14/HexExtSoy!$K$4)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790</v>
      </c>
      <c r="C224" s="197" t="s">
        <v>797</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(Transest!$J$14/HexExtSoy!$K$4)</f>
        <v>0.20257267294641951</v>
      </c>
      <c r="CI224">
        <f>(HydroProcOil!$K$14/HexExtSoy!$K$4)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790</v>
      </c>
      <c r="C225" s="197" t="s">
        <v>798</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(Transest!$J$14/HexExtSoy!$K$4)</f>
        <v>0.20257267294641951</v>
      </c>
      <c r="CI225">
        <f>(HydroProcOil!$K$14/HexExtSoy!$K$4)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790</v>
      </c>
      <c r="C226" s="197" t="s">
        <v>799</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(Transest!$J$14/HexExtSoy!$K$4)</f>
        <v>0.20257267294641951</v>
      </c>
      <c r="CI226">
        <f>(HydroProcOil!$K$14/HexExtSoy!$K$4)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790</v>
      </c>
      <c r="C227" s="197" t="s">
        <v>800</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(Transest!$J$14/HexExtSoy!$K$4)</f>
        <v>0.20257267294641951</v>
      </c>
      <c r="CI227">
        <f>(HydroProcOil!$K$14/HexExtSoy!$K$4)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790</v>
      </c>
      <c r="C228" s="197" t="s">
        <v>801</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(Transest!$J$14/HexExtSoy!$K$4)</f>
        <v>0.20257267294641951</v>
      </c>
      <c r="CI228">
        <f>(HydroProcOil!$K$14/HexExtSoy!$K$4)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790</v>
      </c>
      <c r="C229" s="197" t="s">
        <v>802</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(Transest!$J$14/HexExtSoy!$K$4)</f>
        <v>0.20257267294641951</v>
      </c>
      <c r="CI229">
        <f>(HydroProcOil!$K$14/HexExtSoy!$K$4)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790</v>
      </c>
      <c r="C230" s="197" t="s">
        <v>803</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(Transest!$J$14/HexExtSoy!$K$4)</f>
        <v>0.20257267294641951</v>
      </c>
      <c r="CI230">
        <f>(HydroProcOil!$K$14/HexExtSoy!$K$4)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790</v>
      </c>
      <c r="C231" s="197" t="s">
        <v>804</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(Transest!$J$14/HexExtSoy!$K$4)</f>
        <v>0.20257267294641951</v>
      </c>
      <c r="CI231">
        <f>(HydroProcOil!$K$14/HexExtSoy!$K$4)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790</v>
      </c>
      <c r="C232" s="197" t="s">
        <v>805</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(Transest!$J$14/HexExtSoy!$K$4)</f>
        <v>0.20257267294641951</v>
      </c>
      <c r="CI232">
        <f>(HydroProcOil!$K$14/HexExtSoy!$K$4)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790</v>
      </c>
      <c r="C233" s="197" t="s">
        <v>806</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(Transest!$J$14/HexExtSoy!$K$4)</f>
        <v>0.20257267294641951</v>
      </c>
      <c r="CI233">
        <f>(HydroProcOil!$K$14/HexExtSoy!$K$4)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790</v>
      </c>
      <c r="C234" s="197" t="s">
        <v>807</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(Transest!$J$14/HexExtSoy!$K$4)</f>
        <v>0.20257267294641951</v>
      </c>
      <c r="CI234">
        <f>(HydroProcOil!$K$14/HexExtSoy!$K$4)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790</v>
      </c>
      <c r="C235" s="197" t="s">
        <v>808</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(Transest!$J$14/HexExtSoy!$K$4)</f>
        <v>0.20257267294641951</v>
      </c>
      <c r="CI235">
        <f>(HydroProcOil!$K$14/HexExtSoy!$K$4)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790</v>
      </c>
      <c r="C236" s="197" t="s">
        <v>809</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(Transest!$J$14/HexExtSoy!$K$4)</f>
        <v>0.20257267294641951</v>
      </c>
      <c r="CI236">
        <f>(HydroProcOil!$K$14/HexExtSoy!$K$4)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790</v>
      </c>
      <c r="C237" s="197" t="s">
        <v>810</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(Transest!$J$14/HexExtSoy!$K$4)</f>
        <v>0.20257267294641951</v>
      </c>
      <c r="CI237">
        <f>(HydroProcOil!$K$14/HexExtSoy!$K$4)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790</v>
      </c>
      <c r="C238" s="197" t="s">
        <v>811</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(Transest!$J$14/HexExtSoy!$K$4)</f>
        <v>0.20257267294641951</v>
      </c>
      <c r="CI238">
        <f>(HydroProcOil!$K$14/HexExtSoy!$K$4)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790</v>
      </c>
      <c r="C239" s="197" t="s">
        <v>812</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(Transest!$J$14/HexExtSoy!$K$4)</f>
        <v>0.20257267294641951</v>
      </c>
      <c r="CI239">
        <f>(HydroProcOil!$K$14/HexExtSoy!$K$4)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790</v>
      </c>
      <c r="C240" s="197" t="s">
        <v>813</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(Transest!$J$14/HexExtSoy!$K$4)</f>
        <v>0.20257267294641951</v>
      </c>
      <c r="CI240">
        <f>(HydroProcOil!$K$14/HexExtSoy!$K$4)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790</v>
      </c>
      <c r="C241" s="197" t="s">
        <v>814</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(Transest!$J$14/HexExtSoy!$K$4)</f>
        <v>0.20257267294641951</v>
      </c>
      <c r="CI241">
        <f>(HydroProcOil!$K$14/HexExtSoy!$K$4)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790</v>
      </c>
      <c r="C242" s="197" t="s">
        <v>815</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(Transest!$J$14/HexExtSoy!$K$4)</f>
        <v>0.20257267294641951</v>
      </c>
      <c r="CI242">
        <f>(HydroProcOil!$K$14/HexExtSoy!$K$4)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790</v>
      </c>
      <c r="C243" s="197" t="s">
        <v>816</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(Transest!$J$14/HexExtSoy!$K$4)</f>
        <v>0.20257267294641951</v>
      </c>
      <c r="CI243">
        <f>(HydroProcOil!$K$14/HexExtSoy!$K$4)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790</v>
      </c>
      <c r="C244" s="197" t="s">
        <v>817</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(Transest!$J$14/HexExtSoy!$K$4)</f>
        <v>0.20257267294641951</v>
      </c>
      <c r="CI244">
        <f>(HydroProcOil!$K$14/HexExtSoy!$K$4)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790</v>
      </c>
      <c r="C245" s="197" t="s">
        <v>818</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(Transest!$J$14/HexExtSoy!$K$4)</f>
        <v>0.20257267294641951</v>
      </c>
      <c r="CI245">
        <f>(HydroProcOil!$K$14/HexExtSoy!$K$4)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790</v>
      </c>
      <c r="C246" s="197" t="s">
        <v>819</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(Transest!$J$14/HexExtSoy!$K$4)</f>
        <v>0.20257267294641951</v>
      </c>
      <c r="CI246">
        <f>(HydroProcOil!$K$14/HexExtSoy!$K$4)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790</v>
      </c>
      <c r="C247" s="197" t="s">
        <v>627</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(Transest!$J$14/HexExtSoy!$K$4)</f>
        <v>0.20257267294641951</v>
      </c>
      <c r="CI247">
        <f>(HydroProcOil!$K$14/HexExtSoy!$K$4)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790</v>
      </c>
      <c r="C248" s="197" t="s">
        <v>628</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(Transest!$J$14/HexExtSoy!$K$4)</f>
        <v>0.20257267294641951</v>
      </c>
      <c r="CI248">
        <f>(HydroProcOil!$K$14/HexExtSoy!$K$4)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790</v>
      </c>
      <c r="C249" s="197" t="s">
        <v>820</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(Transest!$J$14/HexExtSoy!$K$4)</f>
        <v>0.20257267294641951</v>
      </c>
      <c r="CI249">
        <f>(HydroProcOil!$K$14/HexExtSoy!$K$4)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790</v>
      </c>
      <c r="C250" s="197" t="s">
        <v>821</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(Transest!$J$14/HexExtSoy!$K$4)</f>
        <v>0.20257267294641951</v>
      </c>
      <c r="CI250">
        <f>(HydroProcOil!$K$14/HexExtSoy!$K$4)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790</v>
      </c>
      <c r="C251" s="197" t="s">
        <v>750</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(Transest!$J$14/HexExtSoy!$K$4)</f>
        <v>0.20257267294641951</v>
      </c>
      <c r="CI251">
        <f>(HydroProcOil!$K$14/HexExtSoy!$K$4)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790</v>
      </c>
      <c r="C252" s="197" t="s">
        <v>822</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(Transest!$J$14/HexExtSoy!$K$4)</f>
        <v>0.20257267294641951</v>
      </c>
      <c r="CI252">
        <f>(HydroProcOil!$K$14/HexExtSoy!$K$4)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790</v>
      </c>
      <c r="C253" s="197" t="s">
        <v>823</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(Transest!$J$14/HexExtSoy!$K$4)</f>
        <v>0.20257267294641951</v>
      </c>
      <c r="CI253">
        <f>(HydroProcOil!$K$14/HexExtSoy!$K$4)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790</v>
      </c>
      <c r="C254" s="197" t="s">
        <v>824</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(Transest!$J$14/HexExtSoy!$K$4)</f>
        <v>0.20257267294641951</v>
      </c>
      <c r="CI254">
        <f>(HydroProcOil!$K$14/HexExtSoy!$K$4)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790</v>
      </c>
      <c r="C255" s="197" t="s">
        <v>705</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(Transest!$J$14/HexExtSoy!$K$4)</f>
        <v>0.20257267294641951</v>
      </c>
      <c r="CI255">
        <f>(HydroProcOil!$K$14/HexExtSoy!$K$4)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790</v>
      </c>
      <c r="C256" s="197" t="s">
        <v>707</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(Transest!$J$14/HexExtSoy!$K$4)</f>
        <v>0.20257267294641951</v>
      </c>
      <c r="CI256">
        <f>(HydroProcOil!$K$14/HexExtSoy!$K$4)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790</v>
      </c>
      <c r="C257" s="197" t="s">
        <v>825</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(Transest!$J$14/HexExtSoy!$K$4)</f>
        <v>0.20257267294641951</v>
      </c>
      <c r="CI257">
        <f>(HydroProcOil!$K$14/HexExtSoy!$K$4)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790</v>
      </c>
      <c r="C258" s="197" t="s">
        <v>826</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(Transest!$J$14/HexExtSoy!$K$4)</f>
        <v>0.20257267294641951</v>
      </c>
      <c r="CI258">
        <f>(HydroProcOil!$K$14/HexExtSoy!$K$4)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790</v>
      </c>
      <c r="C259" s="197" t="s">
        <v>827</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(Transest!$J$14/HexExtSoy!$K$4)</f>
        <v>0.20257267294641951</v>
      </c>
      <c r="CI259">
        <f>(HydroProcOil!$K$14/HexExtSoy!$K$4)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790</v>
      </c>
      <c r="C260" s="197" t="s">
        <v>828</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(Transest!$J$14/HexExtSoy!$K$4)</f>
        <v>0.20257267294641951</v>
      </c>
      <c r="CI260">
        <f>(HydroProcOil!$K$14/HexExtSoy!$K$4)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790</v>
      </c>
      <c r="C261" s="197" t="s">
        <v>829</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(Transest!$J$14/HexExtSoy!$K$4)</f>
        <v>0.20257267294641951</v>
      </c>
      <c r="CI261">
        <f>(HydroProcOil!$K$14/HexExtSoy!$K$4)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790</v>
      </c>
      <c r="C262" s="197" t="s">
        <v>643</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(Transest!$J$14/HexExtSoy!$K$4)</f>
        <v>0.20257267294641951</v>
      </c>
      <c r="CI262">
        <f>(HydroProcOil!$K$14/HexExtSoy!$K$4)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790</v>
      </c>
      <c r="C263" s="197" t="s">
        <v>830</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(Transest!$J$14/HexExtSoy!$K$4)</f>
        <v>0.20257267294641951</v>
      </c>
      <c r="CI263">
        <f>(HydroProcOil!$K$14/HexExtSoy!$K$4)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790</v>
      </c>
      <c r="C264" s="197" t="s">
        <v>831</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(Transest!$J$14/HexExtSoy!$K$4)</f>
        <v>0.20257267294641951</v>
      </c>
      <c r="CI264">
        <f>(HydroProcOil!$K$14/HexExtSoy!$K$4)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790</v>
      </c>
      <c r="C265" s="197" t="s">
        <v>832</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(Transest!$J$14/HexExtSoy!$K$4)</f>
        <v>0.20257267294641951</v>
      </c>
      <c r="CI265">
        <f>(HydroProcOil!$K$14/HexExtSoy!$K$4)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790</v>
      </c>
      <c r="C266" s="197" t="s">
        <v>714</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(Transest!$J$14/HexExtSoy!$K$4)</f>
        <v>0.20257267294641951</v>
      </c>
      <c r="CI266">
        <f>(HydroProcOil!$K$14/HexExtSoy!$K$4)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790</v>
      </c>
      <c r="C267" s="197" t="s">
        <v>833</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(Transest!$J$14/HexExtSoy!$K$4)</f>
        <v>0.20257267294641951</v>
      </c>
      <c r="CI267">
        <f>(HydroProcOil!$K$14/HexExtSoy!$K$4)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790</v>
      </c>
      <c r="C268" s="197" t="s">
        <v>834</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(Transest!$J$14/HexExtSoy!$K$4)</f>
        <v>0.20257267294641951</v>
      </c>
      <c r="CI268">
        <f>(HydroProcOil!$K$14/HexExtSoy!$K$4)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790</v>
      </c>
      <c r="C269" s="197" t="s">
        <v>835</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(Transest!$J$14/HexExtSoy!$K$4)</f>
        <v>0.20257267294641951</v>
      </c>
      <c r="CI269">
        <f>(HydroProcOil!$K$14/HexExtSoy!$K$4)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790</v>
      </c>
      <c r="C270" s="197" t="s">
        <v>836</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(Transest!$J$14/HexExtSoy!$K$4)</f>
        <v>0.20257267294641951</v>
      </c>
      <c r="CI270">
        <f>(HydroProcOil!$K$14/HexExtSoy!$K$4)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790</v>
      </c>
      <c r="C271" s="197" t="s">
        <v>837</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(Transest!$J$14/HexExtSoy!$K$4)</f>
        <v>0.20257267294641951</v>
      </c>
      <c r="CI271">
        <f>(HydroProcOil!$K$14/HexExtSoy!$K$4)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790</v>
      </c>
      <c r="C272" s="197" t="s">
        <v>838</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(Transest!$J$14/HexExtSoy!$K$4)</f>
        <v>0.20257267294641951</v>
      </c>
      <c r="CI272">
        <f>(HydroProcOil!$K$14/HexExtSoy!$K$4)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790</v>
      </c>
      <c r="C273" s="197" t="s">
        <v>839</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(Transest!$J$14/HexExtSoy!$K$4)</f>
        <v>0.20257267294641951</v>
      </c>
      <c r="CI273">
        <f>(HydroProcOil!$K$14/HexExtSoy!$K$4)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790</v>
      </c>
      <c r="C274" s="197" t="s">
        <v>840</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(Transest!$J$14/HexExtSoy!$K$4)</f>
        <v>0.20257267294641951</v>
      </c>
      <c r="CI274">
        <f>(HydroProcOil!$K$14/HexExtSoy!$K$4)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790</v>
      </c>
      <c r="C275" s="197" t="s">
        <v>841</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(Transest!$J$14/HexExtSoy!$K$4)</f>
        <v>0.20257267294641951</v>
      </c>
      <c r="CI275">
        <f>(HydroProcOil!$K$14/HexExtSoy!$K$4)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790</v>
      </c>
      <c r="C276" s="197" t="s">
        <v>842</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(Transest!$J$14/HexExtSoy!$K$4)</f>
        <v>0.20257267294641951</v>
      </c>
      <c r="CI276">
        <f>(HydroProcOil!$K$14/HexExtSoy!$K$4)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790</v>
      </c>
      <c r="C277" s="197" t="s">
        <v>843</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(Transest!$J$14/HexExtSoy!$K$4)</f>
        <v>0.20257267294641951</v>
      </c>
      <c r="CI277">
        <f>(HydroProcOil!$K$14/HexExtSoy!$K$4)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790</v>
      </c>
      <c r="C278" s="197" t="s">
        <v>844</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(Transest!$J$14/HexExtSoy!$K$4)</f>
        <v>0.20257267294641951</v>
      </c>
      <c r="CI278">
        <f>(HydroProcOil!$K$14/HexExtSoy!$K$4)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790</v>
      </c>
      <c r="C279" s="197" t="s">
        <v>656</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(Transest!$J$14/HexExtSoy!$K$4)</f>
        <v>0.20257267294641951</v>
      </c>
      <c r="CI279">
        <f>(HydroProcOil!$K$14/HexExtSoy!$K$4)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790</v>
      </c>
      <c r="C280" s="197" t="s">
        <v>845</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(Transest!$J$14/HexExtSoy!$K$4)</f>
        <v>0.20257267294641951</v>
      </c>
      <c r="CI280">
        <f>(HydroProcOil!$K$14/HexExtSoy!$K$4)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790</v>
      </c>
      <c r="C281" s="197" t="s">
        <v>674</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(Transest!$J$14/HexExtSoy!$K$4)</f>
        <v>0.20257267294641951</v>
      </c>
      <c r="CI281">
        <f>(HydroProcOil!$K$14/HexExtSoy!$K$4)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846</v>
      </c>
      <c r="C282" s="197" t="s">
        <v>847</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(Transest!$J$14/HexExtSoy!$K$4)</f>
        <v>0.20257267294641951</v>
      </c>
      <c r="CI282">
        <f>(HydroProcOil!$K$14/HexExtSoy!$K$4)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846</v>
      </c>
      <c r="C283" s="197" t="s">
        <v>848</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(Transest!$J$14/HexExtSoy!$K$4)</f>
        <v>0.20257267294641951</v>
      </c>
      <c r="CI283">
        <f>(HydroProcOil!$K$14/HexExtSoy!$K$4)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846</v>
      </c>
      <c r="C284" s="197" t="s">
        <v>849</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(Transest!$J$14/HexExtSoy!$K$4)</f>
        <v>0.20257267294641951</v>
      </c>
      <c r="CI284">
        <f>(HydroProcOil!$K$14/HexExtSoy!$K$4)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846</v>
      </c>
      <c r="C285" s="197" t="s">
        <v>850</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(Transest!$J$14/HexExtSoy!$K$4)</f>
        <v>0.20257267294641951</v>
      </c>
      <c r="CI285">
        <f>(HydroProcOil!$K$14/HexExtSoy!$K$4)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846</v>
      </c>
      <c r="C286" s="197" t="s">
        <v>851</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(Transest!$J$14/HexExtSoy!$K$4)</f>
        <v>0.20257267294641951</v>
      </c>
      <c r="CI286">
        <f>(HydroProcOil!$K$14/HexExtSoy!$K$4)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846</v>
      </c>
      <c r="C287" s="197" t="s">
        <v>852</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(Transest!$J$14/HexExtSoy!$K$4)</f>
        <v>0.20257267294641951</v>
      </c>
      <c r="CI287">
        <f>(HydroProcOil!$K$14/HexExtSoy!$K$4)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846</v>
      </c>
      <c r="C288" s="197" t="s">
        <v>853</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(Transest!$J$14/HexExtSoy!$K$4)</f>
        <v>0.20257267294641951</v>
      </c>
      <c r="CI288">
        <f>(HydroProcOil!$K$14/HexExtSoy!$K$4)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846</v>
      </c>
      <c r="C289" s="197" t="s">
        <v>854</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(Transest!$J$14/HexExtSoy!$K$4)</f>
        <v>0.20257267294641951</v>
      </c>
      <c r="CI289">
        <f>(HydroProcOil!$K$14/HexExtSoy!$K$4)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855</v>
      </c>
      <c r="C290" s="197" t="s">
        <v>856</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(Transest!$J$14/HexExtSoy!$K$4)</f>
        <v>0.20257267294641951</v>
      </c>
      <c r="CI290">
        <f>(HydroProcOil!$K$14/HexExtSoy!$K$4)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855</v>
      </c>
      <c r="C291" s="197" t="s">
        <v>857</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(Transest!$J$14/HexExtSoy!$K$4)</f>
        <v>0.20257267294641951</v>
      </c>
      <c r="CI291">
        <f>(HydroProcOil!$K$14/HexExtSoy!$K$4)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855</v>
      </c>
      <c r="C292" s="197" t="s">
        <v>858</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(Transest!$J$14/HexExtSoy!$K$4)</f>
        <v>0.20257267294641951</v>
      </c>
      <c r="CI292">
        <f>(HydroProcOil!$K$14/HexExtSoy!$K$4)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859</v>
      </c>
      <c r="C293" s="197" t="s">
        <v>860</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(Transest!$J$14/HexExtSoy!$K$4)</f>
        <v>0.20257267294641951</v>
      </c>
      <c r="CI293">
        <f>(HydroProcOil!$K$14/HexExtSoy!$K$4)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861</v>
      </c>
      <c r="C294" s="197" t="s">
        <v>862</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(Transest!$J$14/HexExtSoy!$K$4)</f>
        <v>0.20257267294641951</v>
      </c>
      <c r="CI294">
        <f>(HydroProcOil!$K$14/HexExtSoy!$K$4)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861</v>
      </c>
      <c r="C295" s="197" t="s">
        <v>863</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(Transest!$J$14/HexExtSoy!$K$4)</f>
        <v>0.20257267294641951</v>
      </c>
      <c r="CI295">
        <f>(HydroProcOil!$K$14/HexExtSoy!$K$4)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861</v>
      </c>
      <c r="C296" s="197" t="s">
        <v>864</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(Transest!$J$14/HexExtSoy!$K$4)</f>
        <v>0.20257267294641951</v>
      </c>
      <c r="CI296">
        <f>(HydroProcOil!$K$14/HexExtSoy!$K$4)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861</v>
      </c>
      <c r="C297" s="197" t="s">
        <v>865</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(Transest!$J$14/HexExtSoy!$K$4)</f>
        <v>0.20257267294641951</v>
      </c>
      <c r="CI297">
        <f>(HydroProcOil!$K$14/HexExtSoy!$K$4)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861</v>
      </c>
      <c r="C298" s="197" t="s">
        <v>866</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(Transest!$J$14/HexExtSoy!$K$4)</f>
        <v>0.20257267294641951</v>
      </c>
      <c r="CI298">
        <f>(HydroProcOil!$K$14/HexExtSoy!$K$4)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861</v>
      </c>
      <c r="C299" s="197" t="s">
        <v>867</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(Transest!$J$14/HexExtSoy!$K$4)</f>
        <v>0.20257267294641951</v>
      </c>
      <c r="CI299">
        <f>(HydroProcOil!$K$14/HexExtSoy!$K$4)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861</v>
      </c>
      <c r="C300" s="197" t="s">
        <v>599</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(Transest!$J$14/HexExtSoy!$K$4)</f>
        <v>0.20257267294641951</v>
      </c>
      <c r="CI300">
        <f>(HydroProcOil!$K$14/HexExtSoy!$K$4)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861</v>
      </c>
      <c r="C301" s="197" t="s">
        <v>868</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(Transest!$J$14/HexExtSoy!$K$4)</f>
        <v>0.20257267294641951</v>
      </c>
      <c r="CI301">
        <f>(HydroProcOil!$K$14/HexExtSoy!$K$4)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861</v>
      </c>
      <c r="C302" s="197" t="s">
        <v>869</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(Transest!$J$14/HexExtSoy!$K$4)</f>
        <v>0.20257267294641951</v>
      </c>
      <c r="CI302">
        <f>(HydroProcOil!$K$14/HexExtSoy!$K$4)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861</v>
      </c>
      <c r="C303" s="197" t="s">
        <v>605</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(Transest!$J$14/HexExtSoy!$K$4)</f>
        <v>0.20257267294641951</v>
      </c>
      <c r="CI303">
        <f>(HydroProcOil!$K$14/HexExtSoy!$K$4)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861</v>
      </c>
      <c r="C304" s="197" t="s">
        <v>870</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(Transest!$J$14/HexExtSoy!$K$4)</f>
        <v>0.20257267294641951</v>
      </c>
      <c r="CI304">
        <f>(HydroProcOil!$K$14/HexExtSoy!$K$4)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861</v>
      </c>
      <c r="C305" s="197" t="s">
        <v>686</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(Transest!$J$14/HexExtSoy!$K$4)</f>
        <v>0.20257267294641951</v>
      </c>
      <c r="CI305">
        <f>(HydroProcOil!$K$14/HexExtSoy!$K$4)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861</v>
      </c>
      <c r="C306" s="197" t="s">
        <v>871</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(Transest!$J$14/HexExtSoy!$K$4)</f>
        <v>0.20257267294641951</v>
      </c>
      <c r="CI306">
        <f>(HydroProcOil!$K$14/HexExtSoy!$K$4)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861</v>
      </c>
      <c r="C307" s="197" t="s">
        <v>872</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(Transest!$J$14/HexExtSoy!$K$4)</f>
        <v>0.20257267294641951</v>
      </c>
      <c r="CI307">
        <f>(HydroProcOil!$K$14/HexExtSoy!$K$4)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861</v>
      </c>
      <c r="C308" s="197" t="s">
        <v>873</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(Transest!$J$14/HexExtSoy!$K$4)</f>
        <v>0.20257267294641951</v>
      </c>
      <c r="CI308">
        <f>(HydroProcOil!$K$14/HexExtSoy!$K$4)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861</v>
      </c>
      <c r="C309" s="197" t="s">
        <v>618</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(Transest!$J$14/HexExtSoy!$K$4)</f>
        <v>0.20257267294641951</v>
      </c>
      <c r="CI309">
        <f>(HydroProcOil!$K$14/HexExtSoy!$K$4)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861</v>
      </c>
      <c r="C310" s="197" t="s">
        <v>874</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(Transest!$J$14/HexExtSoy!$K$4)</f>
        <v>0.20257267294641951</v>
      </c>
      <c r="CI310">
        <f>(HydroProcOil!$K$14/HexExtSoy!$K$4)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861</v>
      </c>
      <c r="C311" s="197" t="s">
        <v>621</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(Transest!$J$14/HexExtSoy!$K$4)</f>
        <v>0.20257267294641951</v>
      </c>
      <c r="CI311">
        <f>(HydroProcOil!$K$14/HexExtSoy!$K$4)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861</v>
      </c>
      <c r="C312" s="197" t="s">
        <v>875</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(Transest!$J$14/HexExtSoy!$K$4)</f>
        <v>0.20257267294641951</v>
      </c>
      <c r="CI312">
        <f>(HydroProcOil!$K$14/HexExtSoy!$K$4)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861</v>
      </c>
      <c r="C313" s="197" t="s">
        <v>876</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(Transest!$J$14/HexExtSoy!$K$4)</f>
        <v>0.20257267294641951</v>
      </c>
      <c r="CI313">
        <f>(HydroProcOil!$K$14/HexExtSoy!$K$4)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861</v>
      </c>
      <c r="C314" s="197" t="s">
        <v>877</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(Transest!$J$14/HexExtSoy!$K$4)</f>
        <v>0.20257267294641951</v>
      </c>
      <c r="CI314">
        <f>(HydroProcOil!$K$14/HexExtSoy!$K$4)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861</v>
      </c>
      <c r="C315" s="197" t="s">
        <v>878</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(Transest!$J$14/HexExtSoy!$K$4)</f>
        <v>0.20257267294641951</v>
      </c>
      <c r="CI315">
        <f>(HydroProcOil!$K$14/HexExtSoy!$K$4)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861</v>
      </c>
      <c r="C316" s="197" t="s">
        <v>879</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(Transest!$J$14/HexExtSoy!$K$4)</f>
        <v>0.20257267294641951</v>
      </c>
      <c r="CI316">
        <f>(HydroProcOil!$K$14/HexExtSoy!$K$4)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861</v>
      </c>
      <c r="C317" s="197" t="s">
        <v>880</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(Transest!$J$14/HexExtSoy!$K$4)</f>
        <v>0.20257267294641951</v>
      </c>
      <c r="CI317">
        <f>(HydroProcOil!$K$14/HexExtSoy!$K$4)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861</v>
      </c>
      <c r="C318" s="197" t="s">
        <v>881</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(Transest!$J$14/HexExtSoy!$K$4)</f>
        <v>0.20257267294641951</v>
      </c>
      <c r="CI318">
        <f>(HydroProcOil!$K$14/HexExtSoy!$K$4)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861</v>
      </c>
      <c r="C319" s="197" t="s">
        <v>882</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(Transest!$J$14/HexExtSoy!$K$4)</f>
        <v>0.20257267294641951</v>
      </c>
      <c r="CI319">
        <f>(HydroProcOil!$K$14/HexExtSoy!$K$4)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861</v>
      </c>
      <c r="C320" s="197" t="s">
        <v>883</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(Transest!$J$14/HexExtSoy!$K$4)</f>
        <v>0.20257267294641951</v>
      </c>
      <c r="CI320">
        <f>(HydroProcOil!$K$14/HexExtSoy!$K$4)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861</v>
      </c>
      <c r="C321" s="197" t="s">
        <v>884</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(Transest!$J$14/HexExtSoy!$K$4)</f>
        <v>0.20257267294641951</v>
      </c>
      <c r="CI321">
        <f>(HydroProcOil!$K$14/HexExtSoy!$K$4)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861</v>
      </c>
      <c r="C322" s="197" t="s">
        <v>885</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(Transest!$J$14/HexExtSoy!$K$4)</f>
        <v>0.20257267294641951</v>
      </c>
      <c r="CI322">
        <f>(HydroProcOil!$K$14/HexExtSoy!$K$4)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861</v>
      </c>
      <c r="C323" s="197" t="s">
        <v>886</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(Transest!$J$14/HexExtSoy!$K$4)</f>
        <v>0.20257267294641951</v>
      </c>
      <c r="CI323">
        <f>(HydroProcOil!$K$14/HexExtSoy!$K$4)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861</v>
      </c>
      <c r="C324" s="197" t="s">
        <v>627</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(Transest!$J$14/HexExtSoy!$K$4)</f>
        <v>0.20257267294641951</v>
      </c>
      <c r="CI324">
        <f>(HydroProcOil!$K$14/HexExtSoy!$K$4)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861</v>
      </c>
      <c r="C325" s="197" t="s">
        <v>628</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(Transest!$J$14/HexExtSoy!$K$4)</f>
        <v>0.20257267294641951</v>
      </c>
      <c r="CI325">
        <f>(HydroProcOil!$K$14/HexExtSoy!$K$4)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861</v>
      </c>
      <c r="C326" s="197" t="s">
        <v>704</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(Transest!$J$14/HexExtSoy!$K$4)</f>
        <v>0.20257267294641951</v>
      </c>
      <c r="CI326">
        <f>(HydroProcOil!$K$14/HexExtSoy!$K$4)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861</v>
      </c>
      <c r="C327" s="197" t="s">
        <v>750</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(Transest!$J$14/HexExtSoy!$K$4)</f>
        <v>0.20257267294641951</v>
      </c>
      <c r="CI327">
        <f>(HydroProcOil!$K$14/HexExtSoy!$K$4)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861</v>
      </c>
      <c r="C328" s="197" t="s">
        <v>632</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(Transest!$J$14/HexExtSoy!$K$4)</f>
        <v>0.20257267294641951</v>
      </c>
      <c r="CI328">
        <f>(HydroProcOil!$K$14/HexExtSoy!$K$4)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861</v>
      </c>
      <c r="C329" s="197" t="s">
        <v>887</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(Transest!$J$14/HexExtSoy!$K$4)</f>
        <v>0.20257267294641951</v>
      </c>
      <c r="CI329">
        <f>(HydroProcOil!$K$14/HexExtSoy!$K$4)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861</v>
      </c>
      <c r="C330" s="197" t="s">
        <v>888</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(Transest!$J$14/HexExtSoy!$K$4)</f>
        <v>0.20257267294641951</v>
      </c>
      <c r="CI330">
        <f>(HydroProcOil!$K$14/HexExtSoy!$K$4)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861</v>
      </c>
      <c r="C331" s="197" t="s">
        <v>889</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(Transest!$J$14/HexExtSoy!$K$4)</f>
        <v>0.20257267294641951</v>
      </c>
      <c r="CI331">
        <f>(HydroProcOil!$K$14/HexExtSoy!$K$4)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861</v>
      </c>
      <c r="C332" s="197" t="s">
        <v>636</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(Transest!$J$14/HexExtSoy!$K$4)</f>
        <v>0.20257267294641951</v>
      </c>
      <c r="CI332">
        <f>(HydroProcOil!$K$14/HexExtSoy!$K$4)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861</v>
      </c>
      <c r="C333" s="197" t="s">
        <v>890</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(Transest!$J$14/HexExtSoy!$K$4)</f>
        <v>0.20257267294641951</v>
      </c>
      <c r="CI333">
        <f>(HydroProcOil!$K$14/HexExtSoy!$K$4)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861</v>
      </c>
      <c r="C334" s="197" t="s">
        <v>638</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(Transest!$J$14/HexExtSoy!$K$4)</f>
        <v>0.20257267294641951</v>
      </c>
      <c r="CI334">
        <f>(HydroProcOil!$K$14/HexExtSoy!$K$4)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861</v>
      </c>
      <c r="C335" s="197" t="s">
        <v>891</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(Transest!$J$14/HexExtSoy!$K$4)</f>
        <v>0.20257267294641951</v>
      </c>
      <c r="CI335">
        <f>(HydroProcOil!$K$14/HexExtSoy!$K$4)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861</v>
      </c>
      <c r="C336" s="197" t="s">
        <v>892</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(Transest!$J$14/HexExtSoy!$K$4)</f>
        <v>0.20257267294641951</v>
      </c>
      <c r="CI336">
        <f>(HydroProcOil!$K$14/HexExtSoy!$K$4)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861</v>
      </c>
      <c r="C337" s="197" t="s">
        <v>641</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(Transest!$J$14/HexExtSoy!$K$4)</f>
        <v>0.20257267294641951</v>
      </c>
      <c r="CI337">
        <f>(HydroProcOil!$K$14/HexExtSoy!$K$4)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861</v>
      </c>
      <c r="C338" s="197" t="s">
        <v>893</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(Transest!$J$14/HexExtSoy!$K$4)</f>
        <v>0.20257267294641951</v>
      </c>
      <c r="CI338">
        <f>(HydroProcOil!$K$14/HexExtSoy!$K$4)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861</v>
      </c>
      <c r="C339" s="197" t="s">
        <v>894</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(Transest!$J$14/HexExtSoy!$K$4)</f>
        <v>0.20257267294641951</v>
      </c>
      <c r="CI339">
        <f>(HydroProcOil!$K$14/HexExtSoy!$K$4)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861</v>
      </c>
      <c r="C340" s="197" t="s">
        <v>895</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(Transest!$J$14/HexExtSoy!$K$4)</f>
        <v>0.20257267294641951</v>
      </c>
      <c r="CI340">
        <f>(HydroProcOil!$K$14/HexExtSoy!$K$4)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861</v>
      </c>
      <c r="C341" s="197" t="s">
        <v>762</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(Transest!$J$14/HexExtSoy!$K$4)</f>
        <v>0.20257267294641951</v>
      </c>
      <c r="CI341">
        <f>(HydroProcOil!$K$14/HexExtSoy!$K$4)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861</v>
      </c>
      <c r="C342" s="197" t="s">
        <v>896</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(Transest!$J$14/HexExtSoy!$K$4)</f>
        <v>0.20257267294641951</v>
      </c>
      <c r="CI342">
        <f>(HydroProcOil!$K$14/HexExtSoy!$K$4)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861</v>
      </c>
      <c r="C343" s="197" t="s">
        <v>897</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(Transest!$J$14/HexExtSoy!$K$4)</f>
        <v>0.20257267294641951</v>
      </c>
      <c r="CI343">
        <f>(HydroProcOil!$K$14/HexExtSoy!$K$4)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861</v>
      </c>
      <c r="C344" s="197" t="s">
        <v>898</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(Transest!$J$14/HexExtSoy!$K$4)</f>
        <v>0.20257267294641951</v>
      </c>
      <c r="CI344">
        <f>(HydroProcOil!$K$14/HexExtSoy!$K$4)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861</v>
      </c>
      <c r="C345" s="197" t="s">
        <v>899</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(Transest!$J$14/HexExtSoy!$K$4)</f>
        <v>0.20257267294641951</v>
      </c>
      <c r="CI345">
        <f>(HydroProcOil!$K$14/HexExtSoy!$K$4)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861</v>
      </c>
      <c r="C346" s="197" t="s">
        <v>716</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(Transest!$J$14/HexExtSoy!$K$4)</f>
        <v>0.20257267294641951</v>
      </c>
      <c r="CI346">
        <f>(HydroProcOil!$K$14/HexExtSoy!$K$4)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861</v>
      </c>
      <c r="C347" s="197" t="s">
        <v>900</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(Transest!$J$14/HexExtSoy!$K$4)</f>
        <v>0.20257267294641951</v>
      </c>
      <c r="CI347">
        <f>(HydroProcOil!$K$14/HexExtSoy!$K$4)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861</v>
      </c>
      <c r="C348" s="197" t="s">
        <v>901</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(Transest!$J$14/HexExtSoy!$K$4)</f>
        <v>0.20257267294641951</v>
      </c>
      <c r="CI348">
        <f>(HydroProcOil!$K$14/HexExtSoy!$K$4)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861</v>
      </c>
      <c r="C349" s="197" t="s">
        <v>902</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(Transest!$J$14/HexExtSoy!$K$4)</f>
        <v>0.20257267294641951</v>
      </c>
      <c r="CI349">
        <f>(HydroProcOil!$K$14/HexExtSoy!$K$4)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861</v>
      </c>
      <c r="C350" s="197" t="s">
        <v>903</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(Transest!$J$14/HexExtSoy!$K$4)</f>
        <v>0.20257267294641951</v>
      </c>
      <c r="CI350">
        <f>(HydroProcOil!$K$14/HexExtSoy!$K$4)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861</v>
      </c>
      <c r="C351" s="197" t="s">
        <v>904</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(Transest!$J$14/HexExtSoy!$K$4)</f>
        <v>0.20257267294641951</v>
      </c>
      <c r="CI351">
        <f>(HydroProcOil!$K$14/HexExtSoy!$K$4)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861</v>
      </c>
      <c r="C352" s="197" t="s">
        <v>905</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(Transest!$J$14/HexExtSoy!$K$4)</f>
        <v>0.20257267294641951</v>
      </c>
      <c r="CI352">
        <f>(HydroProcOil!$K$14/HexExtSoy!$K$4)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861</v>
      </c>
      <c r="C353" s="197" t="s">
        <v>651</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(Transest!$J$14/HexExtSoy!$K$4)</f>
        <v>0.20257267294641951</v>
      </c>
      <c r="CI353">
        <f>(HydroProcOil!$K$14/HexExtSoy!$K$4)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861</v>
      </c>
      <c r="C354" s="197" t="s">
        <v>906</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(Transest!$J$14/HexExtSoy!$K$4)</f>
        <v>0.20257267294641951</v>
      </c>
      <c r="CI354">
        <f>(HydroProcOil!$K$14/HexExtSoy!$K$4)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861</v>
      </c>
      <c r="C355" s="197" t="s">
        <v>907</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(Transest!$J$14/HexExtSoy!$K$4)</f>
        <v>0.20257267294641951</v>
      </c>
      <c r="CI355">
        <f>(HydroProcOil!$K$14/HexExtSoy!$K$4)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861</v>
      </c>
      <c r="C356" s="197" t="s">
        <v>728</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(Transest!$J$14/HexExtSoy!$K$4)</f>
        <v>0.20257267294641951</v>
      </c>
      <c r="CI356">
        <f>(HydroProcOil!$K$14/HexExtSoy!$K$4)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861</v>
      </c>
      <c r="C357" s="197" t="s">
        <v>908</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(Transest!$J$14/HexExtSoy!$K$4)</f>
        <v>0.20257267294641951</v>
      </c>
      <c r="CI357">
        <f>(HydroProcOil!$K$14/HexExtSoy!$K$4)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861</v>
      </c>
      <c r="C358" s="197" t="s">
        <v>909</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(Transest!$J$14/HexExtSoy!$K$4)</f>
        <v>0.20257267294641951</v>
      </c>
      <c r="CI358">
        <f>(HydroProcOil!$K$14/HexExtSoy!$K$4)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861</v>
      </c>
      <c r="C359" s="197" t="s">
        <v>910</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(Transest!$J$14/HexExtSoy!$K$4)</f>
        <v>0.20257267294641951</v>
      </c>
      <c r="CI359">
        <f>(HydroProcOil!$K$14/HexExtSoy!$K$4)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861</v>
      </c>
      <c r="C360" s="197" t="s">
        <v>656</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(Transest!$J$14/HexExtSoy!$K$4)</f>
        <v>0.20257267294641951</v>
      </c>
      <c r="CI360">
        <f>(HydroProcOil!$K$14/HexExtSoy!$K$4)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911</v>
      </c>
      <c r="C361" s="197" t="s">
        <v>912</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(Transest!$J$14/HexExtSoy!$K$4)</f>
        <v>0.20257267294641951</v>
      </c>
      <c r="CI361">
        <f>(HydroProcOil!$K$14/HexExtSoy!$K$4)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911</v>
      </c>
      <c r="C362" s="197" t="s">
        <v>913</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(Transest!$J$14/HexExtSoy!$K$4)</f>
        <v>0.20257267294641951</v>
      </c>
      <c r="CI362">
        <f>(HydroProcOil!$K$14/HexExtSoy!$K$4)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911</v>
      </c>
      <c r="C363" s="197" t="s">
        <v>914</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(Transest!$J$14/HexExtSoy!$K$4)</f>
        <v>0.20257267294641951</v>
      </c>
      <c r="CI363">
        <f>(HydroProcOil!$K$14/HexExtSoy!$K$4)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911</v>
      </c>
      <c r="C364" s="197" t="s">
        <v>863</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(Transest!$J$14/HexExtSoy!$K$4)</f>
        <v>0.20257267294641951</v>
      </c>
      <c r="CI364">
        <f>(HydroProcOil!$K$14/HexExtSoy!$K$4)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911</v>
      </c>
      <c r="C365" s="197" t="s">
        <v>589</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(Transest!$J$14/HexExtSoy!$K$4)</f>
        <v>0.20257267294641951</v>
      </c>
      <c r="CI365">
        <f>(HydroProcOil!$K$14/HexExtSoy!$K$4)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911</v>
      </c>
      <c r="C366" s="197" t="s">
        <v>915</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(Transest!$J$14/HexExtSoy!$K$4)</f>
        <v>0.20257267294641951</v>
      </c>
      <c r="CI366">
        <f>(HydroProcOil!$K$14/HexExtSoy!$K$4)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911</v>
      </c>
      <c r="C367" s="197" t="s">
        <v>916</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(Transest!$J$14/HexExtSoy!$K$4)</f>
        <v>0.20257267294641951</v>
      </c>
      <c r="CI367">
        <f>(HydroProcOil!$K$14/HexExtSoy!$K$4)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911</v>
      </c>
      <c r="C368" s="197" t="s">
        <v>917</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(Transest!$J$14/HexExtSoy!$K$4)</f>
        <v>0.20257267294641951</v>
      </c>
      <c r="CI368">
        <f>(HydroProcOil!$K$14/HexExtSoy!$K$4)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911</v>
      </c>
      <c r="C369" s="197" t="s">
        <v>918</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(Transest!$J$14/HexExtSoy!$K$4)</f>
        <v>0.20257267294641951</v>
      </c>
      <c r="CI369">
        <f>(HydroProcOil!$K$14/HexExtSoy!$K$4)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911</v>
      </c>
      <c r="C370" s="197" t="s">
        <v>919</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(Transest!$J$14/HexExtSoy!$K$4)</f>
        <v>0.20257267294641951</v>
      </c>
      <c r="CI370">
        <f>(HydroProcOil!$K$14/HexExtSoy!$K$4)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911</v>
      </c>
      <c r="C371" s="197" t="s">
        <v>593</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(Transest!$J$14/HexExtSoy!$K$4)</f>
        <v>0.20257267294641951</v>
      </c>
      <c r="CI371">
        <f>(HydroProcOil!$K$14/HexExtSoy!$K$4)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911</v>
      </c>
      <c r="C372" s="197" t="s">
        <v>920</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(Transest!$J$14/HexExtSoy!$K$4)</f>
        <v>0.20257267294641951</v>
      </c>
      <c r="CI372">
        <f>(HydroProcOil!$K$14/HexExtSoy!$K$4)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911</v>
      </c>
      <c r="C373" s="197" t="s">
        <v>921</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(Transest!$J$14/HexExtSoy!$K$4)</f>
        <v>0.20257267294641951</v>
      </c>
      <c r="CI373">
        <f>(HydroProcOil!$K$14/HexExtSoy!$K$4)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911</v>
      </c>
      <c r="C374" s="197" t="s">
        <v>922</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(Transest!$J$14/HexExtSoy!$K$4)</f>
        <v>0.20257267294641951</v>
      </c>
      <c r="CI374">
        <f>(HydroProcOil!$K$14/HexExtSoy!$K$4)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911</v>
      </c>
      <c r="C375" s="197" t="s">
        <v>923</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(Transest!$J$14/HexExtSoy!$K$4)</f>
        <v>0.20257267294641951</v>
      </c>
      <c r="CI375">
        <f>(HydroProcOil!$K$14/HexExtSoy!$K$4)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911</v>
      </c>
      <c r="C376" s="197" t="s">
        <v>924</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(Transest!$J$14/HexExtSoy!$K$4)</f>
        <v>0.20257267294641951</v>
      </c>
      <c r="CI376">
        <f>(HydroProcOil!$K$14/HexExtSoy!$K$4)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911</v>
      </c>
      <c r="C377" s="197" t="s">
        <v>925</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(Transest!$J$14/HexExtSoy!$K$4)</f>
        <v>0.20257267294641951</v>
      </c>
      <c r="CI377">
        <f>(HydroProcOil!$K$14/HexExtSoy!$K$4)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911</v>
      </c>
      <c r="C378" s="197" t="s">
        <v>926</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(Transest!$J$14/HexExtSoy!$K$4)</f>
        <v>0.20257267294641951</v>
      </c>
      <c r="CI378">
        <f>(HydroProcOil!$K$14/HexExtSoy!$K$4)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911</v>
      </c>
      <c r="C379" s="197" t="s">
        <v>599</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(Transest!$J$14/HexExtSoy!$K$4)</f>
        <v>0.20257267294641951</v>
      </c>
      <c r="CI379">
        <f>(HydroProcOil!$K$14/HexExtSoy!$K$4)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911</v>
      </c>
      <c r="C380" s="197" t="s">
        <v>927</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(Transest!$J$14/HexExtSoy!$K$4)</f>
        <v>0.20257267294641951</v>
      </c>
      <c r="CI380">
        <f>(HydroProcOil!$K$14/HexExtSoy!$K$4)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911</v>
      </c>
      <c r="C381" s="197" t="s">
        <v>928</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(Transest!$J$14/HexExtSoy!$K$4)</f>
        <v>0.20257267294641951</v>
      </c>
      <c r="CI381">
        <f>(HydroProcOil!$K$14/HexExtSoy!$K$4)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911</v>
      </c>
      <c r="C382" s="197" t="s">
        <v>682</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(Transest!$J$14/HexExtSoy!$K$4)</f>
        <v>0.20257267294641951</v>
      </c>
      <c r="CI382">
        <f>(HydroProcOil!$K$14/HexExtSoy!$K$4)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911</v>
      </c>
      <c r="C383" s="197" t="s">
        <v>929</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(Transest!$J$14/HexExtSoy!$K$4)</f>
        <v>0.20257267294641951</v>
      </c>
      <c r="CI383">
        <f>(HydroProcOil!$K$14/HexExtSoy!$K$4)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911</v>
      </c>
      <c r="C384" s="197" t="s">
        <v>930</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(Transest!$J$14/HexExtSoy!$K$4)</f>
        <v>0.20257267294641951</v>
      </c>
      <c r="CI384">
        <f>(HydroProcOil!$K$14/HexExtSoy!$K$4)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911</v>
      </c>
      <c r="C385" s="197" t="s">
        <v>931</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(Transest!$J$14/HexExtSoy!$K$4)</f>
        <v>0.20257267294641951</v>
      </c>
      <c r="CI385">
        <f>(HydroProcOil!$K$14/HexExtSoy!$K$4)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911</v>
      </c>
      <c r="C386" s="197" t="s">
        <v>932</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(Transest!$J$14/HexExtSoy!$K$4)</f>
        <v>0.20257267294641951</v>
      </c>
      <c r="CI386">
        <f>(HydroProcOil!$K$14/HexExtSoy!$K$4)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911</v>
      </c>
      <c r="C387" s="197" t="s">
        <v>933</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(Transest!$J$14/HexExtSoy!$K$4)</f>
        <v>0.20257267294641951</v>
      </c>
      <c r="CI387">
        <f>(HydroProcOil!$K$14/HexExtSoy!$K$4)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911</v>
      </c>
      <c r="C388" s="197" t="s">
        <v>601</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(Transest!$J$14/HexExtSoy!$K$4)</f>
        <v>0.20257267294641951</v>
      </c>
      <c r="CI388">
        <f>(HydroProcOil!$K$14/HexExtSoy!$K$4)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911</v>
      </c>
      <c r="C389" s="197" t="s">
        <v>604</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(Transest!$J$14/HexExtSoy!$K$4)</f>
        <v>0.20257267294641951</v>
      </c>
      <c r="CI389">
        <f>(HydroProcOil!$K$14/HexExtSoy!$K$4)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911</v>
      </c>
      <c r="C390" s="197" t="s">
        <v>605</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(Transest!$J$14/HexExtSoy!$K$4)</f>
        <v>0.20257267294641951</v>
      </c>
      <c r="CI390">
        <f>(HydroProcOil!$K$14/HexExtSoy!$K$4)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911</v>
      </c>
      <c r="C391" s="197" t="s">
        <v>934</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(Transest!$J$14/HexExtSoy!$K$4)</f>
        <v>0.20257267294641951</v>
      </c>
      <c r="CI391">
        <f>(HydroProcOil!$K$14/HexExtSoy!$K$4)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911</v>
      </c>
      <c r="C392" s="197" t="s">
        <v>935</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(Transest!$J$14/HexExtSoy!$K$4)</f>
        <v>0.20257267294641951</v>
      </c>
      <c r="CI392">
        <f>(HydroProcOil!$K$14/HexExtSoy!$K$4)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911</v>
      </c>
      <c r="C393" s="197" t="s">
        <v>936</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(Transest!$J$14/HexExtSoy!$K$4)</f>
        <v>0.20257267294641951</v>
      </c>
      <c r="CI393">
        <f>(HydroProcOil!$K$14/HexExtSoy!$K$4)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911</v>
      </c>
      <c r="C394" s="197" t="s">
        <v>607</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(Transest!$J$14/HexExtSoy!$K$4)</f>
        <v>0.20257267294641951</v>
      </c>
      <c r="CI394">
        <f>(HydroProcOil!$K$14/HexExtSoy!$K$4)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911</v>
      </c>
      <c r="C395" s="197" t="s">
        <v>937</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(Transest!$J$14/HexExtSoy!$K$4)</f>
        <v>0.20257267294641951</v>
      </c>
      <c r="CI395">
        <f>(HydroProcOil!$K$14/HexExtSoy!$K$4)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911</v>
      </c>
      <c r="C396" s="197" t="s">
        <v>686</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(Transest!$J$14/HexExtSoy!$K$4)</f>
        <v>0.20257267294641951</v>
      </c>
      <c r="CI396">
        <f>(HydroProcOil!$K$14/HexExtSoy!$K$4)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911</v>
      </c>
      <c r="C397" s="197" t="s">
        <v>938</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(Transest!$J$14/HexExtSoy!$K$4)</f>
        <v>0.20257267294641951</v>
      </c>
      <c r="CI397">
        <f>(HydroProcOil!$K$14/HexExtSoy!$K$4)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911</v>
      </c>
      <c r="C398" s="197" t="s">
        <v>939</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(Transest!$J$14/HexExtSoy!$K$4)</f>
        <v>0.20257267294641951</v>
      </c>
      <c r="CI398">
        <f>(HydroProcOil!$K$14/HexExtSoy!$K$4)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911</v>
      </c>
      <c r="C399" s="197" t="s">
        <v>689</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(Transest!$J$14/HexExtSoy!$K$4)</f>
        <v>0.20257267294641951</v>
      </c>
      <c r="CI399">
        <f>(HydroProcOil!$K$14/HexExtSoy!$K$4)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911</v>
      </c>
      <c r="C400" s="197" t="s">
        <v>940</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(Transest!$J$14/HexExtSoy!$K$4)</f>
        <v>0.20257267294641951</v>
      </c>
      <c r="CI400">
        <f>(HydroProcOil!$K$14/HexExtSoy!$K$4)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911</v>
      </c>
      <c r="C401" s="197" t="s">
        <v>941</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(Transest!$J$14/HexExtSoy!$K$4)</f>
        <v>0.20257267294641951</v>
      </c>
      <c r="CI401">
        <f>(HydroProcOil!$K$14/HexExtSoy!$K$4)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911</v>
      </c>
      <c r="C402" s="197" t="s">
        <v>942</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(Transest!$J$14/HexExtSoy!$K$4)</f>
        <v>0.20257267294641951</v>
      </c>
      <c r="CI402">
        <f>(HydroProcOil!$K$14/HexExtSoy!$K$4)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911</v>
      </c>
      <c r="C403" s="197" t="s">
        <v>943</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(Transest!$J$14/HexExtSoy!$K$4)</f>
        <v>0.20257267294641951</v>
      </c>
      <c r="CI403">
        <f>(HydroProcOil!$K$14/HexExtSoy!$K$4)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911</v>
      </c>
      <c r="C404" s="197" t="s">
        <v>616</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(Transest!$J$14/HexExtSoy!$K$4)</f>
        <v>0.20257267294641951</v>
      </c>
      <c r="CI404">
        <f>(HydroProcOil!$K$14/HexExtSoy!$K$4)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911</v>
      </c>
      <c r="C405" s="197" t="s">
        <v>944</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(Transest!$J$14/HexExtSoy!$K$4)</f>
        <v>0.20257267294641951</v>
      </c>
      <c r="CI405">
        <f>(HydroProcOil!$K$14/HexExtSoy!$K$4)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911</v>
      </c>
      <c r="C406" s="197" t="s">
        <v>945</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(Transest!$J$14/HexExtSoy!$K$4)</f>
        <v>0.20257267294641951</v>
      </c>
      <c r="CI406">
        <f>(HydroProcOil!$K$14/HexExtSoy!$K$4)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911</v>
      </c>
      <c r="C407" s="197" t="s">
        <v>946</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(Transest!$J$14/HexExtSoy!$K$4)</f>
        <v>0.20257267294641951</v>
      </c>
      <c r="CI407">
        <f>(HydroProcOil!$K$14/HexExtSoy!$K$4)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911</v>
      </c>
      <c r="C408" s="197" t="s">
        <v>809</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(Transest!$J$14/HexExtSoy!$K$4)</f>
        <v>0.20257267294641951</v>
      </c>
      <c r="CI408">
        <f>(HydroProcOil!$K$14/HexExtSoy!$K$4)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911</v>
      </c>
      <c r="C409" s="197" t="s">
        <v>947</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(Transest!$J$14/HexExtSoy!$K$4)</f>
        <v>0.20257267294641951</v>
      </c>
      <c r="CI409">
        <f>(HydroProcOil!$K$14/HexExtSoy!$K$4)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911</v>
      </c>
      <c r="C410" s="197" t="s">
        <v>948</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(Transest!$J$14/HexExtSoy!$K$4)</f>
        <v>0.20257267294641951</v>
      </c>
      <c r="CI410">
        <f>(HydroProcOil!$K$14/HexExtSoy!$K$4)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911</v>
      </c>
      <c r="C411" s="197" t="s">
        <v>949</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(Transest!$J$14/HexExtSoy!$K$4)</f>
        <v>0.20257267294641951</v>
      </c>
      <c r="CI411">
        <f>(HydroProcOil!$K$14/HexExtSoy!$K$4)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911</v>
      </c>
      <c r="C412" s="197" t="s">
        <v>811</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(Transest!$J$14/HexExtSoy!$K$4)</f>
        <v>0.20257267294641951</v>
      </c>
      <c r="CI412">
        <f>(HydroProcOil!$K$14/HexExtSoy!$K$4)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911</v>
      </c>
      <c r="C413" s="197" t="s">
        <v>950</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(Transest!$J$14/HexExtSoy!$K$4)</f>
        <v>0.20257267294641951</v>
      </c>
      <c r="CI413">
        <f>(HydroProcOil!$K$14/HexExtSoy!$K$4)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911</v>
      </c>
      <c r="C414" s="197" t="s">
        <v>951</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(Transest!$J$14/HexExtSoy!$K$4)</f>
        <v>0.20257267294641951</v>
      </c>
      <c r="CI414">
        <f>(HydroProcOil!$K$14/HexExtSoy!$K$4)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911</v>
      </c>
      <c r="C415" s="197" t="s">
        <v>952</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(Transest!$J$14/HexExtSoy!$K$4)</f>
        <v>0.20257267294641951</v>
      </c>
      <c r="CI415">
        <f>(HydroProcOil!$K$14/HexExtSoy!$K$4)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911</v>
      </c>
      <c r="C416" s="197" t="s">
        <v>620</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(Transest!$J$14/HexExtSoy!$K$4)</f>
        <v>0.20257267294641951</v>
      </c>
      <c r="CI416">
        <f>(HydroProcOil!$K$14/HexExtSoy!$K$4)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911</v>
      </c>
      <c r="C417" s="197" t="s">
        <v>953</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(Transest!$J$14/HexExtSoy!$K$4)</f>
        <v>0.20257267294641951</v>
      </c>
      <c r="CI417">
        <f>(HydroProcOil!$K$14/HexExtSoy!$K$4)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911</v>
      </c>
      <c r="C418" s="197" t="s">
        <v>954</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(Transest!$J$14/HexExtSoy!$K$4)</f>
        <v>0.20257267294641951</v>
      </c>
      <c r="CI418">
        <f>(HydroProcOil!$K$14/HexExtSoy!$K$4)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911</v>
      </c>
      <c r="C419" s="197" t="s">
        <v>621</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(Transest!$J$14/HexExtSoy!$K$4)</f>
        <v>0.20257267294641951</v>
      </c>
      <c r="CI419">
        <f>(HydroProcOil!$K$14/HexExtSoy!$K$4)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911</v>
      </c>
      <c r="C420" s="197" t="s">
        <v>695</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(Transest!$J$14/HexExtSoy!$K$4)</f>
        <v>0.20257267294641951</v>
      </c>
      <c r="CI420">
        <f>(HydroProcOil!$K$14/HexExtSoy!$K$4)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911</v>
      </c>
      <c r="C421" s="197" t="s">
        <v>955</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(Transest!$J$14/HexExtSoy!$K$4)</f>
        <v>0.20257267294641951</v>
      </c>
      <c r="CI421">
        <f>(HydroProcOil!$K$14/HexExtSoy!$K$4)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911</v>
      </c>
      <c r="C422" s="197" t="s">
        <v>956</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(Transest!$J$14/HexExtSoy!$K$4)</f>
        <v>0.20257267294641951</v>
      </c>
      <c r="CI422">
        <f>(HydroProcOil!$K$14/HexExtSoy!$K$4)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911</v>
      </c>
      <c r="C423" s="197" t="s">
        <v>957</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(Transest!$J$14/HexExtSoy!$K$4)</f>
        <v>0.20257267294641951</v>
      </c>
      <c r="CI423">
        <f>(HydroProcOil!$K$14/HexExtSoy!$K$4)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911</v>
      </c>
      <c r="C424" s="197" t="s">
        <v>958</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(Transest!$J$14/HexExtSoy!$K$4)</f>
        <v>0.20257267294641951</v>
      </c>
      <c r="CI424">
        <f>(HydroProcOil!$K$14/HexExtSoy!$K$4)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911</v>
      </c>
      <c r="C425" s="197" t="s">
        <v>959</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(Transest!$J$14/HexExtSoy!$K$4)</f>
        <v>0.20257267294641951</v>
      </c>
      <c r="CI425">
        <f>(HydroProcOil!$K$14/HexExtSoy!$K$4)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911</v>
      </c>
      <c r="C426" s="197" t="s">
        <v>623</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(Transest!$J$14/HexExtSoy!$K$4)</f>
        <v>0.20257267294641951</v>
      </c>
      <c r="CI426">
        <f>(HydroProcOil!$K$14/HexExtSoy!$K$4)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911</v>
      </c>
      <c r="C427" s="197" t="s">
        <v>960</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(Transest!$J$14/HexExtSoy!$K$4)</f>
        <v>0.20257267294641951</v>
      </c>
      <c r="CI427">
        <f>(HydroProcOil!$K$14/HexExtSoy!$K$4)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911</v>
      </c>
      <c r="C428" s="197" t="s">
        <v>961</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(Transest!$J$14/HexExtSoy!$K$4)</f>
        <v>0.20257267294641951</v>
      </c>
      <c r="CI428">
        <f>(HydroProcOil!$K$14/HexExtSoy!$K$4)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911</v>
      </c>
      <c r="C429" s="197" t="s">
        <v>962</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(Transest!$J$14/HexExtSoy!$K$4)</f>
        <v>0.20257267294641951</v>
      </c>
      <c r="CI429">
        <f>(HydroProcOil!$K$14/HexExtSoy!$K$4)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911</v>
      </c>
      <c r="C430" s="197" t="s">
        <v>963</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(Transest!$J$14/HexExtSoy!$K$4)</f>
        <v>0.20257267294641951</v>
      </c>
      <c r="CI430">
        <f>(HydroProcOil!$K$14/HexExtSoy!$K$4)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911</v>
      </c>
      <c r="C431" s="197" t="s">
        <v>964</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(Transest!$J$14/HexExtSoy!$K$4)</f>
        <v>0.20257267294641951</v>
      </c>
      <c r="CI431">
        <f>(HydroProcOil!$K$14/HexExtSoy!$K$4)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911</v>
      </c>
      <c r="C432" s="197" t="s">
        <v>965</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(Transest!$J$14/HexExtSoy!$K$4)</f>
        <v>0.20257267294641951</v>
      </c>
      <c r="CI432">
        <f>(HydroProcOil!$K$14/HexExtSoy!$K$4)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911</v>
      </c>
      <c r="C433" s="197" t="s">
        <v>966</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(Transest!$J$14/HexExtSoy!$K$4)</f>
        <v>0.20257267294641951</v>
      </c>
      <c r="CI433">
        <f>(HydroProcOil!$K$14/HexExtSoy!$K$4)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911</v>
      </c>
      <c r="C434" s="197" t="s">
        <v>967</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(Transest!$J$14/HexExtSoy!$K$4)</f>
        <v>0.20257267294641951</v>
      </c>
      <c r="CI434">
        <f>(HydroProcOil!$K$14/HexExtSoy!$K$4)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911</v>
      </c>
      <c r="C435" s="197" t="s">
        <v>625</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(Transest!$J$14/HexExtSoy!$K$4)</f>
        <v>0.20257267294641951</v>
      </c>
      <c r="CI435">
        <f>(HydroProcOil!$K$14/HexExtSoy!$K$4)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911</v>
      </c>
      <c r="C436" s="197" t="s">
        <v>626</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(Transest!$J$14/HexExtSoy!$K$4)</f>
        <v>0.20257267294641951</v>
      </c>
      <c r="CI436">
        <f>(HydroProcOil!$K$14/HexExtSoy!$K$4)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911</v>
      </c>
      <c r="C437" s="197" t="s">
        <v>968</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(Transest!$J$14/HexExtSoy!$K$4)</f>
        <v>0.20257267294641951</v>
      </c>
      <c r="CI437">
        <f>(HydroProcOil!$K$14/HexExtSoy!$K$4)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911</v>
      </c>
      <c r="C438" s="197" t="s">
        <v>627</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(Transest!$J$14/HexExtSoy!$K$4)</f>
        <v>0.20257267294641951</v>
      </c>
      <c r="CI438">
        <f>(HydroProcOil!$K$14/HexExtSoy!$K$4)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911</v>
      </c>
      <c r="C439" s="197" t="s">
        <v>969</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(Transest!$J$14/HexExtSoy!$K$4)</f>
        <v>0.20257267294641951</v>
      </c>
      <c r="CI439">
        <f>(HydroProcOil!$K$14/HexExtSoy!$K$4)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911</v>
      </c>
      <c r="C440" s="197" t="s">
        <v>970</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(Transest!$J$14/HexExtSoy!$K$4)</f>
        <v>0.20257267294641951</v>
      </c>
      <c r="CI440">
        <f>(HydroProcOil!$K$14/HexExtSoy!$K$4)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911</v>
      </c>
      <c r="C441" s="197" t="s">
        <v>628</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(Transest!$J$14/HexExtSoy!$K$4)</f>
        <v>0.20257267294641951</v>
      </c>
      <c r="CI441">
        <f>(HydroProcOil!$K$14/HexExtSoy!$K$4)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911</v>
      </c>
      <c r="C442" s="197" t="s">
        <v>971</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(Transest!$J$14/HexExtSoy!$K$4)</f>
        <v>0.20257267294641951</v>
      </c>
      <c r="CI442">
        <f>(HydroProcOil!$K$14/HexExtSoy!$K$4)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911</v>
      </c>
      <c r="C443" s="197" t="s">
        <v>703</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(Transest!$J$14/HexExtSoy!$K$4)</f>
        <v>0.20257267294641951</v>
      </c>
      <c r="CI443">
        <f>(HydroProcOil!$K$14/HexExtSoy!$K$4)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911</v>
      </c>
      <c r="C444" s="197" t="s">
        <v>972</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(Transest!$J$14/HexExtSoy!$K$4)</f>
        <v>0.20257267294641951</v>
      </c>
      <c r="CI444">
        <f>(HydroProcOil!$K$14/HexExtSoy!$K$4)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911</v>
      </c>
      <c r="C445" s="197" t="s">
        <v>629</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(Transest!$J$14/HexExtSoy!$K$4)</f>
        <v>0.20257267294641951</v>
      </c>
      <c r="CI445">
        <f>(HydroProcOil!$K$14/HexExtSoy!$K$4)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911</v>
      </c>
      <c r="C446" s="197" t="s">
        <v>973</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(Transest!$J$14/HexExtSoy!$K$4)</f>
        <v>0.20257267294641951</v>
      </c>
      <c r="CI446">
        <f>(HydroProcOil!$K$14/HexExtSoy!$K$4)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911</v>
      </c>
      <c r="C447" s="197" t="s">
        <v>974</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(Transest!$J$14/HexExtSoy!$K$4)</f>
        <v>0.20257267294641951</v>
      </c>
      <c r="CI447">
        <f>(HydroProcOil!$K$14/HexExtSoy!$K$4)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911</v>
      </c>
      <c r="C448" s="197" t="s">
        <v>632</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(Transest!$J$14/HexExtSoy!$K$4)</f>
        <v>0.20257267294641951</v>
      </c>
      <c r="CI448">
        <f>(HydroProcOil!$K$14/HexExtSoy!$K$4)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911</v>
      </c>
      <c r="C449" s="197" t="s">
        <v>889</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(Transest!$J$14/HexExtSoy!$K$4)</f>
        <v>0.20257267294641951</v>
      </c>
      <c r="CI449">
        <f>(HydroProcOil!$K$14/HexExtSoy!$K$4)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911</v>
      </c>
      <c r="C450" s="197" t="s">
        <v>705</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(Transest!$J$14/HexExtSoy!$K$4)</f>
        <v>0.20257267294641951</v>
      </c>
      <c r="CI450">
        <f>(HydroProcOil!$K$14/HexExtSoy!$K$4)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911</v>
      </c>
      <c r="C451" s="197" t="s">
        <v>975</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(Transest!$J$14/HexExtSoy!$K$4)</f>
        <v>0.20257267294641951</v>
      </c>
      <c r="CI451">
        <f>(HydroProcOil!$K$14/HexExtSoy!$K$4)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911</v>
      </c>
      <c r="C452" s="197" t="s">
        <v>634</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(Transest!$J$14/HexExtSoy!$K$4)</f>
        <v>0.20257267294641951</v>
      </c>
      <c r="CI452">
        <f>(HydroProcOil!$K$14/HexExtSoy!$K$4)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911</v>
      </c>
      <c r="C453" s="197" t="s">
        <v>976</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(Transest!$J$14/HexExtSoy!$K$4)</f>
        <v>0.20257267294641951</v>
      </c>
      <c r="CI453">
        <f>(HydroProcOil!$K$14/HexExtSoy!$K$4)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911</v>
      </c>
      <c r="C454" s="197" t="s">
        <v>977</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(Transest!$J$14/HexExtSoy!$K$4)</f>
        <v>0.20257267294641951</v>
      </c>
      <c r="CI454">
        <f>(HydroProcOil!$K$14/HexExtSoy!$K$4)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911</v>
      </c>
      <c r="C455" s="197" t="s">
        <v>978</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(Transest!$J$14/HexExtSoy!$K$4)</f>
        <v>0.20257267294641951</v>
      </c>
      <c r="CI455">
        <f>(HydroProcOil!$K$14/HexExtSoy!$K$4)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911</v>
      </c>
      <c r="C456" s="197" t="s">
        <v>635</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(Transest!$J$14/HexExtSoy!$K$4)</f>
        <v>0.20257267294641951</v>
      </c>
      <c r="CI456">
        <f>(HydroProcOil!$K$14/HexExtSoy!$K$4)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911</v>
      </c>
      <c r="C457" s="197" t="s">
        <v>636</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(Transest!$J$14/HexExtSoy!$K$4)</f>
        <v>0.20257267294641951</v>
      </c>
      <c r="CI457">
        <f>(HydroProcOil!$K$14/HexExtSoy!$K$4)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911</v>
      </c>
      <c r="C458" s="197" t="s">
        <v>638</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(Transest!$J$14/HexExtSoy!$K$4)</f>
        <v>0.20257267294641951</v>
      </c>
      <c r="CI458">
        <f>(HydroProcOil!$K$14/HexExtSoy!$K$4)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911</v>
      </c>
      <c r="C459" s="197" t="s">
        <v>979</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(Transest!$J$14/HexExtSoy!$K$4)</f>
        <v>0.20257267294641951</v>
      </c>
      <c r="CI459">
        <f>(HydroProcOil!$K$14/HexExtSoy!$K$4)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911</v>
      </c>
      <c r="C460" s="197" t="s">
        <v>709</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(Transest!$J$14/HexExtSoy!$K$4)</f>
        <v>0.20257267294641951</v>
      </c>
      <c r="CI460">
        <f>(HydroProcOil!$K$14/HexExtSoy!$K$4)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911</v>
      </c>
      <c r="C461" s="197" t="s">
        <v>980</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(Transest!$J$14/HexExtSoy!$K$4)</f>
        <v>0.20257267294641951</v>
      </c>
      <c r="CI461">
        <f>(HydroProcOil!$K$14/HexExtSoy!$K$4)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911</v>
      </c>
      <c r="C462" s="197" t="s">
        <v>641</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(Transest!$J$14/HexExtSoy!$K$4)</f>
        <v>0.20257267294641951</v>
      </c>
      <c r="CI462">
        <f>(HydroProcOil!$K$14/HexExtSoy!$K$4)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911</v>
      </c>
      <c r="C463" s="197" t="s">
        <v>642</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(Transest!$J$14/HexExtSoy!$K$4)</f>
        <v>0.20257267294641951</v>
      </c>
      <c r="CI463">
        <f>(HydroProcOil!$K$14/HexExtSoy!$K$4)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911</v>
      </c>
      <c r="C464" s="197" t="s">
        <v>643</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(Transest!$J$14/HexExtSoy!$K$4)</f>
        <v>0.20257267294641951</v>
      </c>
      <c r="CI464">
        <f>(HydroProcOil!$K$14/HexExtSoy!$K$4)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911</v>
      </c>
      <c r="C465" s="197" t="s">
        <v>981</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(Transest!$J$14/HexExtSoy!$K$4)</f>
        <v>0.20257267294641951</v>
      </c>
      <c r="CI465">
        <f>(HydroProcOil!$K$14/HexExtSoy!$K$4)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911</v>
      </c>
      <c r="C466" s="197" t="s">
        <v>982</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(Transest!$J$14/HexExtSoy!$K$4)</f>
        <v>0.20257267294641951</v>
      </c>
      <c r="CI466">
        <f>(HydroProcOil!$K$14/HexExtSoy!$K$4)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911</v>
      </c>
      <c r="C467" s="197" t="s">
        <v>712</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(Transest!$J$14/HexExtSoy!$K$4)</f>
        <v>0.20257267294641951</v>
      </c>
      <c r="CI467">
        <f>(HydroProcOil!$K$14/HexExtSoy!$K$4)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911</v>
      </c>
      <c r="C468" s="197" t="s">
        <v>983</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(Transest!$J$14/HexExtSoy!$K$4)</f>
        <v>0.20257267294641951</v>
      </c>
      <c r="CI468">
        <f>(HydroProcOil!$K$14/HexExtSoy!$K$4)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911</v>
      </c>
      <c r="C469" s="197" t="s">
        <v>984</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(Transest!$J$14/HexExtSoy!$K$4)</f>
        <v>0.20257267294641951</v>
      </c>
      <c r="CI469">
        <f>(HydroProcOil!$K$14/HexExtSoy!$K$4)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911</v>
      </c>
      <c r="C470" s="197" t="s">
        <v>985</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(Transest!$J$14/HexExtSoy!$K$4)</f>
        <v>0.20257267294641951</v>
      </c>
      <c r="CI470">
        <f>(HydroProcOil!$K$14/HexExtSoy!$K$4)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911</v>
      </c>
      <c r="C471" s="197" t="s">
        <v>986</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(Transest!$J$14/HexExtSoy!$K$4)</f>
        <v>0.20257267294641951</v>
      </c>
      <c r="CI471">
        <f>(HydroProcOil!$K$14/HexExtSoy!$K$4)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911</v>
      </c>
      <c r="C472" s="197" t="s">
        <v>645</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(Transest!$J$14/HexExtSoy!$K$4)</f>
        <v>0.20257267294641951</v>
      </c>
      <c r="CI472">
        <f>(HydroProcOil!$K$14/HexExtSoy!$K$4)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911</v>
      </c>
      <c r="C473" s="197" t="s">
        <v>987</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(Transest!$J$14/HexExtSoy!$K$4)</f>
        <v>0.20257267294641951</v>
      </c>
      <c r="CI473">
        <f>(HydroProcOil!$K$14/HexExtSoy!$K$4)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911</v>
      </c>
      <c r="C474" s="197" t="s">
        <v>646</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(Transest!$J$14/HexExtSoy!$K$4)</f>
        <v>0.20257267294641951</v>
      </c>
      <c r="CI474">
        <f>(HydroProcOil!$K$14/HexExtSoy!$K$4)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911</v>
      </c>
      <c r="C475" s="197" t="s">
        <v>716</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(Transest!$J$14/HexExtSoy!$K$4)</f>
        <v>0.20257267294641951</v>
      </c>
      <c r="CI475">
        <f>(HydroProcOil!$K$14/HexExtSoy!$K$4)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911</v>
      </c>
      <c r="C476" s="197" t="s">
        <v>719</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(Transest!$J$14/HexExtSoy!$K$4)</f>
        <v>0.20257267294641951</v>
      </c>
      <c r="CI476">
        <f>(HydroProcOil!$K$14/HexExtSoy!$K$4)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911</v>
      </c>
      <c r="C477" s="197" t="s">
        <v>900</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(Transest!$J$14/HexExtSoy!$K$4)</f>
        <v>0.20257267294641951</v>
      </c>
      <c r="CI477">
        <f>(HydroProcOil!$K$14/HexExtSoy!$K$4)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911</v>
      </c>
      <c r="C478" s="197" t="s">
        <v>988</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(Transest!$J$14/HexExtSoy!$K$4)</f>
        <v>0.20257267294641951</v>
      </c>
      <c r="CI478">
        <f>(HydroProcOil!$K$14/HexExtSoy!$K$4)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911</v>
      </c>
      <c r="C479" s="197" t="s">
        <v>989</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(Transest!$J$14/HexExtSoy!$K$4)</f>
        <v>0.20257267294641951</v>
      </c>
      <c r="CI479">
        <f>(HydroProcOil!$K$14/HexExtSoy!$K$4)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911</v>
      </c>
      <c r="C480" s="197" t="s">
        <v>647</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(Transest!$J$14/HexExtSoy!$K$4)</f>
        <v>0.20257267294641951</v>
      </c>
      <c r="CI480">
        <f>(HydroProcOil!$K$14/HexExtSoy!$K$4)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911</v>
      </c>
      <c r="C481" s="197" t="s">
        <v>990</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(Transest!$J$14/HexExtSoy!$K$4)</f>
        <v>0.20257267294641951</v>
      </c>
      <c r="CI481">
        <f>(HydroProcOil!$K$14/HexExtSoy!$K$4)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911</v>
      </c>
      <c r="C482" s="197" t="s">
        <v>991</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(Transest!$J$14/HexExtSoy!$K$4)</f>
        <v>0.20257267294641951</v>
      </c>
      <c r="CI482">
        <f>(HydroProcOil!$K$14/HexExtSoy!$K$4)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911</v>
      </c>
      <c r="C483" s="197" t="s">
        <v>992</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(Transest!$J$14/HexExtSoy!$K$4)</f>
        <v>0.20257267294641951</v>
      </c>
      <c r="CI483">
        <f>(HydroProcOil!$K$14/HexExtSoy!$K$4)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911</v>
      </c>
      <c r="C484" s="197" t="s">
        <v>993</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(Transest!$J$14/HexExtSoy!$K$4)</f>
        <v>0.20257267294641951</v>
      </c>
      <c r="CI484">
        <f>(HydroProcOil!$K$14/HexExtSoy!$K$4)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911</v>
      </c>
      <c r="C485" s="197" t="s">
        <v>905</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(Transest!$J$14/HexExtSoy!$K$4)</f>
        <v>0.20257267294641951</v>
      </c>
      <c r="CI485">
        <f>(HydroProcOil!$K$14/HexExtSoy!$K$4)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911</v>
      </c>
      <c r="C486" s="197" t="s">
        <v>994</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(Transest!$J$14/HexExtSoy!$K$4)</f>
        <v>0.20257267294641951</v>
      </c>
      <c r="CI486">
        <f>(HydroProcOil!$K$14/HexExtSoy!$K$4)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911</v>
      </c>
      <c r="C487" s="197" t="s">
        <v>995</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(Transest!$J$14/HexExtSoy!$K$4)</f>
        <v>0.20257267294641951</v>
      </c>
      <c r="CI487">
        <f>(HydroProcOil!$K$14/HexExtSoy!$K$4)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911</v>
      </c>
      <c r="C488" s="197" t="s">
        <v>996</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(Transest!$J$14/HexExtSoy!$K$4)</f>
        <v>0.20257267294641951</v>
      </c>
      <c r="CI488">
        <f>(HydroProcOil!$K$14/HexExtSoy!$K$4)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911</v>
      </c>
      <c r="C489" s="197" t="s">
        <v>651</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(Transest!$J$14/HexExtSoy!$K$4)</f>
        <v>0.20257267294641951</v>
      </c>
      <c r="CI489">
        <f>(HydroProcOil!$K$14/HexExtSoy!$K$4)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911</v>
      </c>
      <c r="C490" s="197" t="s">
        <v>997</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(Transest!$J$14/HexExtSoy!$K$4)</f>
        <v>0.20257267294641951</v>
      </c>
      <c r="CI490">
        <f>(HydroProcOil!$K$14/HexExtSoy!$K$4)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911</v>
      </c>
      <c r="C491" s="197" t="s">
        <v>998</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(Transest!$J$14/HexExtSoy!$K$4)</f>
        <v>0.20257267294641951</v>
      </c>
      <c r="CI491">
        <f>(HydroProcOil!$K$14/HexExtSoy!$K$4)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911</v>
      </c>
      <c r="C492" s="197" t="s">
        <v>999</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(Transest!$J$14/HexExtSoy!$K$4)</f>
        <v>0.20257267294641951</v>
      </c>
      <c r="CI492">
        <f>(HydroProcOil!$K$14/HexExtSoy!$K$4)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911</v>
      </c>
      <c r="C493" s="197" t="s">
        <v>907</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(Transest!$J$14/HexExtSoy!$K$4)</f>
        <v>0.20257267294641951</v>
      </c>
      <c r="CI493">
        <f>(HydroProcOil!$K$14/HexExtSoy!$K$4)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911</v>
      </c>
      <c r="C494" s="197" t="s">
        <v>1000</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(Transest!$J$14/HexExtSoy!$K$4)</f>
        <v>0.20257267294641951</v>
      </c>
      <c r="CI494">
        <f>(HydroProcOil!$K$14/HexExtSoy!$K$4)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911</v>
      </c>
      <c r="C495" s="197" t="s">
        <v>1001</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(Transest!$J$14/HexExtSoy!$K$4)</f>
        <v>0.20257267294641951</v>
      </c>
      <c r="CI495">
        <f>(HydroProcOil!$K$14/HexExtSoy!$K$4)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911</v>
      </c>
      <c r="C496" s="197" t="s">
        <v>1002</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(Transest!$J$14/HexExtSoy!$K$4)</f>
        <v>0.20257267294641951</v>
      </c>
      <c r="CI496">
        <f>(HydroProcOil!$K$14/HexExtSoy!$K$4)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911</v>
      </c>
      <c r="C497" s="197" t="s">
        <v>1003</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(Transest!$J$14/HexExtSoy!$K$4)</f>
        <v>0.20257267294641951</v>
      </c>
      <c r="CI497">
        <f>(HydroProcOil!$K$14/HexExtSoy!$K$4)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911</v>
      </c>
      <c r="C498" s="197" t="s">
        <v>1004</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(Transest!$J$14/HexExtSoy!$K$4)</f>
        <v>0.20257267294641951</v>
      </c>
      <c r="CI498">
        <f>(HydroProcOil!$K$14/HexExtSoy!$K$4)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911</v>
      </c>
      <c r="C499" s="197" t="s">
        <v>1005</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(Transest!$J$14/HexExtSoy!$K$4)</f>
        <v>0.20257267294641951</v>
      </c>
      <c r="CI499">
        <f>(HydroProcOil!$K$14/HexExtSoy!$K$4)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911</v>
      </c>
      <c r="C500" s="197" t="s">
        <v>1006</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(Transest!$J$14/HexExtSoy!$K$4)</f>
        <v>0.20257267294641951</v>
      </c>
      <c r="CI500">
        <f>(HydroProcOil!$K$14/HexExtSoy!$K$4)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911</v>
      </c>
      <c r="C501" s="197" t="s">
        <v>1007</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(Transest!$J$14/HexExtSoy!$K$4)</f>
        <v>0.20257267294641951</v>
      </c>
      <c r="CI501">
        <f>(HydroProcOil!$K$14/HexExtSoy!$K$4)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911</v>
      </c>
      <c r="C502" s="197" t="s">
        <v>1008</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(Transest!$J$14/HexExtSoy!$K$4)</f>
        <v>0.20257267294641951</v>
      </c>
      <c r="CI502">
        <f>(HydroProcOil!$K$14/HexExtSoy!$K$4)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911</v>
      </c>
      <c r="C503" s="197" t="s">
        <v>1009</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(Transest!$J$14/HexExtSoy!$K$4)</f>
        <v>0.20257267294641951</v>
      </c>
      <c r="CI503">
        <f>(HydroProcOil!$K$14/HexExtSoy!$K$4)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911</v>
      </c>
      <c r="C504" s="197" t="s">
        <v>728</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(Transest!$J$14/HexExtSoy!$K$4)</f>
        <v>0.20257267294641951</v>
      </c>
      <c r="CI504">
        <f>(HydroProcOil!$K$14/HexExtSoy!$K$4)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911</v>
      </c>
      <c r="C505" s="197" t="s">
        <v>1010</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(Transest!$J$14/HexExtSoy!$K$4)</f>
        <v>0.20257267294641951</v>
      </c>
      <c r="CI505">
        <f>(HydroProcOil!$K$14/HexExtSoy!$K$4)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911</v>
      </c>
      <c r="C506" s="197" t="s">
        <v>655</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(Transest!$J$14/HexExtSoy!$K$4)</f>
        <v>0.20257267294641951</v>
      </c>
      <c r="CI506">
        <f>(HydroProcOil!$K$14/HexExtSoy!$K$4)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911</v>
      </c>
      <c r="C507" s="197" t="s">
        <v>910</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(Transest!$J$14/HexExtSoy!$K$4)</f>
        <v>0.20257267294641951</v>
      </c>
      <c r="CI507">
        <f>(HydroProcOil!$K$14/HexExtSoy!$K$4)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911</v>
      </c>
      <c r="C508" s="197" t="s">
        <v>1011</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(Transest!$J$14/HexExtSoy!$K$4)</f>
        <v>0.20257267294641951</v>
      </c>
      <c r="CI508">
        <f>(HydroProcOil!$K$14/HexExtSoy!$K$4)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911</v>
      </c>
      <c r="C509" s="197" t="s">
        <v>1012</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(Transest!$J$14/HexExtSoy!$K$4)</f>
        <v>0.20257267294641951</v>
      </c>
      <c r="CI509">
        <f>(HydroProcOil!$K$14/HexExtSoy!$K$4)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911</v>
      </c>
      <c r="C510" s="197" t="s">
        <v>656</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(Transest!$J$14/HexExtSoy!$K$4)</f>
        <v>0.20257267294641951</v>
      </c>
      <c r="CI510">
        <f>(HydroProcOil!$K$14/HexExtSoy!$K$4)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911</v>
      </c>
      <c r="C511" s="197" t="s">
        <v>1013</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(Transest!$J$14/HexExtSoy!$K$4)</f>
        <v>0.20257267294641951</v>
      </c>
      <c r="CI511">
        <f>(HydroProcOil!$K$14/HexExtSoy!$K$4)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911</v>
      </c>
      <c r="C512" s="197" t="s">
        <v>1014</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(Transest!$J$14/HexExtSoy!$K$4)</f>
        <v>0.20257267294641951</v>
      </c>
      <c r="CI512">
        <f>(HydroProcOil!$K$14/HexExtSoy!$K$4)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911</v>
      </c>
      <c r="C513" s="197" t="s">
        <v>1015</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(Transest!$J$14/HexExtSoy!$K$4)</f>
        <v>0.20257267294641951</v>
      </c>
      <c r="CI513">
        <f>(HydroProcOil!$K$14/HexExtSoy!$K$4)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911</v>
      </c>
      <c r="C514" s="197" t="s">
        <v>730</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(Transest!$J$14/HexExtSoy!$K$4)</f>
        <v>0.20257267294641951</v>
      </c>
      <c r="CI514">
        <f>(HydroProcOil!$K$14/HexExtSoy!$K$4)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911</v>
      </c>
      <c r="C515" s="197" t="s">
        <v>1016</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(Transest!$J$14/HexExtSoy!$K$4)</f>
        <v>0.20257267294641951</v>
      </c>
      <c r="CI515">
        <f>(HydroProcOil!$K$14/HexExtSoy!$K$4)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911</v>
      </c>
      <c r="C516" s="197" t="s">
        <v>657</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(Transest!$J$14/HexExtSoy!$K$4)</f>
        <v>0.20257267294641951</v>
      </c>
      <c r="CI516">
        <f>(HydroProcOil!$K$14/HexExtSoy!$K$4)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911</v>
      </c>
      <c r="C517" s="197" t="s">
        <v>1017</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(Transest!$J$14/HexExtSoy!$K$4)</f>
        <v>0.20257267294641951</v>
      </c>
      <c r="CI517">
        <f>(HydroProcOil!$K$14/HexExtSoy!$K$4)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911</v>
      </c>
      <c r="C518" s="197" t="s">
        <v>1018</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(Transest!$J$14/HexExtSoy!$K$4)</f>
        <v>0.20257267294641951</v>
      </c>
      <c r="CI518">
        <f>(HydroProcOil!$K$14/HexExtSoy!$K$4)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911</v>
      </c>
      <c r="C519" s="197" t="s">
        <v>1019</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(Transest!$J$14/HexExtSoy!$K$4)</f>
        <v>0.20257267294641951</v>
      </c>
      <c r="CI519">
        <f>(HydroProcOil!$K$14/HexExtSoy!$K$4)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1020</v>
      </c>
      <c r="C520" s="197" t="s">
        <v>1021</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(Transest!$J$14/HexExtSoy!$K$4)</f>
        <v>0.20257267294641951</v>
      </c>
      <c r="CI520">
        <f>(HydroProcOil!$K$14/HexExtSoy!$K$4)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1020</v>
      </c>
      <c r="C521" s="197" t="s">
        <v>1022</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(Transest!$J$14/HexExtSoy!$K$4)</f>
        <v>0.20257267294641951</v>
      </c>
      <c r="CI521">
        <f>(HydroProcOil!$K$14/HexExtSoy!$K$4)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1020</v>
      </c>
      <c r="C522" s="197" t="s">
        <v>1023</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(Transest!$J$14/HexExtSoy!$K$4)</f>
        <v>0.20257267294641951</v>
      </c>
      <c r="CI522">
        <f>(HydroProcOil!$K$14/HexExtSoy!$K$4)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1020</v>
      </c>
      <c r="C523" s="197" t="s">
        <v>1024</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(Transest!$J$14/HexExtSoy!$K$4)</f>
        <v>0.20257267294641951</v>
      </c>
      <c r="CI523">
        <f>(HydroProcOil!$K$14/HexExtSoy!$K$4)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1020</v>
      </c>
      <c r="C524" s="197" t="s">
        <v>1025</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(Transest!$J$14/HexExtSoy!$K$4)</f>
        <v>0.20257267294641951</v>
      </c>
      <c r="CI524">
        <f>(HydroProcOil!$K$14/HexExtSoy!$K$4)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1026</v>
      </c>
      <c r="C525" s="197" t="s">
        <v>1027</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(Transest!$J$14/HexExtSoy!$K$4)</f>
        <v>0.20257267294641951</v>
      </c>
      <c r="CI525">
        <f>(HydroProcOil!$K$14/HexExtSoy!$K$4)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1026</v>
      </c>
      <c r="C526" s="197" t="s">
        <v>791</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(Transest!$J$14/HexExtSoy!$K$4)</f>
        <v>0.20257267294641951</v>
      </c>
      <c r="CI526">
        <f>(HydroProcOil!$K$14/HexExtSoy!$K$4)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1026</v>
      </c>
      <c r="C527" s="197" t="s">
        <v>1028</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(Transest!$J$14/HexExtSoy!$K$4)</f>
        <v>0.20257267294641951</v>
      </c>
      <c r="CI527">
        <f>(HydroProcOil!$K$14/HexExtSoy!$K$4)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1026</v>
      </c>
      <c r="C528" s="197" t="s">
        <v>1029</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(Transest!$J$14/HexExtSoy!$K$4)</f>
        <v>0.20257267294641951</v>
      </c>
      <c r="CI528">
        <f>(HydroProcOil!$K$14/HexExtSoy!$K$4)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1026</v>
      </c>
      <c r="C529" s="197" t="s">
        <v>1030</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(Transest!$J$14/HexExtSoy!$K$4)</f>
        <v>0.20257267294641951</v>
      </c>
      <c r="CI529">
        <f>(HydroProcOil!$K$14/HexExtSoy!$K$4)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1026</v>
      </c>
      <c r="C530" s="197" t="s">
        <v>1031</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(Transest!$J$14/HexExtSoy!$K$4)</f>
        <v>0.20257267294641951</v>
      </c>
      <c r="CI530">
        <f>(HydroProcOil!$K$14/HexExtSoy!$K$4)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1026</v>
      </c>
      <c r="C531" s="197" t="s">
        <v>1032</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(Transest!$J$14/HexExtSoy!$K$4)</f>
        <v>0.20257267294641951</v>
      </c>
      <c r="CI531">
        <f>(HydroProcOil!$K$14/HexExtSoy!$K$4)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1026</v>
      </c>
      <c r="C532" s="197" t="s">
        <v>1033</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(Transest!$J$14/HexExtSoy!$K$4)</f>
        <v>0.20257267294641951</v>
      </c>
      <c r="CI532">
        <f>(HydroProcOil!$K$14/HexExtSoy!$K$4)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1026</v>
      </c>
      <c r="C533" s="197" t="s">
        <v>1034</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(Transest!$J$14/HexExtSoy!$K$4)</f>
        <v>0.20257267294641951</v>
      </c>
      <c r="CI533">
        <f>(HydroProcOil!$K$14/HexExtSoy!$K$4)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1026</v>
      </c>
      <c r="C534" s="197" t="s">
        <v>1035</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(Transest!$J$14/HexExtSoy!$K$4)</f>
        <v>0.20257267294641951</v>
      </c>
      <c r="CI534">
        <f>(HydroProcOil!$K$14/HexExtSoy!$K$4)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1026</v>
      </c>
      <c r="C535" s="197" t="s">
        <v>1036</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(Transest!$J$14/HexExtSoy!$K$4)</f>
        <v>0.20257267294641951</v>
      </c>
      <c r="CI535">
        <f>(HydroProcOil!$K$14/HexExtSoy!$K$4)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1026</v>
      </c>
      <c r="C536" s="197" t="s">
        <v>737</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(Transest!$J$14/HexExtSoy!$K$4)</f>
        <v>0.20257267294641951</v>
      </c>
      <c r="CI536">
        <f>(HydroProcOil!$K$14/HexExtSoy!$K$4)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1026</v>
      </c>
      <c r="C537" s="197" t="s">
        <v>1037</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(Transest!$J$14/HexExtSoy!$K$4)</f>
        <v>0.20257267294641951</v>
      </c>
      <c r="CI537">
        <f>(HydroProcOil!$K$14/HexExtSoy!$K$4)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1026</v>
      </c>
      <c r="C538" s="197" t="s">
        <v>1038</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(Transest!$J$14/HexExtSoy!$K$4)</f>
        <v>0.20257267294641951</v>
      </c>
      <c r="CI538">
        <f>(HydroProcOil!$K$14/HexExtSoy!$K$4)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1026</v>
      </c>
      <c r="C539" s="197" t="s">
        <v>1039</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(Transest!$J$14/HexExtSoy!$K$4)</f>
        <v>0.20257267294641951</v>
      </c>
      <c r="CI539">
        <f>(HydroProcOil!$K$14/HexExtSoy!$K$4)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1026</v>
      </c>
      <c r="C540" s="197" t="s">
        <v>1040</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(Transest!$J$14/HexExtSoy!$K$4)</f>
        <v>0.20257267294641951</v>
      </c>
      <c r="CI540">
        <f>(HydroProcOil!$K$14/HexExtSoy!$K$4)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1026</v>
      </c>
      <c r="C541" s="197" t="s">
        <v>684</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(Transest!$J$14/HexExtSoy!$K$4)</f>
        <v>0.20257267294641951</v>
      </c>
      <c r="CI541">
        <f>(HydroProcOil!$K$14/HexExtSoy!$K$4)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1026</v>
      </c>
      <c r="C542" s="197" t="s">
        <v>1041</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(Transest!$J$14/HexExtSoy!$K$4)</f>
        <v>0.20257267294641951</v>
      </c>
      <c r="CI542">
        <f>(HydroProcOil!$K$14/HexExtSoy!$K$4)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1026</v>
      </c>
      <c r="C543" s="197" t="s">
        <v>805</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(Transest!$J$14/HexExtSoy!$K$4)</f>
        <v>0.20257267294641951</v>
      </c>
      <c r="CI543">
        <f>(HydroProcOil!$K$14/HexExtSoy!$K$4)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1026</v>
      </c>
      <c r="C544" s="197" t="s">
        <v>617</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(Transest!$J$14/HexExtSoy!$K$4)</f>
        <v>0.20257267294641951</v>
      </c>
      <c r="CI544">
        <f>(HydroProcOil!$K$14/HexExtSoy!$K$4)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1026</v>
      </c>
      <c r="C545" s="197" t="s">
        <v>621</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(Transest!$J$14/HexExtSoy!$K$4)</f>
        <v>0.20257267294641951</v>
      </c>
      <c r="CI545">
        <f>(HydroProcOil!$K$14/HexExtSoy!$K$4)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1026</v>
      </c>
      <c r="C546" s="197" t="s">
        <v>813</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(Transest!$J$14/HexExtSoy!$K$4)</f>
        <v>0.20257267294641951</v>
      </c>
      <c r="CI546">
        <f>(HydroProcOil!$K$14/HexExtSoy!$K$4)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1026</v>
      </c>
      <c r="C547" s="197" t="s">
        <v>1042</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(Transest!$J$14/HexExtSoy!$K$4)</f>
        <v>0.20257267294641951</v>
      </c>
      <c r="CI547">
        <f>(HydroProcOil!$K$14/HexExtSoy!$K$4)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1026</v>
      </c>
      <c r="C548" s="197" t="s">
        <v>1043</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(Transest!$J$14/HexExtSoy!$K$4)</f>
        <v>0.20257267294641951</v>
      </c>
      <c r="CI548">
        <f>(HydroProcOil!$K$14/HexExtSoy!$K$4)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1026</v>
      </c>
      <c r="C549" s="197" t="s">
        <v>1044</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(Transest!$J$14/HexExtSoy!$K$4)</f>
        <v>0.20257267294641951</v>
      </c>
      <c r="CI549">
        <f>(HydroProcOil!$K$14/HexExtSoy!$K$4)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1026</v>
      </c>
      <c r="C550" s="197" t="s">
        <v>628</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(Transest!$J$14/HexExtSoy!$K$4)</f>
        <v>0.20257267294641951</v>
      </c>
      <c r="CI550">
        <f>(HydroProcOil!$K$14/HexExtSoy!$K$4)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1026</v>
      </c>
      <c r="C551" s="197" t="s">
        <v>1045</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(Transest!$J$14/HexExtSoy!$K$4)</f>
        <v>0.20257267294641951</v>
      </c>
      <c r="CI551">
        <f>(HydroProcOil!$K$14/HexExtSoy!$K$4)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1026</v>
      </c>
      <c r="C552" s="197" t="s">
        <v>1046</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(Transest!$J$14/HexExtSoy!$K$4)</f>
        <v>0.20257267294641951</v>
      </c>
      <c r="CI552">
        <f>(HydroProcOil!$K$14/HexExtSoy!$K$4)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1026</v>
      </c>
      <c r="C553" s="197" t="s">
        <v>1047</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(Transest!$J$14/HexExtSoy!$K$4)</f>
        <v>0.20257267294641951</v>
      </c>
      <c r="CI553">
        <f>(HydroProcOil!$K$14/HexExtSoy!$K$4)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1026</v>
      </c>
      <c r="C554" s="197" t="s">
        <v>1048</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(Transest!$J$14/HexExtSoy!$K$4)</f>
        <v>0.20257267294641951</v>
      </c>
      <c r="CI554">
        <f>(HydroProcOil!$K$14/HexExtSoy!$K$4)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1026</v>
      </c>
      <c r="C555" s="197" t="s">
        <v>1049</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(Transest!$J$14/HexExtSoy!$K$4)</f>
        <v>0.20257267294641951</v>
      </c>
      <c r="CI555">
        <f>(HydroProcOil!$K$14/HexExtSoy!$K$4)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1026</v>
      </c>
      <c r="C556" s="197" t="s">
        <v>705</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(Transest!$J$14/HexExtSoy!$K$4)</f>
        <v>0.20257267294641951</v>
      </c>
      <c r="CI556">
        <f>(HydroProcOil!$K$14/HexExtSoy!$K$4)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1026</v>
      </c>
      <c r="C557" s="197" t="s">
        <v>636</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(Transest!$J$14/HexExtSoy!$K$4)</f>
        <v>0.20257267294641951</v>
      </c>
      <c r="CI557">
        <f>(HydroProcOil!$K$14/HexExtSoy!$K$4)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1026</v>
      </c>
      <c r="C558" s="197" t="s">
        <v>1050</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(Transest!$J$14/HexExtSoy!$K$4)</f>
        <v>0.20257267294641951</v>
      </c>
      <c r="CI558">
        <f>(HydroProcOil!$K$14/HexExtSoy!$K$4)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1026</v>
      </c>
      <c r="C559" s="197" t="s">
        <v>1051</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(Transest!$J$14/HexExtSoy!$K$4)</f>
        <v>0.20257267294641951</v>
      </c>
      <c r="CI559">
        <f>(HydroProcOil!$K$14/HexExtSoy!$K$4)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1026</v>
      </c>
      <c r="C560" s="197" t="s">
        <v>1052</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(Transest!$J$14/HexExtSoy!$K$4)</f>
        <v>0.20257267294641951</v>
      </c>
      <c r="CI560">
        <f>(HydroProcOil!$K$14/HexExtSoy!$K$4)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1026</v>
      </c>
      <c r="C561" s="197" t="s">
        <v>1053</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(Transest!$J$14/HexExtSoy!$K$4)</f>
        <v>0.20257267294641951</v>
      </c>
      <c r="CI561">
        <f>(HydroProcOil!$K$14/HexExtSoy!$K$4)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1026</v>
      </c>
      <c r="C562" s="197" t="s">
        <v>1054</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(Transest!$J$14/HexExtSoy!$K$4)</f>
        <v>0.20257267294641951</v>
      </c>
      <c r="CI562">
        <f>(HydroProcOil!$K$14/HexExtSoy!$K$4)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1026</v>
      </c>
      <c r="C563" s="197" t="s">
        <v>1055</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(Transest!$J$14/HexExtSoy!$K$4)</f>
        <v>0.20257267294641951</v>
      </c>
      <c r="CI563">
        <f>(HydroProcOil!$K$14/HexExtSoy!$K$4)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1026</v>
      </c>
      <c r="C564" s="197" t="s">
        <v>1056</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(Transest!$J$14/HexExtSoy!$K$4)</f>
        <v>0.20257267294641951</v>
      </c>
      <c r="CI564">
        <f>(HydroProcOil!$K$14/HexExtSoy!$K$4)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1026</v>
      </c>
      <c r="C565" s="197" t="s">
        <v>1057</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(Transest!$J$14/HexExtSoy!$K$4)</f>
        <v>0.20257267294641951</v>
      </c>
      <c r="CI565">
        <f>(HydroProcOil!$K$14/HexExtSoy!$K$4)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1026</v>
      </c>
      <c r="C566" s="197" t="s">
        <v>1058</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(Transest!$J$14/HexExtSoy!$K$4)</f>
        <v>0.20257267294641951</v>
      </c>
      <c r="CI566">
        <f>(HydroProcOil!$K$14/HexExtSoy!$K$4)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1026</v>
      </c>
      <c r="C567" s="197" t="s">
        <v>1059</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(Transest!$J$14/HexExtSoy!$K$4)</f>
        <v>0.20257267294641951</v>
      </c>
      <c r="CI567">
        <f>(HydroProcOil!$K$14/HexExtSoy!$K$4)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1026</v>
      </c>
      <c r="C568" s="197" t="s">
        <v>656</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(Transest!$J$14/HexExtSoy!$K$4)</f>
        <v>0.20257267294641951</v>
      </c>
      <c r="CI568">
        <f>(HydroProcOil!$K$14/HexExtSoy!$K$4)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1060</v>
      </c>
      <c r="C569" s="197" t="s">
        <v>791</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(Transest!$J$14/HexExtSoy!$K$4)</f>
        <v>0.20257267294641951</v>
      </c>
      <c r="CI569">
        <f>(HydroProcOil!$K$14/HexExtSoy!$K$4)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1060</v>
      </c>
      <c r="C570" s="197" t="s">
        <v>1061</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(Transest!$J$14/HexExtSoy!$K$4)</f>
        <v>0.20257267294641951</v>
      </c>
      <c r="CI570">
        <f>(HydroProcOil!$K$14/HexExtSoy!$K$4)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1060</v>
      </c>
      <c r="C571" s="197" t="s">
        <v>1062</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(Transest!$J$14/HexExtSoy!$K$4)</f>
        <v>0.20257267294641951</v>
      </c>
      <c r="CI571">
        <f>(HydroProcOil!$K$14/HexExtSoy!$K$4)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1060</v>
      </c>
      <c r="C572" s="197" t="s">
        <v>680</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(Transest!$J$14/HexExtSoy!$K$4)</f>
        <v>0.20257267294641951</v>
      </c>
      <c r="CI572">
        <f>(HydroProcOil!$K$14/HexExtSoy!$K$4)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1060</v>
      </c>
      <c r="C573" s="197" t="s">
        <v>1063</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(Transest!$J$14/HexExtSoy!$K$4)</f>
        <v>0.20257267294641951</v>
      </c>
      <c r="CI573">
        <f>(HydroProcOil!$K$14/HexExtSoy!$K$4)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1060</v>
      </c>
      <c r="C574" s="197" t="s">
        <v>1064</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(Transest!$J$14/HexExtSoy!$K$4)</f>
        <v>0.20257267294641951</v>
      </c>
      <c r="CI574">
        <f>(HydroProcOil!$K$14/HexExtSoy!$K$4)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1060</v>
      </c>
      <c r="C575" s="197" t="s">
        <v>599</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(Transest!$J$14/HexExtSoy!$K$4)</f>
        <v>0.20257267294641951</v>
      </c>
      <c r="CI575">
        <f>(HydroProcOil!$K$14/HexExtSoy!$K$4)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1060</v>
      </c>
      <c r="C576" s="197" t="s">
        <v>682</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(Transest!$J$14/HexExtSoy!$K$4)</f>
        <v>0.20257267294641951</v>
      </c>
      <c r="CI576">
        <f>(HydroProcOil!$K$14/HexExtSoy!$K$4)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1060</v>
      </c>
      <c r="C577" s="197" t="s">
        <v>1065</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(Transest!$J$14/HexExtSoy!$K$4)</f>
        <v>0.20257267294641951</v>
      </c>
      <c r="CI577">
        <f>(HydroProcOil!$K$14/HexExtSoy!$K$4)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1060</v>
      </c>
      <c r="C578" s="197" t="s">
        <v>1066</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(Transest!$J$14/HexExtSoy!$K$4)</f>
        <v>0.20257267294641951</v>
      </c>
      <c r="CI578">
        <f>(HydroProcOil!$K$14/HexExtSoy!$K$4)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1060</v>
      </c>
      <c r="C579" s="197" t="s">
        <v>1067</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(Transest!$J$14/HexExtSoy!$K$4)</f>
        <v>0.20257267294641951</v>
      </c>
      <c r="CI579">
        <f>(HydroProcOil!$K$14/HexExtSoy!$K$4)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1060</v>
      </c>
      <c r="C580" s="197" t="s">
        <v>684</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(Transest!$J$14/HexExtSoy!$K$4)</f>
        <v>0.20257267294641951</v>
      </c>
      <c r="CI580">
        <f>(HydroProcOil!$K$14/HexExtSoy!$K$4)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1060</v>
      </c>
      <c r="C581" s="197" t="s">
        <v>605</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(Transest!$J$14/HexExtSoy!$K$4)</f>
        <v>0.20257267294641951</v>
      </c>
      <c r="CI581">
        <f>(HydroProcOil!$K$14/HexExtSoy!$K$4)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1060</v>
      </c>
      <c r="C582" s="197" t="s">
        <v>1068</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(Transest!$J$14/HexExtSoy!$K$4)</f>
        <v>0.20257267294641951</v>
      </c>
      <c r="CI582">
        <f>(HydroProcOil!$K$14/HexExtSoy!$K$4)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1060</v>
      </c>
      <c r="C583" s="197" t="s">
        <v>1069</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(Transest!$J$14/HexExtSoy!$K$4)</f>
        <v>0.20257267294641951</v>
      </c>
      <c r="CI583">
        <f>(HydroProcOil!$K$14/HexExtSoy!$K$4)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1060</v>
      </c>
      <c r="C584" s="197" t="s">
        <v>938</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(Transest!$J$14/HexExtSoy!$K$4)</f>
        <v>0.20257267294641951</v>
      </c>
      <c r="CI584">
        <f>(HydroProcOil!$K$14/HexExtSoy!$K$4)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1060</v>
      </c>
      <c r="C585" s="197" t="s">
        <v>689</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(Transest!$J$14/HexExtSoy!$K$4)</f>
        <v>0.20257267294641951</v>
      </c>
      <c r="CI585">
        <f>(HydroProcOil!$K$14/HexExtSoy!$K$4)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1060</v>
      </c>
      <c r="C586" s="197" t="s">
        <v>1070</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(Transest!$J$14/HexExtSoy!$K$4)</f>
        <v>0.20257267294641951</v>
      </c>
      <c r="CI586">
        <f>(HydroProcOil!$K$14/HexExtSoy!$K$4)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1060</v>
      </c>
      <c r="C587" s="197" t="s">
        <v>616</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(Transest!$J$14/HexExtSoy!$K$4)</f>
        <v>0.20257267294641951</v>
      </c>
      <c r="CI587">
        <f>(HydroProcOil!$K$14/HexExtSoy!$K$4)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1060</v>
      </c>
      <c r="C588" s="197" t="s">
        <v>1071</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(Transest!$J$14/HexExtSoy!$K$4)</f>
        <v>0.20257267294641951</v>
      </c>
      <c r="CI588">
        <f>(HydroProcOil!$K$14/HexExtSoy!$K$4)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1060</v>
      </c>
      <c r="C589" s="197" t="s">
        <v>809</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(Transest!$J$14/HexExtSoy!$K$4)</f>
        <v>0.20257267294641951</v>
      </c>
      <c r="CI589">
        <f>(HydroProcOil!$K$14/HexExtSoy!$K$4)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1060</v>
      </c>
      <c r="C590" s="197" t="s">
        <v>1072</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(Transest!$J$14/HexExtSoy!$K$4)</f>
        <v>0.20257267294641951</v>
      </c>
      <c r="CI590">
        <f>(HydroProcOil!$K$14/HexExtSoy!$K$4)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1060</v>
      </c>
      <c r="C591" s="197" t="s">
        <v>1073</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(Transest!$J$14/HexExtSoy!$K$4)</f>
        <v>0.20257267294641951</v>
      </c>
      <c r="CI591">
        <f>(HydroProcOil!$K$14/HexExtSoy!$K$4)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1060</v>
      </c>
      <c r="C592" s="197" t="s">
        <v>1074</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(Transest!$J$14/HexExtSoy!$K$4)</f>
        <v>0.20257267294641951</v>
      </c>
      <c r="CI592">
        <f>(HydroProcOil!$K$14/HexExtSoy!$K$4)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1060</v>
      </c>
      <c r="C593" s="197" t="s">
        <v>949</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(Transest!$J$14/HexExtSoy!$K$4)</f>
        <v>0.20257267294641951</v>
      </c>
      <c r="CI593">
        <f>(HydroProcOil!$K$14/HexExtSoy!$K$4)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1060</v>
      </c>
      <c r="C594" s="197" t="s">
        <v>620</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(Transest!$J$14/HexExtSoy!$K$4)</f>
        <v>0.20257267294641951</v>
      </c>
      <c r="CI594">
        <f>(HydroProcOil!$K$14/HexExtSoy!$K$4)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1060</v>
      </c>
      <c r="C595" s="197" t="s">
        <v>1075</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(Transest!$J$14/HexExtSoy!$K$4)</f>
        <v>0.20257267294641951</v>
      </c>
      <c r="CI595">
        <f>(HydroProcOil!$K$14/HexExtSoy!$K$4)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1060</v>
      </c>
      <c r="C596" s="197" t="s">
        <v>621</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(Transest!$J$14/HexExtSoy!$K$4)</f>
        <v>0.20257267294641951</v>
      </c>
      <c r="CI596">
        <f>(HydroProcOil!$K$14/HexExtSoy!$K$4)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1060</v>
      </c>
      <c r="C597" s="197" t="s">
        <v>695</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(Transest!$J$14/HexExtSoy!$K$4)</f>
        <v>0.20257267294641951</v>
      </c>
      <c r="CI597">
        <f>(HydroProcOil!$K$14/HexExtSoy!$K$4)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1060</v>
      </c>
      <c r="C598" s="197" t="s">
        <v>1076</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(Transest!$J$14/HexExtSoy!$K$4)</f>
        <v>0.20257267294641951</v>
      </c>
      <c r="CI598">
        <f>(HydroProcOil!$K$14/HexExtSoy!$K$4)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1060</v>
      </c>
      <c r="C599" s="197" t="s">
        <v>623</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(Transest!$J$14/HexExtSoy!$K$4)</f>
        <v>0.20257267294641951</v>
      </c>
      <c r="CI599">
        <f>(HydroProcOil!$K$14/HexExtSoy!$K$4)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1060</v>
      </c>
      <c r="C600" s="197" t="s">
        <v>1077</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(Transest!$J$14/HexExtSoy!$K$4)</f>
        <v>0.20257267294641951</v>
      </c>
      <c r="CI600">
        <f>(HydroProcOil!$K$14/HexExtSoy!$K$4)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1060</v>
      </c>
      <c r="C601" s="197" t="s">
        <v>879</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(Transest!$J$14/HexExtSoy!$K$4)</f>
        <v>0.20257267294641951</v>
      </c>
      <c r="CI601">
        <f>(HydroProcOil!$K$14/HexExtSoy!$K$4)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1060</v>
      </c>
      <c r="C602" s="197" t="s">
        <v>963</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(Transest!$J$14/HexExtSoy!$K$4)</f>
        <v>0.20257267294641951</v>
      </c>
      <c r="CI602">
        <f>(HydroProcOil!$K$14/HexExtSoy!$K$4)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1060</v>
      </c>
      <c r="C603" s="197" t="s">
        <v>1078</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(Transest!$J$14/HexExtSoy!$K$4)</f>
        <v>0.20257267294641951</v>
      </c>
      <c r="CI603">
        <f>(HydroProcOil!$K$14/HexExtSoy!$K$4)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1060</v>
      </c>
      <c r="C604" s="197" t="s">
        <v>1079</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(Transest!$J$14/HexExtSoy!$K$4)</f>
        <v>0.20257267294641951</v>
      </c>
      <c r="CI604">
        <f>(HydroProcOil!$K$14/HexExtSoy!$K$4)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1060</v>
      </c>
      <c r="C605" s="197" t="s">
        <v>625</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(Transest!$J$14/HexExtSoy!$K$4)</f>
        <v>0.20257267294641951</v>
      </c>
      <c r="CI605">
        <f>(HydroProcOil!$K$14/HexExtSoy!$K$4)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1060</v>
      </c>
      <c r="C606" s="197" t="s">
        <v>1080</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(Transest!$J$14/HexExtSoy!$K$4)</f>
        <v>0.20257267294641951</v>
      </c>
      <c r="CI606">
        <f>(HydroProcOil!$K$14/HexExtSoy!$K$4)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1060</v>
      </c>
      <c r="C607" s="197" t="s">
        <v>627</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(Transest!$J$14/HexExtSoy!$K$4)</f>
        <v>0.20257267294641951</v>
      </c>
      <c r="CI607">
        <f>(HydroProcOil!$K$14/HexExtSoy!$K$4)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1060</v>
      </c>
      <c r="C608" s="197" t="s">
        <v>969</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(Transest!$J$14/HexExtSoy!$K$4)</f>
        <v>0.20257267294641951</v>
      </c>
      <c r="CI608">
        <f>(HydroProcOil!$K$14/HexExtSoy!$K$4)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1060</v>
      </c>
      <c r="C609" s="197" t="s">
        <v>628</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(Transest!$J$14/HexExtSoy!$K$4)</f>
        <v>0.20257267294641951</v>
      </c>
      <c r="CI609">
        <f>(HydroProcOil!$K$14/HexExtSoy!$K$4)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1060</v>
      </c>
      <c r="C610" s="197" t="s">
        <v>1081</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(Transest!$J$14/HexExtSoy!$K$4)</f>
        <v>0.20257267294641951</v>
      </c>
      <c r="CI610">
        <f>(HydroProcOil!$K$14/HexExtSoy!$K$4)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1060</v>
      </c>
      <c r="C611" s="197" t="s">
        <v>1082</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(Transest!$J$14/HexExtSoy!$K$4)</f>
        <v>0.20257267294641951</v>
      </c>
      <c r="CI611">
        <f>(HydroProcOil!$K$14/HexExtSoy!$K$4)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1060</v>
      </c>
      <c r="C612" s="197" t="s">
        <v>703</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(Transest!$J$14/HexExtSoy!$K$4)</f>
        <v>0.20257267294641951</v>
      </c>
      <c r="CI612">
        <f>(HydroProcOil!$K$14/HexExtSoy!$K$4)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1060</v>
      </c>
      <c r="C613" s="197" t="s">
        <v>1083</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(Transest!$J$14/HexExtSoy!$K$4)</f>
        <v>0.20257267294641951</v>
      </c>
      <c r="CI613">
        <f>(HydroProcOil!$K$14/HexExtSoy!$K$4)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1060</v>
      </c>
      <c r="C614" s="197" t="s">
        <v>1084</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(Transest!$J$14/HexExtSoy!$K$4)</f>
        <v>0.20257267294641951</v>
      </c>
      <c r="CI614">
        <f>(HydroProcOil!$K$14/HexExtSoy!$K$4)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1060</v>
      </c>
      <c r="C615" s="197" t="s">
        <v>1085</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(Transest!$J$14/HexExtSoy!$K$4)</f>
        <v>0.20257267294641951</v>
      </c>
      <c r="CI615">
        <f>(HydroProcOil!$K$14/HexExtSoy!$K$4)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1060</v>
      </c>
      <c r="C616" s="197" t="s">
        <v>1086</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(Transest!$J$14/HexExtSoy!$K$4)</f>
        <v>0.20257267294641951</v>
      </c>
      <c r="CI616">
        <f>(HydroProcOil!$K$14/HexExtSoy!$K$4)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1060</v>
      </c>
      <c r="C617" s="197" t="s">
        <v>750</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(Transest!$J$14/HexExtSoy!$K$4)</f>
        <v>0.20257267294641951</v>
      </c>
      <c r="CI617">
        <f>(HydroProcOil!$K$14/HexExtSoy!$K$4)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1060</v>
      </c>
      <c r="C618" s="197" t="s">
        <v>1087</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(Transest!$J$14/HexExtSoy!$K$4)</f>
        <v>0.20257267294641951</v>
      </c>
      <c r="CI618">
        <f>(HydroProcOil!$K$14/HexExtSoy!$K$4)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1060</v>
      </c>
      <c r="C619" s="197" t="s">
        <v>631</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(Transest!$J$14/HexExtSoy!$K$4)</f>
        <v>0.20257267294641951</v>
      </c>
      <c r="CI619">
        <f>(HydroProcOil!$K$14/HexExtSoy!$K$4)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1060</v>
      </c>
      <c r="C620" s="197" t="s">
        <v>632</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(Transest!$J$14/HexExtSoy!$K$4)</f>
        <v>0.20257267294641951</v>
      </c>
      <c r="CI620">
        <f>(HydroProcOil!$K$14/HexExtSoy!$K$4)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1060</v>
      </c>
      <c r="C621" s="197" t="s">
        <v>1088</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(Transest!$J$14/HexExtSoy!$K$4)</f>
        <v>0.20257267294641951</v>
      </c>
      <c r="CI621">
        <f>(HydroProcOil!$K$14/HexExtSoy!$K$4)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1060</v>
      </c>
      <c r="C622" s="197" t="s">
        <v>707</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(Transest!$J$14/HexExtSoy!$K$4)</f>
        <v>0.20257267294641951</v>
      </c>
      <c r="CI622">
        <f>(HydroProcOil!$K$14/HexExtSoy!$K$4)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1060</v>
      </c>
      <c r="C623" s="197" t="s">
        <v>1089</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(Transest!$J$14/HexExtSoy!$K$4)</f>
        <v>0.20257267294641951</v>
      </c>
      <c r="CI623">
        <f>(HydroProcOil!$K$14/HexExtSoy!$K$4)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1060</v>
      </c>
      <c r="C624" s="197" t="s">
        <v>1090</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(Transest!$J$14/HexExtSoy!$K$4)</f>
        <v>0.20257267294641951</v>
      </c>
      <c r="CI624">
        <f>(HydroProcOil!$K$14/HexExtSoy!$K$4)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1060</v>
      </c>
      <c r="C625" s="197" t="s">
        <v>1091</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(Transest!$J$14/HexExtSoy!$K$4)</f>
        <v>0.20257267294641951</v>
      </c>
      <c r="CI625">
        <f>(HydroProcOil!$K$14/HexExtSoy!$K$4)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1060</v>
      </c>
      <c r="C626" s="197" t="s">
        <v>635</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(Transest!$J$14/HexExtSoy!$K$4)</f>
        <v>0.20257267294641951</v>
      </c>
      <c r="CI626">
        <f>(HydroProcOil!$K$14/HexExtSoy!$K$4)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1060</v>
      </c>
      <c r="C627" s="197" t="s">
        <v>1092</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(Transest!$J$14/HexExtSoy!$K$4)</f>
        <v>0.20257267294641951</v>
      </c>
      <c r="CI627">
        <f>(HydroProcOil!$K$14/HexExtSoy!$K$4)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1060</v>
      </c>
      <c r="C628" s="197" t="s">
        <v>636</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(Transest!$J$14/HexExtSoy!$K$4)</f>
        <v>0.20257267294641951</v>
      </c>
      <c r="CI628">
        <f>(HydroProcOil!$K$14/HexExtSoy!$K$4)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1060</v>
      </c>
      <c r="C629" s="197" t="s">
        <v>638</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(Transest!$J$14/HexExtSoy!$K$4)</f>
        <v>0.20257267294641951</v>
      </c>
      <c r="CI629">
        <f>(HydroProcOil!$K$14/HexExtSoy!$K$4)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1060</v>
      </c>
      <c r="C630" s="197" t="s">
        <v>639</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(Transest!$J$14/HexExtSoy!$K$4)</f>
        <v>0.20257267294641951</v>
      </c>
      <c r="CI630">
        <f>(HydroProcOil!$K$14/HexExtSoy!$K$4)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1060</v>
      </c>
      <c r="C631" s="197" t="s">
        <v>1093</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(Transest!$J$14/HexExtSoy!$K$4)</f>
        <v>0.20257267294641951</v>
      </c>
      <c r="CI631">
        <f>(HydroProcOil!$K$14/HexExtSoy!$K$4)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1060</v>
      </c>
      <c r="C632" s="197" t="s">
        <v>1094</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(Transest!$J$14/HexExtSoy!$K$4)</f>
        <v>0.20257267294641951</v>
      </c>
      <c r="CI632">
        <f>(HydroProcOil!$K$14/HexExtSoy!$K$4)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1060</v>
      </c>
      <c r="C633" s="197" t="s">
        <v>1095</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(Transest!$J$14/HexExtSoy!$K$4)</f>
        <v>0.20257267294641951</v>
      </c>
      <c r="CI633">
        <f>(HydroProcOil!$K$14/HexExtSoy!$K$4)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1060</v>
      </c>
      <c r="C634" s="197" t="s">
        <v>1096</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(Transest!$J$14/HexExtSoy!$K$4)</f>
        <v>0.20257267294641951</v>
      </c>
      <c r="CI634">
        <f>(HydroProcOil!$K$14/HexExtSoy!$K$4)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1060</v>
      </c>
      <c r="C635" s="197" t="s">
        <v>641</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(Transest!$J$14/HexExtSoy!$K$4)</f>
        <v>0.20257267294641951</v>
      </c>
      <c r="CI635">
        <f>(HydroProcOil!$K$14/HexExtSoy!$K$4)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1060</v>
      </c>
      <c r="C636" s="197" t="s">
        <v>642</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(Transest!$J$14/HexExtSoy!$K$4)</f>
        <v>0.20257267294641951</v>
      </c>
      <c r="CI636">
        <f>(HydroProcOil!$K$14/HexExtSoy!$K$4)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1060</v>
      </c>
      <c r="C637" s="197" t="s">
        <v>643</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(Transest!$J$14/HexExtSoy!$K$4)</f>
        <v>0.20257267294641951</v>
      </c>
      <c r="CI637">
        <f>(HydroProcOil!$K$14/HexExtSoy!$K$4)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1060</v>
      </c>
      <c r="C638" s="197" t="s">
        <v>1097</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(Transest!$J$14/HexExtSoy!$K$4)</f>
        <v>0.20257267294641951</v>
      </c>
      <c r="CI638">
        <f>(HydroProcOil!$K$14/HexExtSoy!$K$4)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1060</v>
      </c>
      <c r="C639" s="197" t="s">
        <v>1098</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(Transest!$J$14/HexExtSoy!$K$4)</f>
        <v>0.20257267294641951</v>
      </c>
      <c r="CI639">
        <f>(HydroProcOil!$K$14/HexExtSoy!$K$4)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1060</v>
      </c>
      <c r="C640" s="197" t="s">
        <v>1099</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(Transest!$J$14/HexExtSoy!$K$4)</f>
        <v>0.20257267294641951</v>
      </c>
      <c r="CI640">
        <f>(HydroProcOil!$K$14/HexExtSoy!$K$4)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1060</v>
      </c>
      <c r="C641" s="197" t="s">
        <v>644</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(Transest!$J$14/HexExtSoy!$K$4)</f>
        <v>0.20257267294641951</v>
      </c>
      <c r="CI641">
        <f>(HydroProcOil!$K$14/HexExtSoy!$K$4)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1060</v>
      </c>
      <c r="C642" s="197" t="s">
        <v>1100</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(Transest!$J$14/HexExtSoy!$K$4)</f>
        <v>0.20257267294641951</v>
      </c>
      <c r="CI642">
        <f>(HydroProcOil!$K$14/HexExtSoy!$K$4)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1060</v>
      </c>
      <c r="C643" s="197" t="s">
        <v>646</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(Transest!$J$14/HexExtSoy!$K$4)</f>
        <v>0.20257267294641951</v>
      </c>
      <c r="CI643">
        <f>(HydroProcOil!$K$14/HexExtSoy!$K$4)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1060</v>
      </c>
      <c r="C644" s="197" t="s">
        <v>717</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(Transest!$J$14/HexExtSoy!$K$4)</f>
        <v>0.20257267294641951</v>
      </c>
      <c r="CI644">
        <f>(HydroProcOil!$K$14/HexExtSoy!$K$4)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1060</v>
      </c>
      <c r="C645" s="197" t="s">
        <v>719</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(Transest!$J$14/HexExtSoy!$K$4)</f>
        <v>0.20257267294641951</v>
      </c>
      <c r="CI645">
        <f>(HydroProcOil!$K$14/HexExtSoy!$K$4)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1060</v>
      </c>
      <c r="C646" s="197" t="s">
        <v>900</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(Transest!$J$14/HexExtSoy!$K$4)</f>
        <v>0.20257267294641951</v>
      </c>
      <c r="CI646">
        <f>(HydroProcOil!$K$14/HexExtSoy!$K$4)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1060</v>
      </c>
      <c r="C647" s="197" t="s">
        <v>647</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(Transest!$J$14/HexExtSoy!$K$4)</f>
        <v>0.20257267294641951</v>
      </c>
      <c r="CI647">
        <f>(HydroProcOil!$K$14/HexExtSoy!$K$4)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1060</v>
      </c>
      <c r="C648" s="197" t="s">
        <v>1101</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(Transest!$J$14/HexExtSoy!$K$4)</f>
        <v>0.20257267294641951</v>
      </c>
      <c r="CI648">
        <f>(HydroProcOil!$K$14/HexExtSoy!$K$4)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1060</v>
      </c>
      <c r="C649" s="197" t="s">
        <v>1102</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(Transest!$J$14/HexExtSoy!$K$4)</f>
        <v>0.20257267294641951</v>
      </c>
      <c r="CI649">
        <f>(HydroProcOil!$K$14/HexExtSoy!$K$4)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1060</v>
      </c>
      <c r="C650" s="197" t="s">
        <v>649</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(Transest!$J$14/HexExtSoy!$K$4)</f>
        <v>0.20257267294641951</v>
      </c>
      <c r="CI650">
        <f>(HydroProcOil!$K$14/HexExtSoy!$K$4)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1060</v>
      </c>
      <c r="C651" s="197" t="s">
        <v>721</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(Transest!$J$14/HexExtSoy!$K$4)</f>
        <v>0.20257267294641951</v>
      </c>
      <c r="CI651">
        <f>(HydroProcOil!$K$14/HexExtSoy!$K$4)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1060</v>
      </c>
      <c r="C652" s="197" t="s">
        <v>1103</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(Transest!$J$14/HexExtSoy!$K$4)</f>
        <v>0.20257267294641951</v>
      </c>
      <c r="CI652">
        <f>(HydroProcOil!$K$14/HexExtSoy!$K$4)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1060</v>
      </c>
      <c r="C653" s="197" t="s">
        <v>1104</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(Transest!$J$14/HexExtSoy!$K$4)</f>
        <v>0.20257267294641951</v>
      </c>
      <c r="CI653">
        <f>(HydroProcOil!$K$14/HexExtSoy!$K$4)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1060</v>
      </c>
      <c r="C654" s="197" t="s">
        <v>722</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(Transest!$J$14/HexExtSoy!$K$4)</f>
        <v>0.20257267294641951</v>
      </c>
      <c r="CI654">
        <f>(HydroProcOil!$K$14/HexExtSoy!$K$4)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1060</v>
      </c>
      <c r="C655" s="197" t="s">
        <v>650</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(Transest!$J$14/HexExtSoy!$K$4)</f>
        <v>0.20257267294641951</v>
      </c>
      <c r="CI655">
        <f>(HydroProcOil!$K$14/HexExtSoy!$K$4)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1060</v>
      </c>
      <c r="C656" s="197" t="s">
        <v>1105</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(Transest!$J$14/HexExtSoy!$K$4)</f>
        <v>0.20257267294641951</v>
      </c>
      <c r="CI656">
        <f>(HydroProcOil!$K$14/HexExtSoy!$K$4)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1060</v>
      </c>
      <c r="C657" s="197" t="s">
        <v>1106</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(Transest!$J$14/HexExtSoy!$K$4)</f>
        <v>0.20257267294641951</v>
      </c>
      <c r="CI657">
        <f>(HydroProcOil!$K$14/HexExtSoy!$K$4)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1060</v>
      </c>
      <c r="C658" s="197" t="s">
        <v>1107</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(Transest!$J$14/HexExtSoy!$K$4)</f>
        <v>0.20257267294641951</v>
      </c>
      <c r="CI658">
        <f>(HydroProcOil!$K$14/HexExtSoy!$K$4)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1060</v>
      </c>
      <c r="C659" s="197" t="s">
        <v>728</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(Transest!$J$14/HexExtSoy!$K$4)</f>
        <v>0.20257267294641951</v>
      </c>
      <c r="CI659">
        <f>(HydroProcOil!$K$14/HexExtSoy!$K$4)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1060</v>
      </c>
      <c r="C660" s="197" t="s">
        <v>1108</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(Transest!$J$14/HexExtSoy!$K$4)</f>
        <v>0.20257267294641951</v>
      </c>
      <c r="CI660">
        <f>(HydroProcOil!$K$14/HexExtSoy!$K$4)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1060</v>
      </c>
      <c r="C661" s="197" t="s">
        <v>1109</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(Transest!$J$14/HexExtSoy!$K$4)</f>
        <v>0.20257267294641951</v>
      </c>
      <c r="CI661">
        <f>(HydroProcOil!$K$14/HexExtSoy!$K$4)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1060</v>
      </c>
      <c r="C662" s="197" t="s">
        <v>1012</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(Transest!$J$14/HexExtSoy!$K$4)</f>
        <v>0.20257267294641951</v>
      </c>
      <c r="CI662">
        <f>(HydroProcOil!$K$14/HexExtSoy!$K$4)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1060</v>
      </c>
      <c r="C663" s="197" t="s">
        <v>656</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(Transest!$J$14/HexExtSoy!$K$4)</f>
        <v>0.20257267294641951</v>
      </c>
      <c r="CI663">
        <f>(HydroProcOil!$K$14/HexExtSoy!$K$4)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1060</v>
      </c>
      <c r="C664" s="197" t="s">
        <v>1013</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(Transest!$J$14/HexExtSoy!$K$4)</f>
        <v>0.20257267294641951</v>
      </c>
      <c r="CI664">
        <f>(HydroProcOil!$K$14/HexExtSoy!$K$4)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1060</v>
      </c>
      <c r="C665" s="197" t="s">
        <v>730</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(Transest!$J$14/HexExtSoy!$K$4)</f>
        <v>0.20257267294641951</v>
      </c>
      <c r="CI665">
        <f>(HydroProcOil!$K$14/HexExtSoy!$K$4)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1060</v>
      </c>
      <c r="C666" s="197" t="s">
        <v>1110</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(Transest!$J$14/HexExtSoy!$K$4)</f>
        <v>0.20257267294641951</v>
      </c>
      <c r="CI666">
        <f>(HydroProcOil!$K$14/HexExtSoy!$K$4)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1060</v>
      </c>
      <c r="C667" s="197" t="s">
        <v>1111</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(Transest!$J$14/HexExtSoy!$K$4)</f>
        <v>0.20257267294641951</v>
      </c>
      <c r="CI667">
        <f>(HydroProcOil!$K$14/HexExtSoy!$K$4)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1060</v>
      </c>
      <c r="C668" s="197" t="s">
        <v>1112</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(Transest!$J$14/HexExtSoy!$K$4)</f>
        <v>0.20257267294641951</v>
      </c>
      <c r="CI668">
        <f>(HydroProcOil!$K$14/HexExtSoy!$K$4)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1060</v>
      </c>
      <c r="C669" s="197" t="s">
        <v>1113</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(Transest!$J$14/HexExtSoy!$K$4)</f>
        <v>0.20257267294641951</v>
      </c>
      <c r="CI669">
        <f>(HydroProcOil!$K$14/HexExtSoy!$K$4)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1060</v>
      </c>
      <c r="C670" s="197" t="s">
        <v>1114</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(Transest!$J$14/HexExtSoy!$K$4)</f>
        <v>0.20257267294641951</v>
      </c>
      <c r="CI670">
        <f>(HydroProcOil!$K$14/HexExtSoy!$K$4)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1115</v>
      </c>
      <c r="C671" s="197" t="s">
        <v>791</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(Transest!$J$14/HexExtSoy!$K$4)</f>
        <v>0.20257267294641951</v>
      </c>
      <c r="CI671">
        <f>(HydroProcOil!$K$14/HexExtSoy!$K$4)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1115</v>
      </c>
      <c r="C672" s="197" t="s">
        <v>1116</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(Transest!$J$14/HexExtSoy!$K$4)</f>
        <v>0.20257267294641951</v>
      </c>
      <c r="CI672">
        <f>(HydroProcOil!$K$14/HexExtSoy!$K$4)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1115</v>
      </c>
      <c r="C673" s="197" t="s">
        <v>1117</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(Transest!$J$14/HexExtSoy!$K$4)</f>
        <v>0.20257267294641951</v>
      </c>
      <c r="CI673">
        <f>(HydroProcOil!$K$14/HexExtSoy!$K$4)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1115</v>
      </c>
      <c r="C674" s="197" t="s">
        <v>679</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(Transest!$J$14/HexExtSoy!$K$4)</f>
        <v>0.20257267294641951</v>
      </c>
      <c r="CI674">
        <f>(HydroProcOil!$K$14/HexExtSoy!$K$4)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1115</v>
      </c>
      <c r="C675" s="197" t="s">
        <v>1118</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(Transest!$J$14/HexExtSoy!$K$4)</f>
        <v>0.20257267294641951</v>
      </c>
      <c r="CI675">
        <f>(HydroProcOil!$K$14/HexExtSoy!$K$4)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1115</v>
      </c>
      <c r="C676" s="197" t="s">
        <v>680</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(Transest!$J$14/HexExtSoy!$K$4)</f>
        <v>0.20257267294641951</v>
      </c>
      <c r="CI676">
        <f>(HydroProcOil!$K$14/HexExtSoy!$K$4)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1115</v>
      </c>
      <c r="C677" s="197" t="s">
        <v>1063</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(Transest!$J$14/HexExtSoy!$K$4)</f>
        <v>0.20257267294641951</v>
      </c>
      <c r="CI677">
        <f>(HydroProcOil!$K$14/HexExtSoy!$K$4)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1115</v>
      </c>
      <c r="C678" s="197" t="s">
        <v>682</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(Transest!$J$14/HexExtSoy!$K$4)</f>
        <v>0.20257267294641951</v>
      </c>
      <c r="CI678">
        <f>(HydroProcOil!$K$14/HexExtSoy!$K$4)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1115</v>
      </c>
      <c r="C679" s="197" t="s">
        <v>1065</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(Transest!$J$14/HexExtSoy!$K$4)</f>
        <v>0.20257267294641951</v>
      </c>
      <c r="CI679">
        <f>(HydroProcOil!$K$14/HexExtSoy!$K$4)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1115</v>
      </c>
      <c r="C680" s="197" t="s">
        <v>684</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(Transest!$J$14/HexExtSoy!$K$4)</f>
        <v>0.20257267294641951</v>
      </c>
      <c r="CI680">
        <f>(HydroProcOil!$K$14/HexExtSoy!$K$4)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1115</v>
      </c>
      <c r="C681" s="197" t="s">
        <v>605</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(Transest!$J$14/HexExtSoy!$K$4)</f>
        <v>0.20257267294641951</v>
      </c>
      <c r="CI681">
        <f>(HydroProcOil!$K$14/HexExtSoy!$K$4)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1115</v>
      </c>
      <c r="C682" s="197" t="s">
        <v>1068</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(Transest!$J$14/HexExtSoy!$K$4)</f>
        <v>0.20257267294641951</v>
      </c>
      <c r="CI682">
        <f>(HydroProcOil!$K$14/HexExtSoy!$K$4)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1115</v>
      </c>
      <c r="C683" s="197" t="s">
        <v>689</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(Transest!$J$14/HexExtSoy!$K$4)</f>
        <v>0.20257267294641951</v>
      </c>
      <c r="CI683">
        <f>(HydroProcOil!$K$14/HexExtSoy!$K$4)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1115</v>
      </c>
      <c r="C684" s="197" t="s">
        <v>1119</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(Transest!$J$14/HexExtSoy!$K$4)</f>
        <v>0.20257267294641951</v>
      </c>
      <c r="CI684">
        <f>(HydroProcOil!$K$14/HexExtSoy!$K$4)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1115</v>
      </c>
      <c r="C685" s="197" t="s">
        <v>1120</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(Transest!$J$14/HexExtSoy!$K$4)</f>
        <v>0.20257267294641951</v>
      </c>
      <c r="CI685">
        <f>(HydroProcOil!$K$14/HexExtSoy!$K$4)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1115</v>
      </c>
      <c r="C686" s="197" t="s">
        <v>943</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(Transest!$J$14/HexExtSoy!$K$4)</f>
        <v>0.20257267294641951</v>
      </c>
      <c r="CI686">
        <f>(HydroProcOil!$K$14/HexExtSoy!$K$4)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1115</v>
      </c>
      <c r="C687" s="197" t="s">
        <v>616</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(Transest!$J$14/HexExtSoy!$K$4)</f>
        <v>0.20257267294641951</v>
      </c>
      <c r="CI687">
        <f>(HydroProcOil!$K$14/HexExtSoy!$K$4)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1115</v>
      </c>
      <c r="C688" s="197" t="s">
        <v>1121</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(Transest!$J$14/HexExtSoy!$K$4)</f>
        <v>0.20257267294641951</v>
      </c>
      <c r="CI688">
        <f>(HydroProcOil!$K$14/HexExtSoy!$K$4)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1115</v>
      </c>
      <c r="C689" s="197" t="s">
        <v>1122</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(Transest!$J$14/HexExtSoy!$K$4)</f>
        <v>0.20257267294641951</v>
      </c>
      <c r="CI689">
        <f>(HydroProcOil!$K$14/HexExtSoy!$K$4)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1115</v>
      </c>
      <c r="C690" s="197" t="s">
        <v>1123</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(Transest!$J$14/HexExtSoy!$K$4)</f>
        <v>0.20257267294641951</v>
      </c>
      <c r="CI690">
        <f>(HydroProcOil!$K$14/HexExtSoy!$K$4)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1115</v>
      </c>
      <c r="C691" s="197" t="s">
        <v>620</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(Transest!$J$14/HexExtSoy!$K$4)</f>
        <v>0.20257267294641951</v>
      </c>
      <c r="CI691">
        <f>(HydroProcOil!$K$14/HexExtSoy!$K$4)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1115</v>
      </c>
      <c r="C692" s="197" t="s">
        <v>953</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(Transest!$J$14/HexExtSoy!$K$4)</f>
        <v>0.20257267294641951</v>
      </c>
      <c r="CI692">
        <f>(HydroProcOil!$K$14/HexExtSoy!$K$4)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1115</v>
      </c>
      <c r="C693" s="197" t="s">
        <v>1124</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(Transest!$J$14/HexExtSoy!$K$4)</f>
        <v>0.20257267294641951</v>
      </c>
      <c r="CI693">
        <f>(HydroProcOil!$K$14/HexExtSoy!$K$4)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1115</v>
      </c>
      <c r="C694" s="197" t="s">
        <v>621</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(Transest!$J$14/HexExtSoy!$K$4)</f>
        <v>0.20257267294641951</v>
      </c>
      <c r="CI694">
        <f>(HydroProcOil!$K$14/HexExtSoy!$K$4)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1115</v>
      </c>
      <c r="C695" s="197" t="s">
        <v>695</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(Transest!$J$14/HexExtSoy!$K$4)</f>
        <v>0.20257267294641951</v>
      </c>
      <c r="CI695">
        <f>(HydroProcOil!$K$14/HexExtSoy!$K$4)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1115</v>
      </c>
      <c r="C696" s="197" t="s">
        <v>1125</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(Transest!$J$14/HexExtSoy!$K$4)</f>
        <v>0.20257267294641951</v>
      </c>
      <c r="CI696">
        <f>(HydroProcOil!$K$14/HexExtSoy!$K$4)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1115</v>
      </c>
      <c r="C697" s="197" t="s">
        <v>697</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(Transest!$J$14/HexExtSoy!$K$4)</f>
        <v>0.20257267294641951</v>
      </c>
      <c r="CI697">
        <f>(HydroProcOil!$K$14/HexExtSoy!$K$4)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1115</v>
      </c>
      <c r="C698" s="197" t="s">
        <v>623</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(Transest!$J$14/HexExtSoy!$K$4)</f>
        <v>0.20257267294641951</v>
      </c>
      <c r="CI698">
        <f>(HydroProcOil!$K$14/HexExtSoy!$K$4)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1115</v>
      </c>
      <c r="C699" s="197" t="s">
        <v>879</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(Transest!$J$14/HexExtSoy!$K$4)</f>
        <v>0.20257267294641951</v>
      </c>
      <c r="CI699">
        <f>(HydroProcOil!$K$14/HexExtSoy!$K$4)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1115</v>
      </c>
      <c r="C700" s="197" t="s">
        <v>963</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(Transest!$J$14/HexExtSoy!$K$4)</f>
        <v>0.20257267294641951</v>
      </c>
      <c r="CI700">
        <f>(HydroProcOil!$K$14/HexExtSoy!$K$4)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1115</v>
      </c>
      <c r="C701" s="197" t="s">
        <v>1126</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(Transest!$J$14/HexExtSoy!$K$4)</f>
        <v>0.20257267294641951</v>
      </c>
      <c r="CI701">
        <f>(HydroProcOil!$K$14/HexExtSoy!$K$4)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1115</v>
      </c>
      <c r="C702" s="197" t="s">
        <v>1127</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(Transest!$J$14/HexExtSoy!$K$4)</f>
        <v>0.20257267294641951</v>
      </c>
      <c r="CI702">
        <f>(HydroProcOil!$K$14/HexExtSoy!$K$4)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1115</v>
      </c>
      <c r="C703" s="197" t="s">
        <v>625</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(Transest!$J$14/HexExtSoy!$K$4)</f>
        <v>0.20257267294641951</v>
      </c>
      <c r="CI703">
        <f>(HydroProcOil!$K$14/HexExtSoy!$K$4)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1115</v>
      </c>
      <c r="C704" s="197" t="s">
        <v>700</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(Transest!$J$14/HexExtSoy!$K$4)</f>
        <v>0.20257267294641951</v>
      </c>
      <c r="CI704">
        <f>(HydroProcOil!$K$14/HexExtSoy!$K$4)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1115</v>
      </c>
      <c r="C705" s="197" t="s">
        <v>1128</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(Transest!$J$14/HexExtSoy!$K$4)</f>
        <v>0.20257267294641951</v>
      </c>
      <c r="CI705">
        <f>(HydroProcOil!$K$14/HexExtSoy!$K$4)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1115</v>
      </c>
      <c r="C706" s="197" t="s">
        <v>627</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(Transest!$J$14/HexExtSoy!$K$4)</f>
        <v>0.20257267294641951</v>
      </c>
      <c r="CI706">
        <f>(HydroProcOil!$K$14/HexExtSoy!$K$4)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1115</v>
      </c>
      <c r="C707" s="197" t="s">
        <v>969</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(Transest!$J$14/HexExtSoy!$K$4)</f>
        <v>0.20257267294641951</v>
      </c>
      <c r="CI707">
        <f>(HydroProcOil!$K$14/HexExtSoy!$K$4)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1115</v>
      </c>
      <c r="C708" s="197" t="s">
        <v>1129</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(Transest!$J$14/HexExtSoy!$K$4)</f>
        <v>0.20257267294641951</v>
      </c>
      <c r="CI708">
        <f>(HydroProcOil!$K$14/HexExtSoy!$K$4)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1115</v>
      </c>
      <c r="C709" s="197" t="s">
        <v>628</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(Transest!$J$14/HexExtSoy!$K$4)</f>
        <v>0.20257267294641951</v>
      </c>
      <c r="CI709">
        <f>(HydroProcOil!$K$14/HexExtSoy!$K$4)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1115</v>
      </c>
      <c r="C710" s="197" t="s">
        <v>1130</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(Transest!$J$14/HexExtSoy!$K$4)</f>
        <v>0.20257267294641951</v>
      </c>
      <c r="CI710">
        <f>(HydroProcOil!$K$14/HexExtSoy!$K$4)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1115</v>
      </c>
      <c r="C711" s="197" t="s">
        <v>703</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(Transest!$J$14/HexExtSoy!$K$4)</f>
        <v>0.20257267294641951</v>
      </c>
      <c r="CI711">
        <f>(HydroProcOil!$K$14/HexExtSoy!$K$4)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1115</v>
      </c>
      <c r="C712" s="197" t="s">
        <v>1086</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(Transest!$J$14/HexExtSoy!$K$4)</f>
        <v>0.20257267294641951</v>
      </c>
      <c r="CI712">
        <f>(HydroProcOil!$K$14/HexExtSoy!$K$4)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1115</v>
      </c>
      <c r="C713" s="197" t="s">
        <v>1131</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(Transest!$J$14/HexExtSoy!$K$4)</f>
        <v>0.20257267294641951</v>
      </c>
      <c r="CI713">
        <f>(HydroProcOil!$K$14/HexExtSoy!$K$4)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1115</v>
      </c>
      <c r="C714" s="197" t="s">
        <v>1132</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(Transest!$J$14/HexExtSoy!$K$4)</f>
        <v>0.20257267294641951</v>
      </c>
      <c r="CI714">
        <f>(HydroProcOil!$K$14/HexExtSoy!$K$4)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1115</v>
      </c>
      <c r="C715" s="197" t="s">
        <v>750</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(Transest!$J$14/HexExtSoy!$K$4)</f>
        <v>0.20257267294641951</v>
      </c>
      <c r="CI715">
        <f>(HydroProcOil!$K$14/HexExtSoy!$K$4)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1115</v>
      </c>
      <c r="C716" s="197" t="s">
        <v>1133</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(Transest!$J$14/HexExtSoy!$K$4)</f>
        <v>0.20257267294641951</v>
      </c>
      <c r="CI716">
        <f>(HydroProcOil!$K$14/HexExtSoy!$K$4)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1115</v>
      </c>
      <c r="C717" s="197" t="s">
        <v>631</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(Transest!$J$14/HexExtSoy!$K$4)</f>
        <v>0.20257267294641951</v>
      </c>
      <c r="CI717">
        <f>(HydroProcOil!$K$14/HexExtSoy!$K$4)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1115</v>
      </c>
      <c r="C718" s="197" t="s">
        <v>636</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(Transest!$J$14/HexExtSoy!$K$4)</f>
        <v>0.20257267294641951</v>
      </c>
      <c r="CI718">
        <f>(HydroProcOil!$K$14/HexExtSoy!$K$4)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1115</v>
      </c>
      <c r="C719" s="197" t="s">
        <v>638</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(Transest!$J$14/HexExtSoy!$K$4)</f>
        <v>0.20257267294641951</v>
      </c>
      <c r="CI719">
        <f>(HydroProcOil!$K$14/HexExtSoy!$K$4)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1115</v>
      </c>
      <c r="C720" s="197" t="s">
        <v>639</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(Transest!$J$14/HexExtSoy!$K$4)</f>
        <v>0.20257267294641951</v>
      </c>
      <c r="CI720">
        <f>(HydroProcOil!$K$14/HexExtSoy!$K$4)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1115</v>
      </c>
      <c r="C721" s="197" t="s">
        <v>891</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(Transest!$J$14/HexExtSoy!$K$4)</f>
        <v>0.20257267294641951</v>
      </c>
      <c r="CI721">
        <f>(HydroProcOil!$K$14/HexExtSoy!$K$4)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1115</v>
      </c>
      <c r="C722" s="197" t="s">
        <v>1134</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(Transest!$J$14/HexExtSoy!$K$4)</f>
        <v>0.20257267294641951</v>
      </c>
      <c r="CI722">
        <f>(HydroProcOil!$K$14/HexExtSoy!$K$4)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1115</v>
      </c>
      <c r="C723" s="197" t="s">
        <v>641</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(Transest!$J$14/HexExtSoy!$K$4)</f>
        <v>0.20257267294641951</v>
      </c>
      <c r="CI723">
        <f>(HydroProcOil!$K$14/HexExtSoy!$K$4)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1115</v>
      </c>
      <c r="C724" s="197" t="s">
        <v>642</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(Transest!$J$14/HexExtSoy!$K$4)</f>
        <v>0.20257267294641951</v>
      </c>
      <c r="CI724">
        <f>(HydroProcOil!$K$14/HexExtSoy!$K$4)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1115</v>
      </c>
      <c r="C725" s="197" t="s">
        <v>643</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(Transest!$J$14/HexExtSoy!$K$4)</f>
        <v>0.20257267294641951</v>
      </c>
      <c r="CI725">
        <f>(HydroProcOil!$K$14/HexExtSoy!$K$4)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1115</v>
      </c>
      <c r="C726" s="197" t="s">
        <v>712</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(Transest!$J$14/HexExtSoy!$K$4)</f>
        <v>0.20257267294641951</v>
      </c>
      <c r="CI726">
        <f>(HydroProcOil!$K$14/HexExtSoy!$K$4)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1115</v>
      </c>
      <c r="C727" s="197" t="s">
        <v>1135</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(Transest!$J$14/HexExtSoy!$K$4)</f>
        <v>0.20257267294641951</v>
      </c>
      <c r="CI727">
        <f>(HydroProcOil!$K$14/HexExtSoy!$K$4)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1115</v>
      </c>
      <c r="C728" s="197" t="s">
        <v>1136</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(Transest!$J$14/HexExtSoy!$K$4)</f>
        <v>0.20257267294641951</v>
      </c>
      <c r="CI728">
        <f>(HydroProcOil!$K$14/HexExtSoy!$K$4)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1115</v>
      </c>
      <c r="C729" s="197" t="s">
        <v>762</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(Transest!$J$14/HexExtSoy!$K$4)</f>
        <v>0.20257267294641951</v>
      </c>
      <c r="CI729">
        <f>(HydroProcOil!$K$14/HexExtSoy!$K$4)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1115</v>
      </c>
      <c r="C730" s="197" t="s">
        <v>1137</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(Transest!$J$14/HexExtSoy!$K$4)</f>
        <v>0.20257267294641951</v>
      </c>
      <c r="CI730">
        <f>(HydroProcOil!$K$14/HexExtSoy!$K$4)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1115</v>
      </c>
      <c r="C731" s="197" t="s">
        <v>1138</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(Transest!$J$14/HexExtSoy!$K$4)</f>
        <v>0.20257267294641951</v>
      </c>
      <c r="CI731">
        <f>(HydroProcOil!$K$14/HexExtSoy!$K$4)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1115</v>
      </c>
      <c r="C732" s="197" t="s">
        <v>644</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(Transest!$J$14/HexExtSoy!$K$4)</f>
        <v>0.20257267294641951</v>
      </c>
      <c r="CI732">
        <f>(HydroProcOil!$K$14/HexExtSoy!$K$4)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1115</v>
      </c>
      <c r="C733" s="197" t="s">
        <v>646</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(Transest!$J$14/HexExtSoy!$K$4)</f>
        <v>0.20257267294641951</v>
      </c>
      <c r="CI733">
        <f>(HydroProcOil!$K$14/HexExtSoy!$K$4)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1115</v>
      </c>
      <c r="C734" s="197" t="s">
        <v>1139</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(Transest!$J$14/HexExtSoy!$K$4)</f>
        <v>0.20257267294641951</v>
      </c>
      <c r="CI734">
        <f>(HydroProcOil!$K$14/HexExtSoy!$K$4)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1115</v>
      </c>
      <c r="C735" s="197" t="s">
        <v>1140</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(Transest!$J$14/HexExtSoy!$K$4)</f>
        <v>0.20257267294641951</v>
      </c>
      <c r="CI735">
        <f>(HydroProcOil!$K$14/HexExtSoy!$K$4)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1115</v>
      </c>
      <c r="C736" s="197" t="s">
        <v>719</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(Transest!$J$14/HexExtSoy!$K$4)</f>
        <v>0.20257267294641951</v>
      </c>
      <c r="CI736">
        <f>(HydroProcOil!$K$14/HexExtSoy!$K$4)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1115</v>
      </c>
      <c r="C737" s="197" t="s">
        <v>900</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(Transest!$J$14/HexExtSoy!$K$4)</f>
        <v>0.20257267294641951</v>
      </c>
      <c r="CI737">
        <f>(HydroProcOil!$K$14/HexExtSoy!$K$4)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1115</v>
      </c>
      <c r="C738" s="197" t="s">
        <v>647</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(Transest!$J$14/HexExtSoy!$K$4)</f>
        <v>0.20257267294641951</v>
      </c>
      <c r="CI738">
        <f>(HydroProcOil!$K$14/HexExtSoy!$K$4)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1115</v>
      </c>
      <c r="C739" s="197" t="s">
        <v>1141</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(Transest!$J$14/HexExtSoy!$K$4)</f>
        <v>0.20257267294641951</v>
      </c>
      <c r="CI739">
        <f>(HydroProcOil!$K$14/HexExtSoy!$K$4)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1115</v>
      </c>
      <c r="C740" s="197" t="s">
        <v>1142</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(Transest!$J$14/HexExtSoy!$K$4)</f>
        <v>0.20257267294641951</v>
      </c>
      <c r="CI740">
        <f>(HydroProcOil!$K$14/HexExtSoy!$K$4)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1115</v>
      </c>
      <c r="C741" s="197" t="s">
        <v>1143</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(Transest!$J$14/HexExtSoy!$K$4)</f>
        <v>0.20257267294641951</v>
      </c>
      <c r="CI741">
        <f>(HydroProcOil!$K$14/HexExtSoy!$K$4)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1115</v>
      </c>
      <c r="C742" s="197" t="s">
        <v>722</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(Transest!$J$14/HexExtSoy!$K$4)</f>
        <v>0.20257267294641951</v>
      </c>
      <c r="CI742">
        <f>(HydroProcOil!$K$14/HexExtSoy!$K$4)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1115</v>
      </c>
      <c r="C743" s="197" t="s">
        <v>650</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(Transest!$J$14/HexExtSoy!$K$4)</f>
        <v>0.20257267294641951</v>
      </c>
      <c r="CI743">
        <f>(HydroProcOil!$K$14/HexExtSoy!$K$4)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1115</v>
      </c>
      <c r="C744" s="197" t="s">
        <v>1144</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(Transest!$J$14/HexExtSoy!$K$4)</f>
        <v>0.20257267294641951</v>
      </c>
      <c r="CI744">
        <f>(HydroProcOil!$K$14/HexExtSoy!$K$4)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1115</v>
      </c>
      <c r="C745" s="197" t="s">
        <v>1145</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(Transest!$J$14/HexExtSoy!$K$4)</f>
        <v>0.20257267294641951</v>
      </c>
      <c r="CI745">
        <f>(HydroProcOil!$K$14/HexExtSoy!$K$4)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1115</v>
      </c>
      <c r="C746" s="197" t="s">
        <v>1146</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(Transest!$J$14/HexExtSoy!$K$4)</f>
        <v>0.20257267294641951</v>
      </c>
      <c r="CI746">
        <f>(HydroProcOil!$K$14/HexExtSoy!$K$4)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1115</v>
      </c>
      <c r="C747" s="197" t="s">
        <v>1147</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(Transest!$J$14/HexExtSoy!$K$4)</f>
        <v>0.20257267294641951</v>
      </c>
      <c r="CI747">
        <f>(HydroProcOil!$K$14/HexExtSoy!$K$4)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1115</v>
      </c>
      <c r="C748" s="197" t="s">
        <v>1148</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(Transest!$J$14/HexExtSoy!$K$4)</f>
        <v>0.20257267294641951</v>
      </c>
      <c r="CI748">
        <f>(HydroProcOil!$K$14/HexExtSoy!$K$4)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1115</v>
      </c>
      <c r="C749" s="197" t="s">
        <v>1149</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(Transest!$J$14/HexExtSoy!$K$4)</f>
        <v>0.20257267294641951</v>
      </c>
      <c r="CI749">
        <f>(HydroProcOil!$K$14/HexExtSoy!$K$4)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1115</v>
      </c>
      <c r="C750" s="197" t="s">
        <v>1150</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(Transest!$J$14/HexExtSoy!$K$4)</f>
        <v>0.20257267294641951</v>
      </c>
      <c r="CI750">
        <f>(HydroProcOil!$K$14/HexExtSoy!$K$4)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1115</v>
      </c>
      <c r="C751" s="197" t="s">
        <v>728</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(Transest!$J$14/HexExtSoy!$K$4)</f>
        <v>0.20257267294641951</v>
      </c>
      <c r="CI751">
        <f>(HydroProcOil!$K$14/HexExtSoy!$K$4)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1115</v>
      </c>
      <c r="C752" s="197" t="s">
        <v>1151</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(Transest!$J$14/HexExtSoy!$K$4)</f>
        <v>0.20257267294641951</v>
      </c>
      <c r="CI752">
        <f>(HydroProcOil!$K$14/HexExtSoy!$K$4)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1115</v>
      </c>
      <c r="C753" s="197" t="s">
        <v>1152</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(Transest!$J$14/HexExtSoy!$K$4)</f>
        <v>0.20257267294641951</v>
      </c>
      <c r="CI753">
        <f>(HydroProcOil!$K$14/HexExtSoy!$K$4)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1115</v>
      </c>
      <c r="C754" s="197" t="s">
        <v>1153</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(Transest!$J$14/HexExtSoy!$K$4)</f>
        <v>0.20257267294641951</v>
      </c>
      <c r="CI754">
        <f>(HydroProcOil!$K$14/HexExtSoy!$K$4)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1115</v>
      </c>
      <c r="C755" s="197" t="s">
        <v>1109</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(Transest!$J$14/HexExtSoy!$K$4)</f>
        <v>0.20257267294641951</v>
      </c>
      <c r="CI755">
        <f>(HydroProcOil!$K$14/HexExtSoy!$K$4)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1115</v>
      </c>
      <c r="C756" s="197" t="s">
        <v>1012</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(Transest!$J$14/HexExtSoy!$K$4)</f>
        <v>0.20257267294641951</v>
      </c>
      <c r="CI756">
        <f>(HydroProcOil!$K$14/HexExtSoy!$K$4)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1115</v>
      </c>
      <c r="C757" s="197" t="s">
        <v>1154</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(Transest!$J$14/HexExtSoy!$K$4)</f>
        <v>0.20257267294641951</v>
      </c>
      <c r="CI757">
        <f>(HydroProcOil!$K$14/HexExtSoy!$K$4)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1115</v>
      </c>
      <c r="C758" s="197" t="s">
        <v>656</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(Transest!$J$14/HexExtSoy!$K$4)</f>
        <v>0.20257267294641951</v>
      </c>
      <c r="CI758">
        <f>(HydroProcOil!$K$14/HexExtSoy!$K$4)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1115</v>
      </c>
      <c r="C759" s="197" t="s">
        <v>1013</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(Transest!$J$14/HexExtSoy!$K$4)</f>
        <v>0.20257267294641951</v>
      </c>
      <c r="CI759">
        <f>(HydroProcOil!$K$14/HexExtSoy!$K$4)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1115</v>
      </c>
      <c r="C760" s="197" t="s">
        <v>1155</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(Transest!$J$14/HexExtSoy!$K$4)</f>
        <v>0.20257267294641951</v>
      </c>
      <c r="CI760">
        <f>(HydroProcOil!$K$14/HexExtSoy!$K$4)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1115</v>
      </c>
      <c r="C761" s="197" t="s">
        <v>730</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(Transest!$J$14/HexExtSoy!$K$4)</f>
        <v>0.20257267294641951</v>
      </c>
      <c r="CI761">
        <f>(HydroProcOil!$K$14/HexExtSoy!$K$4)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1115</v>
      </c>
      <c r="C762" s="197" t="s">
        <v>1156</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(Transest!$J$14/HexExtSoy!$K$4)</f>
        <v>0.20257267294641951</v>
      </c>
      <c r="CI762">
        <f>(HydroProcOil!$K$14/HexExtSoy!$K$4)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1157</v>
      </c>
      <c r="C763" s="197" t="s">
        <v>1158</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(Transest!$J$14/HexExtSoy!$K$4)</f>
        <v>0.20257267294641951</v>
      </c>
      <c r="CI763">
        <f>(HydroProcOil!$K$14/HexExtSoy!$K$4)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1157</v>
      </c>
      <c r="C764" s="197" t="s">
        <v>791</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(Transest!$J$14/HexExtSoy!$K$4)</f>
        <v>0.20257267294641951</v>
      </c>
      <c r="CI764">
        <f>(HydroProcOil!$K$14/HexExtSoy!$K$4)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1157</v>
      </c>
      <c r="C765" s="197" t="s">
        <v>1159</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(Transest!$J$14/HexExtSoy!$K$4)</f>
        <v>0.20257267294641951</v>
      </c>
      <c r="CI765">
        <f>(HydroProcOil!$K$14/HexExtSoy!$K$4)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1157</v>
      </c>
      <c r="C766" s="197" t="s">
        <v>1160</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(Transest!$J$14/HexExtSoy!$K$4)</f>
        <v>0.20257267294641951</v>
      </c>
      <c r="CI766">
        <f>(HydroProcOil!$K$14/HexExtSoy!$K$4)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1157</v>
      </c>
      <c r="C767" s="197" t="s">
        <v>1161</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(Transest!$J$14/HexExtSoy!$K$4)</f>
        <v>0.20257267294641951</v>
      </c>
      <c r="CI767">
        <f>(HydroProcOil!$K$14/HexExtSoy!$K$4)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1157</v>
      </c>
      <c r="C768" s="197" t="s">
        <v>679</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(Transest!$J$14/HexExtSoy!$K$4)</f>
        <v>0.20257267294641951</v>
      </c>
      <c r="CI768">
        <f>(HydroProcOil!$K$14/HexExtSoy!$K$4)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1157</v>
      </c>
      <c r="C769" s="197" t="s">
        <v>1162</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(Transest!$J$14/HexExtSoy!$K$4)</f>
        <v>0.20257267294641951</v>
      </c>
      <c r="CI769">
        <f>(HydroProcOil!$K$14/HexExtSoy!$K$4)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1157</v>
      </c>
      <c r="C770" s="197" t="s">
        <v>680</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(Transest!$J$14/HexExtSoy!$K$4)</f>
        <v>0.20257267294641951</v>
      </c>
      <c r="CI770">
        <f>(HydroProcOil!$K$14/HexExtSoy!$K$4)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1157</v>
      </c>
      <c r="C771" s="197" t="s">
        <v>1163</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(Transest!$J$14/HexExtSoy!$K$4)</f>
        <v>0.20257267294641951</v>
      </c>
      <c r="CI771">
        <f>(HydroProcOil!$K$14/HexExtSoy!$K$4)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1157</v>
      </c>
      <c r="C772" s="197" t="s">
        <v>1164</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(Transest!$J$14/HexExtSoy!$K$4)</f>
        <v>0.20257267294641951</v>
      </c>
      <c r="CI772">
        <f>(HydroProcOil!$K$14/HexExtSoy!$K$4)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1157</v>
      </c>
      <c r="C773" s="197" t="s">
        <v>1165</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(Transest!$J$14/HexExtSoy!$K$4)</f>
        <v>0.20257267294641951</v>
      </c>
      <c r="CI773">
        <f>(HydroProcOil!$K$14/HexExtSoy!$K$4)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1157</v>
      </c>
      <c r="C774" s="197" t="s">
        <v>598</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(Transest!$J$14/HexExtSoy!$K$4)</f>
        <v>0.20257267294641951</v>
      </c>
      <c r="CI774">
        <f>(HydroProcOil!$K$14/HexExtSoy!$K$4)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1157</v>
      </c>
      <c r="C775" s="197" t="s">
        <v>599</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(Transest!$J$14/HexExtSoy!$K$4)</f>
        <v>0.20257267294641951</v>
      </c>
      <c r="CI775">
        <f>(HydroProcOil!$K$14/HexExtSoy!$K$4)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1157</v>
      </c>
      <c r="C776" s="197" t="s">
        <v>682</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(Transest!$J$14/HexExtSoy!$K$4)</f>
        <v>0.20257267294641951</v>
      </c>
      <c r="CI776">
        <f>(HydroProcOil!$K$14/HexExtSoy!$K$4)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1157</v>
      </c>
      <c r="C777" s="197" t="s">
        <v>1065</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(Transest!$J$14/HexExtSoy!$K$4)</f>
        <v>0.20257267294641951</v>
      </c>
      <c r="CI777">
        <f>(HydroProcOil!$K$14/HexExtSoy!$K$4)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1157</v>
      </c>
      <c r="C778" s="197" t="s">
        <v>1166</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(Transest!$J$14/HexExtSoy!$K$4)</f>
        <v>0.20257267294641951</v>
      </c>
      <c r="CI778">
        <f>(HydroProcOil!$K$14/HexExtSoy!$K$4)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1157</v>
      </c>
      <c r="C779" s="197" t="s">
        <v>1167</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(Transest!$J$14/HexExtSoy!$K$4)</f>
        <v>0.20257267294641951</v>
      </c>
      <c r="CI779">
        <f>(HydroProcOil!$K$14/HexExtSoy!$K$4)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1157</v>
      </c>
      <c r="C780" s="197" t="s">
        <v>601</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(Transest!$J$14/HexExtSoy!$K$4)</f>
        <v>0.20257267294641951</v>
      </c>
      <c r="CI780">
        <f>(HydroProcOil!$K$14/HexExtSoy!$K$4)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1157</v>
      </c>
      <c r="C781" s="197" t="s">
        <v>1168</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(Transest!$J$14/HexExtSoy!$K$4)</f>
        <v>0.20257267294641951</v>
      </c>
      <c r="CI781">
        <f>(HydroProcOil!$K$14/HexExtSoy!$K$4)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1157</v>
      </c>
      <c r="C782" s="197" t="s">
        <v>604</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(Transest!$J$14/HexExtSoy!$K$4)</f>
        <v>0.20257267294641951</v>
      </c>
      <c r="CI782">
        <f>(HydroProcOil!$K$14/HexExtSoy!$K$4)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1157</v>
      </c>
      <c r="C783" s="197" t="s">
        <v>605</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(Transest!$J$14/HexExtSoy!$K$4)</f>
        <v>0.20257267294641951</v>
      </c>
      <c r="CI783">
        <f>(HydroProcOil!$K$14/HexExtSoy!$K$4)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1157</v>
      </c>
      <c r="C784" s="197" t="s">
        <v>934</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(Transest!$J$14/HexExtSoy!$K$4)</f>
        <v>0.20257267294641951</v>
      </c>
      <c r="CI784">
        <f>(HydroProcOil!$K$14/HexExtSoy!$K$4)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1157</v>
      </c>
      <c r="C785" s="197" t="s">
        <v>1068</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(Transest!$J$14/HexExtSoy!$K$4)</f>
        <v>0.20257267294641951</v>
      </c>
      <c r="CI785">
        <f>(HydroProcOil!$K$14/HexExtSoy!$K$4)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1157</v>
      </c>
      <c r="C786" s="197" t="s">
        <v>689</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(Transest!$J$14/HexExtSoy!$K$4)</f>
        <v>0.20257267294641951</v>
      </c>
      <c r="CI786">
        <f>(HydroProcOil!$K$14/HexExtSoy!$K$4)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1157</v>
      </c>
      <c r="C787" s="197" t="s">
        <v>615</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(Transest!$J$14/HexExtSoy!$K$4)</f>
        <v>0.20257267294641951</v>
      </c>
      <c r="CI787">
        <f>(HydroProcOil!$K$14/HexExtSoy!$K$4)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1157</v>
      </c>
      <c r="C788" s="197" t="s">
        <v>1169</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(Transest!$J$14/HexExtSoy!$K$4)</f>
        <v>0.20257267294641951</v>
      </c>
      <c r="CI788">
        <f>(HydroProcOil!$K$14/HexExtSoy!$K$4)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1157</v>
      </c>
      <c r="C789" s="197" t="s">
        <v>943</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(Transest!$J$14/HexExtSoy!$K$4)</f>
        <v>0.20257267294641951</v>
      </c>
      <c r="CI789">
        <f>(HydroProcOil!$K$14/HexExtSoy!$K$4)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1157</v>
      </c>
      <c r="C790" s="197" t="s">
        <v>1121</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(Transest!$J$14/HexExtSoy!$K$4)</f>
        <v>0.20257267294641951</v>
      </c>
      <c r="CI790">
        <f>(HydroProcOil!$K$14/HexExtSoy!$K$4)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1157</v>
      </c>
      <c r="C791" s="197" t="s">
        <v>1170</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(Transest!$J$14/HexExtSoy!$K$4)</f>
        <v>0.20257267294641951</v>
      </c>
      <c r="CI791">
        <f>(HydroProcOil!$K$14/HexExtSoy!$K$4)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1157</v>
      </c>
      <c r="C792" s="197" t="s">
        <v>1171</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(Transest!$J$14/HexExtSoy!$K$4)</f>
        <v>0.20257267294641951</v>
      </c>
      <c r="CI792">
        <f>(HydroProcOil!$K$14/HexExtSoy!$K$4)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1157</v>
      </c>
      <c r="C793" s="197" t="s">
        <v>1172</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(Transest!$J$14/HexExtSoy!$K$4)</f>
        <v>0.20257267294641951</v>
      </c>
      <c r="CI793">
        <f>(HydroProcOil!$K$14/HexExtSoy!$K$4)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1157</v>
      </c>
      <c r="C794" s="197" t="s">
        <v>1173</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(Transest!$J$14/HexExtSoy!$K$4)</f>
        <v>0.20257267294641951</v>
      </c>
      <c r="CI794">
        <f>(HydroProcOil!$K$14/HexExtSoy!$K$4)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1157</v>
      </c>
      <c r="C795" s="197" t="s">
        <v>620</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(Transest!$J$14/HexExtSoy!$K$4)</f>
        <v>0.20257267294641951</v>
      </c>
      <c r="CI795">
        <f>(HydroProcOil!$K$14/HexExtSoy!$K$4)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1157</v>
      </c>
      <c r="C796" s="197" t="s">
        <v>953</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(Transest!$J$14/HexExtSoy!$K$4)</f>
        <v>0.20257267294641951</v>
      </c>
      <c r="CI796">
        <f>(HydroProcOil!$K$14/HexExtSoy!$K$4)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1157</v>
      </c>
      <c r="C797" s="197" t="s">
        <v>621</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(Transest!$J$14/HexExtSoy!$K$4)</f>
        <v>0.20257267294641951</v>
      </c>
      <c r="CI797">
        <f>(HydroProcOil!$K$14/HexExtSoy!$K$4)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1157</v>
      </c>
      <c r="C798" s="197" t="s">
        <v>813</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(Transest!$J$14/HexExtSoy!$K$4)</f>
        <v>0.20257267294641951</v>
      </c>
      <c r="CI798">
        <f>(HydroProcOil!$K$14/HexExtSoy!$K$4)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1157</v>
      </c>
      <c r="C799" s="197" t="s">
        <v>623</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(Transest!$J$14/HexExtSoy!$K$4)</f>
        <v>0.20257267294641951</v>
      </c>
      <c r="CI799">
        <f>(HydroProcOil!$K$14/HexExtSoy!$K$4)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1157</v>
      </c>
      <c r="C800" s="197" t="s">
        <v>1077</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(Transest!$J$14/HexExtSoy!$K$4)</f>
        <v>0.20257267294641951</v>
      </c>
      <c r="CI800">
        <f>(HydroProcOil!$K$14/HexExtSoy!$K$4)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1157</v>
      </c>
      <c r="C801" s="197" t="s">
        <v>1174</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(Transest!$J$14/HexExtSoy!$K$4)</f>
        <v>0.20257267294641951</v>
      </c>
      <c r="CI801">
        <f>(HydroProcOil!$K$14/HexExtSoy!$K$4)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1157</v>
      </c>
      <c r="C802" s="197" t="s">
        <v>879</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(Transest!$J$14/HexExtSoy!$K$4)</f>
        <v>0.20257267294641951</v>
      </c>
      <c r="CI802">
        <f>(HydroProcOil!$K$14/HexExtSoy!$K$4)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1157</v>
      </c>
      <c r="C803" s="197" t="s">
        <v>963</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(Transest!$J$14/HexExtSoy!$K$4)</f>
        <v>0.20257267294641951</v>
      </c>
      <c r="CI803">
        <f>(HydroProcOil!$K$14/HexExtSoy!$K$4)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1157</v>
      </c>
      <c r="C804" s="197" t="s">
        <v>1078</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(Transest!$J$14/HexExtSoy!$K$4)</f>
        <v>0.20257267294641951</v>
      </c>
      <c r="CI804">
        <f>(HydroProcOil!$K$14/HexExtSoy!$K$4)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1157</v>
      </c>
      <c r="C805" s="197" t="s">
        <v>1126</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(Transest!$J$14/HexExtSoy!$K$4)</f>
        <v>0.20257267294641951</v>
      </c>
      <c r="CI805">
        <f>(HydroProcOil!$K$14/HexExtSoy!$K$4)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1157</v>
      </c>
      <c r="C806" s="197" t="s">
        <v>625</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(Transest!$J$14/HexExtSoy!$K$4)</f>
        <v>0.20257267294641951</v>
      </c>
      <c r="CI806">
        <f>(HydroProcOil!$K$14/HexExtSoy!$K$4)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1157</v>
      </c>
      <c r="C807" s="197" t="s">
        <v>700</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(Transest!$J$14/HexExtSoy!$K$4)</f>
        <v>0.20257267294641951</v>
      </c>
      <c r="CI807">
        <f>(HydroProcOil!$K$14/HexExtSoy!$K$4)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1157</v>
      </c>
      <c r="C808" s="197" t="s">
        <v>745</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(Transest!$J$14/HexExtSoy!$K$4)</f>
        <v>0.20257267294641951</v>
      </c>
      <c r="CI808">
        <f>(HydroProcOil!$K$14/HexExtSoy!$K$4)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1157</v>
      </c>
      <c r="C809" s="197" t="s">
        <v>1175</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(Transest!$J$14/HexExtSoy!$K$4)</f>
        <v>0.20257267294641951</v>
      </c>
      <c r="CI809">
        <f>(HydroProcOil!$K$14/HexExtSoy!$K$4)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1157</v>
      </c>
      <c r="C810" s="197" t="s">
        <v>1176</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(Transest!$J$14/HexExtSoy!$K$4)</f>
        <v>0.20257267294641951</v>
      </c>
      <c r="CI810">
        <f>(HydroProcOil!$K$14/HexExtSoy!$K$4)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1157</v>
      </c>
      <c r="C811" s="197" t="s">
        <v>627</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(Transest!$J$14/HexExtSoy!$K$4)</f>
        <v>0.20257267294641951</v>
      </c>
      <c r="CI811">
        <f>(HydroProcOil!$K$14/HexExtSoy!$K$4)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1157</v>
      </c>
      <c r="C812" s="197" t="s">
        <v>969</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(Transest!$J$14/HexExtSoy!$K$4)</f>
        <v>0.20257267294641951</v>
      </c>
      <c r="CI812">
        <f>(HydroProcOil!$K$14/HexExtSoy!$K$4)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1157</v>
      </c>
      <c r="C813" s="197" t="s">
        <v>628</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(Transest!$J$14/HexExtSoy!$K$4)</f>
        <v>0.20257267294641951</v>
      </c>
      <c r="CI813">
        <f>(HydroProcOil!$K$14/HexExtSoy!$K$4)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1157</v>
      </c>
      <c r="C814" s="197" t="s">
        <v>703</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(Transest!$J$14/HexExtSoy!$K$4)</f>
        <v>0.20257267294641951</v>
      </c>
      <c r="CI814">
        <f>(HydroProcOil!$K$14/HexExtSoy!$K$4)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1157</v>
      </c>
      <c r="C815" s="197" t="s">
        <v>972</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(Transest!$J$14/HexExtSoy!$K$4)</f>
        <v>0.20257267294641951</v>
      </c>
      <c r="CI815">
        <f>(HydroProcOil!$K$14/HexExtSoy!$K$4)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1157</v>
      </c>
      <c r="C816" s="197" t="s">
        <v>1177</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(Transest!$J$14/HexExtSoy!$K$4)</f>
        <v>0.20257267294641951</v>
      </c>
      <c r="CI816">
        <f>(HydroProcOil!$K$14/HexExtSoy!$K$4)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1157</v>
      </c>
      <c r="C817" s="197" t="s">
        <v>1178</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(Transest!$J$14/HexExtSoy!$K$4)</f>
        <v>0.20257267294641951</v>
      </c>
      <c r="CI817">
        <f>(HydroProcOil!$K$14/HexExtSoy!$K$4)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1157</v>
      </c>
      <c r="C818" s="197" t="s">
        <v>632</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(Transest!$J$14/HexExtSoy!$K$4)</f>
        <v>0.20257267294641951</v>
      </c>
      <c r="CI818">
        <f>(HydroProcOil!$K$14/HexExtSoy!$K$4)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1157</v>
      </c>
      <c r="C819" s="197" t="s">
        <v>1179</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(Transest!$J$14/HexExtSoy!$K$4)</f>
        <v>0.20257267294641951</v>
      </c>
      <c r="CI819">
        <f>(HydroProcOil!$K$14/HexExtSoy!$K$4)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1157</v>
      </c>
      <c r="C820" s="197" t="s">
        <v>1180</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(Transest!$J$14/HexExtSoy!$K$4)</f>
        <v>0.20257267294641951</v>
      </c>
      <c r="CI820">
        <f>(HydroProcOil!$K$14/HexExtSoy!$K$4)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1157</v>
      </c>
      <c r="C821" s="197" t="s">
        <v>1181</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(Transest!$J$14/HexExtSoy!$K$4)</f>
        <v>0.20257267294641951</v>
      </c>
      <c r="CI821">
        <f>(HydroProcOil!$K$14/HexExtSoy!$K$4)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1157</v>
      </c>
      <c r="C822" s="197" t="s">
        <v>1182</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(Transest!$J$14/HexExtSoy!$K$4)</f>
        <v>0.20257267294641951</v>
      </c>
      <c r="CI822">
        <f>(HydroProcOil!$K$14/HexExtSoy!$K$4)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1157</v>
      </c>
      <c r="C823" s="197" t="s">
        <v>636</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(Transest!$J$14/HexExtSoy!$K$4)</f>
        <v>0.20257267294641951</v>
      </c>
      <c r="CI823">
        <f>(HydroProcOil!$K$14/HexExtSoy!$K$4)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1157</v>
      </c>
      <c r="C824" s="197" t="s">
        <v>1183</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(Transest!$J$14/HexExtSoy!$K$4)</f>
        <v>0.20257267294641951</v>
      </c>
      <c r="CI824">
        <f>(HydroProcOil!$K$14/HexExtSoy!$K$4)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1157</v>
      </c>
      <c r="C825" s="197" t="s">
        <v>638</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(Transest!$J$14/HexExtSoy!$K$4)</f>
        <v>0.20257267294641951</v>
      </c>
      <c r="CI825">
        <f>(HydroProcOil!$K$14/HexExtSoy!$K$4)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1157</v>
      </c>
      <c r="C826" s="197" t="s">
        <v>639</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(Transest!$J$14/HexExtSoy!$K$4)</f>
        <v>0.20257267294641951</v>
      </c>
      <c r="CI826">
        <f>(HydroProcOil!$K$14/HexExtSoy!$K$4)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1157</v>
      </c>
      <c r="C827" s="197" t="s">
        <v>1184</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(Transest!$J$14/HexExtSoy!$K$4)</f>
        <v>0.20257267294641951</v>
      </c>
      <c r="CI827">
        <f>(HydroProcOil!$K$14/HexExtSoy!$K$4)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1157</v>
      </c>
      <c r="C828" s="197" t="s">
        <v>980</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(Transest!$J$14/HexExtSoy!$K$4)</f>
        <v>0.20257267294641951</v>
      </c>
      <c r="CI828">
        <f>(HydroProcOil!$K$14/HexExtSoy!$K$4)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1157</v>
      </c>
      <c r="C829" s="197" t="s">
        <v>1185</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(Transest!$J$14/HexExtSoy!$K$4)</f>
        <v>0.20257267294641951</v>
      </c>
      <c r="CI829">
        <f>(HydroProcOil!$K$14/HexExtSoy!$K$4)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1157</v>
      </c>
      <c r="C830" s="197" t="s">
        <v>641</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(Transest!$J$14/HexExtSoy!$K$4)</f>
        <v>0.20257267294641951</v>
      </c>
      <c r="CI830">
        <f>(HydroProcOil!$K$14/HexExtSoy!$K$4)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1157</v>
      </c>
      <c r="C831" s="197" t="s">
        <v>642</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(Transest!$J$14/HexExtSoy!$K$4)</f>
        <v>0.20257267294641951</v>
      </c>
      <c r="CI831">
        <f>(HydroProcOil!$K$14/HexExtSoy!$K$4)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1157</v>
      </c>
      <c r="C832" s="197" t="s">
        <v>1186</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(Transest!$J$14/HexExtSoy!$K$4)</f>
        <v>0.20257267294641951</v>
      </c>
      <c r="CI832">
        <f>(HydroProcOil!$K$14/HexExtSoy!$K$4)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1157</v>
      </c>
      <c r="C833" s="197" t="s">
        <v>1187</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(Transest!$J$14/HexExtSoy!$K$4)</f>
        <v>0.20257267294641951</v>
      </c>
      <c r="CI833">
        <f>(HydroProcOil!$K$14/HexExtSoy!$K$4)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1157</v>
      </c>
      <c r="C834" s="197" t="s">
        <v>896</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(Transest!$J$14/HexExtSoy!$K$4)</f>
        <v>0.20257267294641951</v>
      </c>
      <c r="CI834">
        <f>(HydroProcOil!$K$14/HexExtSoy!$K$4)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1157</v>
      </c>
      <c r="C835" s="197" t="s">
        <v>1188</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(Transest!$J$14/HexExtSoy!$K$4)</f>
        <v>0.20257267294641951</v>
      </c>
      <c r="CI835">
        <f>(HydroProcOil!$K$14/HexExtSoy!$K$4)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1157</v>
      </c>
      <c r="C836" s="197" t="s">
        <v>1189</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(Transest!$J$14/HexExtSoy!$K$4)</f>
        <v>0.20257267294641951</v>
      </c>
      <c r="CI836">
        <f>(HydroProcOil!$K$14/HexExtSoy!$K$4)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1157</v>
      </c>
      <c r="C837" s="197" t="s">
        <v>1190</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(Transest!$J$14/HexExtSoy!$K$4)</f>
        <v>0.20257267294641951</v>
      </c>
      <c r="CI837">
        <f>(HydroProcOil!$K$14/HexExtSoy!$K$4)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1157</v>
      </c>
      <c r="C838" s="197" t="s">
        <v>1191</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(Transest!$J$14/HexExtSoy!$K$4)</f>
        <v>0.20257267294641951</v>
      </c>
      <c r="CI838">
        <f>(HydroProcOil!$K$14/HexExtSoy!$K$4)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1157</v>
      </c>
      <c r="C839" s="197" t="s">
        <v>716</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(Transest!$J$14/HexExtSoy!$K$4)</f>
        <v>0.20257267294641951</v>
      </c>
      <c r="CI839">
        <f>(HydroProcOil!$K$14/HexExtSoy!$K$4)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1157</v>
      </c>
      <c r="C840" s="197" t="s">
        <v>1192</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(Transest!$J$14/HexExtSoy!$K$4)</f>
        <v>0.20257267294641951</v>
      </c>
      <c r="CI840">
        <f>(HydroProcOil!$K$14/HexExtSoy!$K$4)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1157</v>
      </c>
      <c r="C841" s="197" t="s">
        <v>1193</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(Transest!$J$14/HexExtSoy!$K$4)</f>
        <v>0.20257267294641951</v>
      </c>
      <c r="CI841">
        <f>(HydroProcOil!$K$14/HexExtSoy!$K$4)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1157</v>
      </c>
      <c r="C842" s="197" t="s">
        <v>1194</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(Transest!$J$14/HexExtSoy!$K$4)</f>
        <v>0.20257267294641951</v>
      </c>
      <c r="CI842">
        <f>(HydroProcOil!$K$14/HexExtSoy!$K$4)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1157</v>
      </c>
      <c r="C843" s="197" t="s">
        <v>1195</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(Transest!$J$14/HexExtSoy!$K$4)</f>
        <v>0.20257267294641951</v>
      </c>
      <c r="CI843">
        <f>(HydroProcOil!$K$14/HexExtSoy!$K$4)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1157</v>
      </c>
      <c r="C844" s="197" t="s">
        <v>722</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(Transest!$J$14/HexExtSoy!$K$4)</f>
        <v>0.20257267294641951</v>
      </c>
      <c r="CI844">
        <f>(HydroProcOil!$K$14/HexExtSoy!$K$4)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1157</v>
      </c>
      <c r="C845" s="197" t="s">
        <v>650</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(Transest!$J$14/HexExtSoy!$K$4)</f>
        <v>0.20257267294641951</v>
      </c>
      <c r="CI845">
        <f>(HydroProcOil!$K$14/HexExtSoy!$K$4)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1157</v>
      </c>
      <c r="C846" s="197" t="s">
        <v>1196</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(Transest!$J$14/HexExtSoy!$K$4)</f>
        <v>0.20257267294641951</v>
      </c>
      <c r="CI846">
        <f>(HydroProcOil!$K$14/HexExtSoy!$K$4)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1157</v>
      </c>
      <c r="C847" s="197" t="s">
        <v>1197</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(Transest!$J$14/HexExtSoy!$K$4)</f>
        <v>0.20257267294641951</v>
      </c>
      <c r="CI847">
        <f>(HydroProcOil!$K$14/HexExtSoy!$K$4)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1157</v>
      </c>
      <c r="C848" s="197" t="s">
        <v>1198</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(Transest!$J$14/HexExtSoy!$K$4)</f>
        <v>0.20257267294641951</v>
      </c>
      <c r="CI848">
        <f>(HydroProcOil!$K$14/HexExtSoy!$K$4)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1157</v>
      </c>
      <c r="C849" s="197" t="s">
        <v>907</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(Transest!$J$14/HexExtSoy!$K$4)</f>
        <v>0.20257267294641951</v>
      </c>
      <c r="CI849">
        <f>(HydroProcOil!$K$14/HexExtSoy!$K$4)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1157</v>
      </c>
      <c r="C850" s="197" t="s">
        <v>728</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(Transest!$J$14/HexExtSoy!$K$4)</f>
        <v>0.20257267294641951</v>
      </c>
      <c r="CI850">
        <f>(HydroProcOil!$K$14/HexExtSoy!$K$4)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1157</v>
      </c>
      <c r="C851" s="197" t="s">
        <v>729</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(Transest!$J$14/HexExtSoy!$K$4)</f>
        <v>0.20257267294641951</v>
      </c>
      <c r="CI851">
        <f>(HydroProcOil!$K$14/HexExtSoy!$K$4)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1157</v>
      </c>
      <c r="C852" s="197" t="s">
        <v>1199</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(Transest!$J$14/HexExtSoy!$K$4)</f>
        <v>0.20257267294641951</v>
      </c>
      <c r="CI852">
        <f>(HydroProcOil!$K$14/HexExtSoy!$K$4)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1157</v>
      </c>
      <c r="C853" s="197" t="s">
        <v>1012</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(Transest!$J$14/HexExtSoy!$K$4)</f>
        <v>0.20257267294641951</v>
      </c>
      <c r="CI853">
        <f>(HydroProcOil!$K$14/HexExtSoy!$K$4)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1157</v>
      </c>
      <c r="C854" s="197" t="s">
        <v>656</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(Transest!$J$14/HexExtSoy!$K$4)</f>
        <v>0.20257267294641951</v>
      </c>
      <c r="CI854">
        <f>(HydroProcOil!$K$14/HexExtSoy!$K$4)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1157</v>
      </c>
      <c r="C855" s="197" t="s">
        <v>1013</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(Transest!$J$14/HexExtSoy!$K$4)</f>
        <v>0.20257267294641951</v>
      </c>
      <c r="CI855">
        <f>(HydroProcOil!$K$14/HexExtSoy!$K$4)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1157</v>
      </c>
      <c r="C856" s="197" t="s">
        <v>1014</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(Transest!$J$14/HexExtSoy!$K$4)</f>
        <v>0.20257267294641951</v>
      </c>
      <c r="CI856">
        <f>(HydroProcOil!$K$14/HexExtSoy!$K$4)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1157</v>
      </c>
      <c r="C857" s="197" t="s">
        <v>1113</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(Transest!$J$14/HexExtSoy!$K$4)</f>
        <v>0.20257267294641951</v>
      </c>
      <c r="CI857">
        <f>(HydroProcOil!$K$14/HexExtSoy!$K$4)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1157</v>
      </c>
      <c r="C858" s="197" t="s">
        <v>1200</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(Transest!$J$14/HexExtSoy!$K$4)</f>
        <v>0.20257267294641951</v>
      </c>
      <c r="CI858">
        <f>(HydroProcOil!$K$14/HexExtSoy!$K$4)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1157</v>
      </c>
      <c r="C859" s="197" t="s">
        <v>1201</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(Transest!$J$14/HexExtSoy!$K$4)</f>
        <v>0.20257267294641951</v>
      </c>
      <c r="CI859">
        <f>(HydroProcOil!$K$14/HexExtSoy!$K$4)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1157</v>
      </c>
      <c r="C860" s="197" t="s">
        <v>1019</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(Transest!$J$14/HexExtSoy!$K$4)</f>
        <v>0.20257267294641951</v>
      </c>
      <c r="CI860">
        <f>(HydroProcOil!$K$14/HexExtSoy!$K$4)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1157</v>
      </c>
      <c r="C861" s="197" t="s">
        <v>1202</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(Transest!$J$14/HexExtSoy!$K$4)</f>
        <v>0.20257267294641951</v>
      </c>
      <c r="CI861">
        <f>(HydroProcOil!$K$14/HexExtSoy!$K$4)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1203</v>
      </c>
      <c r="C862" s="197" t="s">
        <v>1116</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(Transest!$J$14/HexExtSoy!$K$4)</f>
        <v>0.20257267294641951</v>
      </c>
      <c r="CI862">
        <f>(HydroProcOil!$K$14/HexExtSoy!$K$4)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1203</v>
      </c>
      <c r="C863" s="197" t="s">
        <v>1204</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(Transest!$J$14/HexExtSoy!$K$4)</f>
        <v>0.20257267294641951</v>
      </c>
      <c r="CI863">
        <f>(HydroProcOil!$K$14/HexExtSoy!$K$4)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1203</v>
      </c>
      <c r="C864" s="197" t="s">
        <v>1205</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(Transest!$J$14/HexExtSoy!$K$4)</f>
        <v>0.20257267294641951</v>
      </c>
      <c r="CI864">
        <f>(HydroProcOil!$K$14/HexExtSoy!$K$4)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1203</v>
      </c>
      <c r="C865" s="197" t="s">
        <v>1206</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(Transest!$J$14/HexExtSoy!$K$4)</f>
        <v>0.20257267294641951</v>
      </c>
      <c r="CI865">
        <f>(HydroProcOil!$K$14/HexExtSoy!$K$4)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1203</v>
      </c>
      <c r="C866" s="197" t="s">
        <v>1207</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(Transest!$J$14/HexExtSoy!$K$4)</f>
        <v>0.20257267294641951</v>
      </c>
      <c r="CI866">
        <f>(HydroProcOil!$K$14/HexExtSoy!$K$4)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1203</v>
      </c>
      <c r="C867" s="197" t="s">
        <v>1208</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(Transest!$J$14/HexExtSoy!$K$4)</f>
        <v>0.20257267294641951</v>
      </c>
      <c r="CI867">
        <f>(HydroProcOil!$K$14/HexExtSoy!$K$4)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1203</v>
      </c>
      <c r="C868" s="197" t="s">
        <v>1063</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(Transest!$J$14/HexExtSoy!$K$4)</f>
        <v>0.20257267294641951</v>
      </c>
      <c r="CI868">
        <f>(HydroProcOil!$K$14/HexExtSoy!$K$4)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1203</v>
      </c>
      <c r="C869" s="197" t="s">
        <v>598</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(Transest!$J$14/HexExtSoy!$K$4)</f>
        <v>0.20257267294641951</v>
      </c>
      <c r="CI869">
        <f>(HydroProcOil!$K$14/HexExtSoy!$K$4)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1203</v>
      </c>
      <c r="C870" s="197" t="s">
        <v>1209</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(Transest!$J$14/HexExtSoy!$K$4)</f>
        <v>0.20257267294641951</v>
      </c>
      <c r="CI870">
        <f>(HydroProcOil!$K$14/HexExtSoy!$K$4)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1203</v>
      </c>
      <c r="C871" s="197" t="s">
        <v>1210</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(Transest!$J$14/HexExtSoy!$K$4)</f>
        <v>0.20257267294641951</v>
      </c>
      <c r="CI871">
        <f>(HydroProcOil!$K$14/HexExtSoy!$K$4)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1203</v>
      </c>
      <c r="C872" s="197" t="s">
        <v>601</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(Transest!$J$14/HexExtSoy!$K$4)</f>
        <v>0.20257267294641951</v>
      </c>
      <c r="CI872">
        <f>(HydroProcOil!$K$14/HexExtSoy!$K$4)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1203</v>
      </c>
      <c r="C873" s="197" t="s">
        <v>800</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(Transest!$J$14/HexExtSoy!$K$4)</f>
        <v>0.20257267294641951</v>
      </c>
      <c r="CI873">
        <f>(HydroProcOil!$K$14/HexExtSoy!$K$4)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1203</v>
      </c>
      <c r="C874" s="197" t="s">
        <v>684</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(Transest!$J$14/HexExtSoy!$K$4)</f>
        <v>0.20257267294641951</v>
      </c>
      <c r="CI874">
        <f>(HydroProcOil!$K$14/HexExtSoy!$K$4)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1203</v>
      </c>
      <c r="C875" s="197" t="s">
        <v>605</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(Transest!$J$14/HexExtSoy!$K$4)</f>
        <v>0.20257267294641951</v>
      </c>
      <c r="CI875">
        <f>(HydroProcOil!$K$14/HexExtSoy!$K$4)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1203</v>
      </c>
      <c r="C876" s="197" t="s">
        <v>1211</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(Transest!$J$14/HexExtSoy!$K$4)</f>
        <v>0.20257267294641951</v>
      </c>
      <c r="CI876">
        <f>(HydroProcOil!$K$14/HexExtSoy!$K$4)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1203</v>
      </c>
      <c r="C877" s="197" t="s">
        <v>1212</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(Transest!$J$14/HexExtSoy!$K$4)</f>
        <v>0.20257267294641951</v>
      </c>
      <c r="CI877">
        <f>(HydroProcOil!$K$14/HexExtSoy!$K$4)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1203</v>
      </c>
      <c r="C878" s="197" t="s">
        <v>1213</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(Transest!$J$14/HexExtSoy!$K$4)</f>
        <v>0.20257267294641951</v>
      </c>
      <c r="CI878">
        <f>(HydroProcOil!$K$14/HexExtSoy!$K$4)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1203</v>
      </c>
      <c r="C879" s="197" t="s">
        <v>1214</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(Transest!$J$14/HexExtSoy!$K$4)</f>
        <v>0.20257267294641951</v>
      </c>
      <c r="CI879">
        <f>(HydroProcOil!$K$14/HexExtSoy!$K$4)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1203</v>
      </c>
      <c r="C880" s="197" t="s">
        <v>689</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(Transest!$J$14/HexExtSoy!$K$4)</f>
        <v>0.20257267294641951</v>
      </c>
      <c r="CI880">
        <f>(HydroProcOil!$K$14/HexExtSoy!$K$4)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1203</v>
      </c>
      <c r="C881" s="197" t="s">
        <v>943</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(Transest!$J$14/HexExtSoy!$K$4)</f>
        <v>0.20257267294641951</v>
      </c>
      <c r="CI881">
        <f>(HydroProcOil!$K$14/HexExtSoy!$K$4)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1203</v>
      </c>
      <c r="C882" s="197" t="s">
        <v>1171</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(Transest!$J$14/HexExtSoy!$K$4)</f>
        <v>0.20257267294641951</v>
      </c>
      <c r="CI882">
        <f>(HydroProcOil!$K$14/HexExtSoy!$K$4)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1203</v>
      </c>
      <c r="C883" s="197" t="s">
        <v>1215</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(Transest!$J$14/HexExtSoy!$K$4)</f>
        <v>0.20257267294641951</v>
      </c>
      <c r="CI883">
        <f>(HydroProcOil!$K$14/HexExtSoy!$K$4)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1203</v>
      </c>
      <c r="C884" s="197" t="s">
        <v>809</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(Transest!$J$14/HexExtSoy!$K$4)</f>
        <v>0.20257267294641951</v>
      </c>
      <c r="CI884">
        <f>(HydroProcOil!$K$14/HexExtSoy!$K$4)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1203</v>
      </c>
      <c r="C885" s="197" t="s">
        <v>1074</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(Transest!$J$14/HexExtSoy!$K$4)</f>
        <v>0.20257267294641951</v>
      </c>
      <c r="CI885">
        <f>(HydroProcOil!$K$14/HexExtSoy!$K$4)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1203</v>
      </c>
      <c r="C886" s="197" t="s">
        <v>1216</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(Transest!$J$14/HexExtSoy!$K$4)</f>
        <v>0.20257267294641951</v>
      </c>
      <c r="CI886">
        <f>(HydroProcOil!$K$14/HexExtSoy!$K$4)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1203</v>
      </c>
      <c r="C887" s="197" t="s">
        <v>1217</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(Transest!$J$14/HexExtSoy!$K$4)</f>
        <v>0.20257267294641951</v>
      </c>
      <c r="CI887">
        <f>(HydroProcOil!$K$14/HexExtSoy!$K$4)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1203</v>
      </c>
      <c r="C888" s="197" t="s">
        <v>1218</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(Transest!$J$14/HexExtSoy!$K$4)</f>
        <v>0.20257267294641951</v>
      </c>
      <c r="CI888">
        <f>(HydroProcOil!$K$14/HexExtSoy!$K$4)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1203</v>
      </c>
      <c r="C889" s="197" t="s">
        <v>1219</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(Transest!$J$14/HexExtSoy!$K$4)</f>
        <v>0.20257267294641951</v>
      </c>
      <c r="CI889">
        <f>(HydroProcOil!$K$14/HexExtSoy!$K$4)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1203</v>
      </c>
      <c r="C890" s="197" t="s">
        <v>1075</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(Transest!$J$14/HexExtSoy!$K$4)</f>
        <v>0.20257267294641951</v>
      </c>
      <c r="CI890">
        <f>(HydroProcOil!$K$14/HexExtSoy!$K$4)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1203</v>
      </c>
      <c r="C891" s="197" t="s">
        <v>621</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(Transest!$J$14/HexExtSoy!$K$4)</f>
        <v>0.20257267294641951</v>
      </c>
      <c r="CI891">
        <f>(HydroProcOil!$K$14/HexExtSoy!$K$4)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1203</v>
      </c>
      <c r="C892" s="197" t="s">
        <v>1220</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(Transest!$J$14/HexExtSoy!$K$4)</f>
        <v>0.20257267294641951</v>
      </c>
      <c r="CI892">
        <f>(HydroProcOil!$K$14/HexExtSoy!$K$4)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1203</v>
      </c>
      <c r="C893" s="197" t="s">
        <v>1221</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(Transest!$J$14/HexExtSoy!$K$4)</f>
        <v>0.20257267294641951</v>
      </c>
      <c r="CI893">
        <f>(HydroProcOil!$K$14/HexExtSoy!$K$4)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1203</v>
      </c>
      <c r="C894" s="197" t="s">
        <v>664</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(Transest!$J$14/HexExtSoy!$K$4)</f>
        <v>0.20257267294641951</v>
      </c>
      <c r="CI894">
        <f>(HydroProcOil!$K$14/HexExtSoy!$K$4)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1203</v>
      </c>
      <c r="C895" s="197" t="s">
        <v>697</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(Transest!$J$14/HexExtSoy!$K$4)</f>
        <v>0.20257267294641951</v>
      </c>
      <c r="CI895">
        <f>(HydroProcOil!$K$14/HexExtSoy!$K$4)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1203</v>
      </c>
      <c r="C896" s="197" t="s">
        <v>1222</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(Transest!$J$14/HexExtSoy!$K$4)</f>
        <v>0.20257267294641951</v>
      </c>
      <c r="CI896">
        <f>(HydroProcOil!$K$14/HexExtSoy!$K$4)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1203</v>
      </c>
      <c r="C897" s="197" t="s">
        <v>1223</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(Transest!$J$14/HexExtSoy!$K$4)</f>
        <v>0.20257267294641951</v>
      </c>
      <c r="CI897">
        <f>(HydroProcOil!$K$14/HexExtSoy!$K$4)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1203</v>
      </c>
      <c r="C898" s="197" t="s">
        <v>1224</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(Transest!$J$14/HexExtSoy!$K$4)</f>
        <v>0.20257267294641951</v>
      </c>
      <c r="CI898">
        <f>(HydroProcOil!$K$14/HexExtSoy!$K$4)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1203</v>
      </c>
      <c r="C899" s="197" t="s">
        <v>879</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(Transest!$J$14/HexExtSoy!$K$4)</f>
        <v>0.20257267294641951</v>
      </c>
      <c r="CI899">
        <f>(HydroProcOil!$K$14/HexExtSoy!$K$4)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1203</v>
      </c>
      <c r="C900" s="197" t="s">
        <v>1225</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(Transest!$J$14/HexExtSoy!$K$4)</f>
        <v>0.20257267294641951</v>
      </c>
      <c r="CI900">
        <f>(HydroProcOil!$K$14/HexExtSoy!$K$4)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1203</v>
      </c>
      <c r="C901" s="197" t="s">
        <v>1226</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(Transest!$J$14/HexExtSoy!$K$4)</f>
        <v>0.20257267294641951</v>
      </c>
      <c r="CI901">
        <f>(HydroProcOil!$K$14/HexExtSoy!$K$4)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1203</v>
      </c>
      <c r="C902" s="197" t="s">
        <v>1227</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(Transest!$J$14/HexExtSoy!$K$4)</f>
        <v>0.20257267294641951</v>
      </c>
      <c r="CI902">
        <f>(HydroProcOil!$K$14/HexExtSoy!$K$4)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1203</v>
      </c>
      <c r="C903" s="197" t="s">
        <v>1228</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(Transest!$J$14/HexExtSoy!$K$4)</f>
        <v>0.20257267294641951</v>
      </c>
      <c r="CI903">
        <f>(HydroProcOil!$K$14/HexExtSoy!$K$4)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1203</v>
      </c>
      <c r="C904" s="197" t="s">
        <v>627</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(Transest!$J$14/HexExtSoy!$K$4)</f>
        <v>0.20257267294641951</v>
      </c>
      <c r="CI904">
        <f>(HydroProcOil!$K$14/HexExtSoy!$K$4)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1203</v>
      </c>
      <c r="C905" s="197" t="s">
        <v>628</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(Transest!$J$14/HexExtSoy!$K$4)</f>
        <v>0.20257267294641951</v>
      </c>
      <c r="CI905">
        <f>(HydroProcOil!$K$14/HexExtSoy!$K$4)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1203</v>
      </c>
      <c r="C906" s="197" t="s">
        <v>1229</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(Transest!$J$14/HexExtSoy!$K$4)</f>
        <v>0.20257267294641951</v>
      </c>
      <c r="CI906">
        <f>(HydroProcOil!$K$14/HexExtSoy!$K$4)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1203</v>
      </c>
      <c r="C907" s="197" t="s">
        <v>703</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(Transest!$J$14/HexExtSoy!$K$4)</f>
        <v>0.20257267294641951</v>
      </c>
      <c r="CI907">
        <f>(HydroProcOil!$K$14/HexExtSoy!$K$4)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1203</v>
      </c>
      <c r="C908" s="197" t="s">
        <v>1230</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(Transest!$J$14/HexExtSoy!$K$4)</f>
        <v>0.20257267294641951</v>
      </c>
      <c r="CI908">
        <f>(HydroProcOil!$K$14/HexExtSoy!$K$4)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1203</v>
      </c>
      <c r="C909" s="197" t="s">
        <v>1231</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(Transest!$J$14/HexExtSoy!$K$4)</f>
        <v>0.20257267294641951</v>
      </c>
      <c r="CI909">
        <f>(HydroProcOil!$K$14/HexExtSoy!$K$4)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1203</v>
      </c>
      <c r="C910" s="197" t="s">
        <v>820</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(Transest!$J$14/HexExtSoy!$K$4)</f>
        <v>0.20257267294641951</v>
      </c>
      <c r="CI910">
        <f>(HydroProcOil!$K$14/HexExtSoy!$K$4)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1203</v>
      </c>
      <c r="C911" s="197" t="s">
        <v>1232</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(Transest!$J$14/HexExtSoy!$K$4)</f>
        <v>0.20257267294641951</v>
      </c>
      <c r="CI911">
        <f>(HydroProcOil!$K$14/HexExtSoy!$K$4)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1203</v>
      </c>
      <c r="C912" s="197" t="s">
        <v>1233</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(Transest!$J$14/HexExtSoy!$K$4)</f>
        <v>0.20257267294641951</v>
      </c>
      <c r="CI912">
        <f>(HydroProcOil!$K$14/HexExtSoy!$K$4)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1203</v>
      </c>
      <c r="C913" s="197" t="s">
        <v>1234</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(Transest!$J$14/HexExtSoy!$K$4)</f>
        <v>0.20257267294641951</v>
      </c>
      <c r="CI913">
        <f>(HydroProcOil!$K$14/HexExtSoy!$K$4)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1203</v>
      </c>
      <c r="C914" s="197" t="s">
        <v>705</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(Transest!$J$14/HexExtSoy!$K$4)</f>
        <v>0.20257267294641951</v>
      </c>
      <c r="CI914">
        <f>(HydroProcOil!$K$14/HexExtSoy!$K$4)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1203</v>
      </c>
      <c r="C915" s="197" t="s">
        <v>1179</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(Transest!$J$14/HexExtSoy!$K$4)</f>
        <v>0.20257267294641951</v>
      </c>
      <c r="CI915">
        <f>(HydroProcOil!$K$14/HexExtSoy!$K$4)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1203</v>
      </c>
      <c r="C916" s="197" t="s">
        <v>707</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(Transest!$J$14/HexExtSoy!$K$4)</f>
        <v>0.20257267294641951</v>
      </c>
      <c r="CI916">
        <f>(HydroProcOil!$K$14/HexExtSoy!$K$4)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1203</v>
      </c>
      <c r="C917" s="197" t="s">
        <v>1182</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(Transest!$J$14/HexExtSoy!$K$4)</f>
        <v>0.20257267294641951</v>
      </c>
      <c r="CI917">
        <f>(HydroProcOil!$K$14/HexExtSoy!$K$4)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1203</v>
      </c>
      <c r="C918" s="197" t="s">
        <v>1235</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(Transest!$J$14/HexExtSoy!$K$4)</f>
        <v>0.20257267294641951</v>
      </c>
      <c r="CI918">
        <f>(HydroProcOil!$K$14/HexExtSoy!$K$4)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1203</v>
      </c>
      <c r="C919" s="197" t="s">
        <v>638</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(Transest!$J$14/HexExtSoy!$K$4)</f>
        <v>0.20257267294641951</v>
      </c>
      <c r="CI919">
        <f>(HydroProcOil!$K$14/HexExtSoy!$K$4)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1203</v>
      </c>
      <c r="C920" s="197" t="s">
        <v>639</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(Transest!$J$14/HexExtSoy!$K$4)</f>
        <v>0.20257267294641951</v>
      </c>
      <c r="CI920">
        <f>(HydroProcOil!$K$14/HexExtSoy!$K$4)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1203</v>
      </c>
      <c r="C921" s="197" t="s">
        <v>1236</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(Transest!$J$14/HexExtSoy!$K$4)</f>
        <v>0.20257267294641951</v>
      </c>
      <c r="CI921">
        <f>(HydroProcOil!$K$14/HexExtSoy!$K$4)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1203</v>
      </c>
      <c r="C922" s="197" t="s">
        <v>1134</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(Transest!$J$14/HexExtSoy!$K$4)</f>
        <v>0.20257267294641951</v>
      </c>
      <c r="CI922">
        <f>(HydroProcOil!$K$14/HexExtSoy!$K$4)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1203</v>
      </c>
      <c r="C923" s="197" t="s">
        <v>980</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(Transest!$J$14/HexExtSoy!$K$4)</f>
        <v>0.20257267294641951</v>
      </c>
      <c r="CI923">
        <f>(HydroProcOil!$K$14/HexExtSoy!$K$4)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1203</v>
      </c>
      <c r="C924" s="197" t="s">
        <v>642</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(Transest!$J$14/HexExtSoy!$K$4)</f>
        <v>0.20257267294641951</v>
      </c>
      <c r="CI924">
        <f>(HydroProcOil!$K$14/HexExtSoy!$K$4)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1203</v>
      </c>
      <c r="C925" s="197" t="s">
        <v>1237</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(Transest!$J$14/HexExtSoy!$K$4)</f>
        <v>0.20257267294641951</v>
      </c>
      <c r="CI925">
        <f>(HydroProcOil!$K$14/HexExtSoy!$K$4)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1203</v>
      </c>
      <c r="C926" s="197" t="s">
        <v>1238</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(Transest!$J$14/HexExtSoy!$K$4)</f>
        <v>0.20257267294641951</v>
      </c>
      <c r="CI926">
        <f>(HydroProcOil!$K$14/HexExtSoy!$K$4)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1203</v>
      </c>
      <c r="C927" s="197" t="s">
        <v>1239</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(Transest!$J$14/HexExtSoy!$K$4)</f>
        <v>0.20257267294641951</v>
      </c>
      <c r="CI927">
        <f>(HydroProcOil!$K$14/HexExtSoy!$K$4)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1203</v>
      </c>
      <c r="C928" s="197" t="s">
        <v>1240</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(Transest!$J$14/HexExtSoy!$K$4)</f>
        <v>0.20257267294641951</v>
      </c>
      <c r="CI928">
        <f>(HydroProcOil!$K$14/HexExtSoy!$K$4)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1203</v>
      </c>
      <c r="C929" s="197" t="s">
        <v>1241</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(Transest!$J$14/HexExtSoy!$K$4)</f>
        <v>0.20257267294641951</v>
      </c>
      <c r="CI929">
        <f>(HydroProcOil!$K$14/HexExtSoy!$K$4)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1203</v>
      </c>
      <c r="C930" s="197" t="s">
        <v>1242</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(Transest!$J$14/HexExtSoy!$K$4)</f>
        <v>0.20257267294641951</v>
      </c>
      <c r="CI930">
        <f>(HydroProcOil!$K$14/HexExtSoy!$K$4)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1203</v>
      </c>
      <c r="C931" s="197" t="s">
        <v>1243</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(Transest!$J$14/HexExtSoy!$K$4)</f>
        <v>0.20257267294641951</v>
      </c>
      <c r="CI931">
        <f>(HydroProcOil!$K$14/HexExtSoy!$K$4)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1203</v>
      </c>
      <c r="C932" s="197" t="s">
        <v>1244</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(Transest!$J$14/HexExtSoy!$K$4)</f>
        <v>0.20257267294641951</v>
      </c>
      <c r="CI932">
        <f>(HydroProcOil!$K$14/HexExtSoy!$K$4)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1203</v>
      </c>
      <c r="C933" s="197" t="s">
        <v>1245</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(Transest!$J$14/HexExtSoy!$K$4)</f>
        <v>0.20257267294641951</v>
      </c>
      <c r="CI933">
        <f>(HydroProcOil!$K$14/HexExtSoy!$K$4)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1203</v>
      </c>
      <c r="C934" s="197" t="s">
        <v>1246</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(Transest!$J$14/HexExtSoy!$K$4)</f>
        <v>0.20257267294641951</v>
      </c>
      <c r="CI934">
        <f>(HydroProcOil!$K$14/HexExtSoy!$K$4)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1203</v>
      </c>
      <c r="C935" s="197" t="s">
        <v>714</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(Transest!$J$14/HexExtSoy!$K$4)</f>
        <v>0.20257267294641951</v>
      </c>
      <c r="CI935">
        <f>(HydroProcOil!$K$14/HexExtSoy!$K$4)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1203</v>
      </c>
      <c r="C936" s="197" t="s">
        <v>1247</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(Transest!$J$14/HexExtSoy!$K$4)</f>
        <v>0.20257267294641951</v>
      </c>
      <c r="CI936">
        <f>(HydroProcOil!$K$14/HexExtSoy!$K$4)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1203</v>
      </c>
      <c r="C937" s="197" t="s">
        <v>1248</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(Transest!$J$14/HexExtSoy!$K$4)</f>
        <v>0.20257267294641951</v>
      </c>
      <c r="CI937">
        <f>(HydroProcOil!$K$14/HexExtSoy!$K$4)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1203</v>
      </c>
      <c r="C938" s="197" t="s">
        <v>1249</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(Transest!$J$14/HexExtSoy!$K$4)</f>
        <v>0.20257267294641951</v>
      </c>
      <c r="CI938">
        <f>(HydroProcOil!$K$14/HexExtSoy!$K$4)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1203</v>
      </c>
      <c r="C939" s="197" t="s">
        <v>1250</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(Transest!$J$14/HexExtSoy!$K$4)</f>
        <v>0.20257267294641951</v>
      </c>
      <c r="CI939">
        <f>(HydroProcOil!$K$14/HexExtSoy!$K$4)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1203</v>
      </c>
      <c r="C940" s="197" t="s">
        <v>1251</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(Transest!$J$14/HexExtSoy!$K$4)</f>
        <v>0.20257267294641951</v>
      </c>
      <c r="CI940">
        <f>(HydroProcOil!$K$14/HexExtSoy!$K$4)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1203</v>
      </c>
      <c r="C941" s="197" t="s">
        <v>1252</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(Transest!$J$14/HexExtSoy!$K$4)</f>
        <v>0.20257267294641951</v>
      </c>
      <c r="CI941">
        <f>(HydroProcOil!$K$14/HexExtSoy!$K$4)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1203</v>
      </c>
      <c r="C942" s="197" t="s">
        <v>1253</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(Transest!$J$14/HexExtSoy!$K$4)</f>
        <v>0.20257267294641951</v>
      </c>
      <c r="CI942">
        <f>(HydroProcOil!$K$14/HexExtSoy!$K$4)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1203</v>
      </c>
      <c r="C943" s="197" t="s">
        <v>1254</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(Transest!$J$14/HexExtSoy!$K$4)</f>
        <v>0.20257267294641951</v>
      </c>
      <c r="CI943">
        <f>(HydroProcOil!$K$14/HexExtSoy!$K$4)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1203</v>
      </c>
      <c r="C944" s="197" t="s">
        <v>1142</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(Transest!$J$14/HexExtSoy!$K$4)</f>
        <v>0.20257267294641951</v>
      </c>
      <c r="CI944">
        <f>(HydroProcOil!$K$14/HexExtSoy!$K$4)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1203</v>
      </c>
      <c r="C945" s="197" t="s">
        <v>648</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(Transest!$J$14/HexExtSoy!$K$4)</f>
        <v>0.20257267294641951</v>
      </c>
      <c r="CI945">
        <f>(HydroProcOil!$K$14/HexExtSoy!$K$4)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1203</v>
      </c>
      <c r="C946" s="197" t="s">
        <v>721</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(Transest!$J$14/HexExtSoy!$K$4)</f>
        <v>0.20257267294641951</v>
      </c>
      <c r="CI946">
        <f>(HydroProcOil!$K$14/HexExtSoy!$K$4)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1203</v>
      </c>
      <c r="C947" s="197" t="s">
        <v>722</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(Transest!$J$14/HexExtSoy!$K$4)</f>
        <v>0.20257267294641951</v>
      </c>
      <c r="CI947">
        <f>(HydroProcOil!$K$14/HexExtSoy!$K$4)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1203</v>
      </c>
      <c r="C948" s="197" t="s">
        <v>842</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(Transest!$J$14/HexExtSoy!$K$4)</f>
        <v>0.20257267294641951</v>
      </c>
      <c r="CI948">
        <f>(HydroProcOil!$K$14/HexExtSoy!$K$4)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1203</v>
      </c>
      <c r="C949" s="197" t="s">
        <v>1255</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(Transest!$J$14/HexExtSoy!$K$4)</f>
        <v>0.20257267294641951</v>
      </c>
      <c r="CI949">
        <f>(HydroProcOil!$K$14/HexExtSoy!$K$4)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1203</v>
      </c>
      <c r="C950" s="197" t="s">
        <v>1256</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(Transest!$J$14/HexExtSoy!$K$4)</f>
        <v>0.20257267294641951</v>
      </c>
      <c r="CI950">
        <f>(HydroProcOil!$K$14/HexExtSoy!$K$4)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1203</v>
      </c>
      <c r="C951" s="197" t="s">
        <v>1257</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(Transest!$J$14/HexExtSoy!$K$4)</f>
        <v>0.20257267294641951</v>
      </c>
      <c r="CI951">
        <f>(HydroProcOil!$K$14/HexExtSoy!$K$4)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1203</v>
      </c>
      <c r="C952" s="197" t="s">
        <v>1258</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(Transest!$J$14/HexExtSoy!$K$4)</f>
        <v>0.20257267294641951</v>
      </c>
      <c r="CI952">
        <f>(HydroProcOil!$K$14/HexExtSoy!$K$4)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1203</v>
      </c>
      <c r="C953" s="197" t="s">
        <v>1259</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(Transest!$J$14/HexExtSoy!$K$4)</f>
        <v>0.20257267294641951</v>
      </c>
      <c r="CI953">
        <f>(HydroProcOil!$K$14/HexExtSoy!$K$4)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1203</v>
      </c>
      <c r="C954" s="197" t="s">
        <v>1260</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(Transest!$J$14/HexExtSoy!$K$4)</f>
        <v>0.20257267294641951</v>
      </c>
      <c r="CI954">
        <f>(HydroProcOil!$K$14/HexExtSoy!$K$4)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1203</v>
      </c>
      <c r="C955" s="197" t="s">
        <v>1261</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(Transest!$J$14/HexExtSoy!$K$4)</f>
        <v>0.20257267294641951</v>
      </c>
      <c r="CI955">
        <f>(HydroProcOil!$K$14/HexExtSoy!$K$4)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1203</v>
      </c>
      <c r="C956" s="197" t="s">
        <v>1262</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(Transest!$J$14/HexExtSoy!$K$4)</f>
        <v>0.20257267294641951</v>
      </c>
      <c r="CI956">
        <f>(HydroProcOil!$K$14/HexExtSoy!$K$4)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1203</v>
      </c>
      <c r="C957" s="197" t="s">
        <v>1263</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(Transest!$J$14/HexExtSoy!$K$4)</f>
        <v>0.20257267294641951</v>
      </c>
      <c r="CI957">
        <f>(HydroProcOil!$K$14/HexExtSoy!$K$4)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1203</v>
      </c>
      <c r="C958" s="197" t="s">
        <v>1002</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(Transest!$J$14/HexExtSoy!$K$4)</f>
        <v>0.20257267294641951</v>
      </c>
      <c r="CI958">
        <f>(HydroProcOil!$K$14/HexExtSoy!$K$4)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1203</v>
      </c>
      <c r="C959" s="197" t="s">
        <v>1264</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(Transest!$J$14/HexExtSoy!$K$4)</f>
        <v>0.20257267294641951</v>
      </c>
      <c r="CI959">
        <f>(HydroProcOil!$K$14/HexExtSoy!$K$4)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1203</v>
      </c>
      <c r="C960" s="197" t="s">
        <v>1265</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(Transest!$J$14/HexExtSoy!$K$4)</f>
        <v>0.20257267294641951</v>
      </c>
      <c r="CI960">
        <f>(HydroProcOil!$K$14/HexExtSoy!$K$4)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1203</v>
      </c>
      <c r="C961" s="197" t="s">
        <v>1266</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(Transest!$J$14/HexExtSoy!$K$4)</f>
        <v>0.20257267294641951</v>
      </c>
      <c r="CI961">
        <f>(HydroProcOil!$K$14/HexExtSoy!$K$4)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1203</v>
      </c>
      <c r="C962" s="197" t="s">
        <v>656</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(Transest!$J$14/HexExtSoy!$K$4)</f>
        <v>0.20257267294641951</v>
      </c>
      <c r="CI962">
        <f>(HydroProcOil!$K$14/HexExtSoy!$K$4)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1203</v>
      </c>
      <c r="C963" s="197" t="s">
        <v>1267</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(Transest!$J$14/HexExtSoy!$K$4)</f>
        <v>0.20257267294641951</v>
      </c>
      <c r="CI963">
        <f>(HydroProcOil!$K$14/HexExtSoy!$K$4)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1203</v>
      </c>
      <c r="C964" s="197" t="s">
        <v>1268</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(Transest!$J$14/HexExtSoy!$K$4)</f>
        <v>0.20257267294641951</v>
      </c>
      <c r="CI964">
        <f>(HydroProcOil!$K$14/HexExtSoy!$K$4)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1203</v>
      </c>
      <c r="C965" s="197" t="s">
        <v>1269</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(Transest!$J$14/HexExtSoy!$K$4)</f>
        <v>0.20257267294641951</v>
      </c>
      <c r="CI965">
        <f>(HydroProcOil!$K$14/HexExtSoy!$K$4)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1203</v>
      </c>
      <c r="C966" s="197" t="s">
        <v>1270</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(Transest!$J$14/HexExtSoy!$K$4)</f>
        <v>0.20257267294641951</v>
      </c>
      <c r="CI966">
        <f>(HydroProcOil!$K$14/HexExtSoy!$K$4)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1271</v>
      </c>
      <c r="C967" s="197" t="s">
        <v>1158</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(Transest!$J$14/HexExtSoy!$K$4)</f>
        <v>0.20257267294641951</v>
      </c>
      <c r="CI967">
        <f>(HydroProcOil!$K$14/HexExtSoy!$K$4)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1271</v>
      </c>
      <c r="C968" s="197" t="s">
        <v>1116</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(Transest!$J$14/HexExtSoy!$K$4)</f>
        <v>0.20257267294641951</v>
      </c>
      <c r="CI968">
        <f>(HydroProcOil!$K$14/HexExtSoy!$K$4)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1271</v>
      </c>
      <c r="C969" s="197" t="s">
        <v>1204</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(Transest!$J$14/HexExtSoy!$K$4)</f>
        <v>0.20257267294641951</v>
      </c>
      <c r="CI969">
        <f>(HydroProcOil!$K$14/HexExtSoy!$K$4)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1271</v>
      </c>
      <c r="C970" s="197" t="s">
        <v>1272</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(Transest!$J$14/HexExtSoy!$K$4)</f>
        <v>0.20257267294641951</v>
      </c>
      <c r="CI970">
        <f>(HydroProcOil!$K$14/HexExtSoy!$K$4)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1271</v>
      </c>
      <c r="C971" s="197" t="s">
        <v>1273</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(Transest!$J$14/HexExtSoy!$K$4)</f>
        <v>0.20257267294641951</v>
      </c>
      <c r="CI971">
        <f>(HydroProcOil!$K$14/HexExtSoy!$K$4)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1271</v>
      </c>
      <c r="C972" s="197" t="s">
        <v>1274</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(Transest!$J$14/HexExtSoy!$K$4)</f>
        <v>0.20257267294641951</v>
      </c>
      <c r="CI972">
        <f>(HydroProcOil!$K$14/HexExtSoy!$K$4)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1271</v>
      </c>
      <c r="C973" s="197" t="s">
        <v>1275</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(Transest!$J$14/HexExtSoy!$K$4)</f>
        <v>0.20257267294641951</v>
      </c>
      <c r="CI973">
        <f>(HydroProcOil!$K$14/HexExtSoy!$K$4)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1271</v>
      </c>
      <c r="C974" s="197" t="s">
        <v>680</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(Transest!$J$14/HexExtSoy!$K$4)</f>
        <v>0.20257267294641951</v>
      </c>
      <c r="CI974">
        <f>(HydroProcOil!$K$14/HexExtSoy!$K$4)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1271</v>
      </c>
      <c r="C975" s="197" t="s">
        <v>1208</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(Transest!$J$14/HexExtSoy!$K$4)</f>
        <v>0.20257267294641951</v>
      </c>
      <c r="CI975">
        <f>(HydroProcOil!$K$14/HexExtSoy!$K$4)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1271</v>
      </c>
      <c r="C976" s="197" t="s">
        <v>1276</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(Transest!$J$14/HexExtSoy!$K$4)</f>
        <v>0.20257267294641951</v>
      </c>
      <c r="CI976">
        <f>(HydroProcOil!$K$14/HexExtSoy!$K$4)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1271</v>
      </c>
      <c r="C977" s="197" t="s">
        <v>1277</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(Transest!$J$14/HexExtSoy!$K$4)</f>
        <v>0.20257267294641951</v>
      </c>
      <c r="CI977">
        <f>(HydroProcOil!$K$14/HexExtSoy!$K$4)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1271</v>
      </c>
      <c r="C978" s="197" t="s">
        <v>1278</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(Transest!$J$14/HexExtSoy!$K$4)</f>
        <v>0.20257267294641951</v>
      </c>
      <c r="CI978">
        <f>(HydroProcOil!$K$14/HexExtSoy!$K$4)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1271</v>
      </c>
      <c r="C979" s="197" t="s">
        <v>1279</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(Transest!$J$14/HexExtSoy!$K$4)</f>
        <v>0.20257267294641951</v>
      </c>
      <c r="CI979">
        <f>(HydroProcOil!$K$14/HexExtSoy!$K$4)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1271</v>
      </c>
      <c r="C980" s="197" t="s">
        <v>1280</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(Transest!$J$14/HexExtSoy!$K$4)</f>
        <v>0.20257267294641951</v>
      </c>
      <c r="CI980">
        <f>(HydroProcOil!$K$14/HexExtSoy!$K$4)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1271</v>
      </c>
      <c r="C981" s="197" t="s">
        <v>1281</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(Transest!$J$14/HexExtSoy!$K$4)</f>
        <v>0.20257267294641951</v>
      </c>
      <c r="CI981">
        <f>(HydroProcOil!$K$14/HexExtSoy!$K$4)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1271</v>
      </c>
      <c r="C982" s="197" t="s">
        <v>598</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(Transest!$J$14/HexExtSoy!$K$4)</f>
        <v>0.20257267294641951</v>
      </c>
      <c r="CI982">
        <f>(HydroProcOil!$K$14/HexExtSoy!$K$4)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1271</v>
      </c>
      <c r="C983" s="197" t="s">
        <v>1282</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(Transest!$J$14/HexExtSoy!$K$4)</f>
        <v>0.20257267294641951</v>
      </c>
      <c r="CI983">
        <f>(HydroProcOil!$K$14/HexExtSoy!$K$4)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1271</v>
      </c>
      <c r="C984" s="197" t="s">
        <v>1283</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(Transest!$J$14/HexExtSoy!$K$4)</f>
        <v>0.20257267294641951</v>
      </c>
      <c r="CI984">
        <f>(HydroProcOil!$K$14/HexExtSoy!$K$4)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1271</v>
      </c>
      <c r="C985" s="197" t="s">
        <v>1284</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(Transest!$J$14/HexExtSoy!$K$4)</f>
        <v>0.20257267294641951</v>
      </c>
      <c r="CI985">
        <f>(HydroProcOil!$K$14/HexExtSoy!$K$4)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1271</v>
      </c>
      <c r="C986" s="197" t="s">
        <v>1285</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(Transest!$J$14/HexExtSoy!$K$4)</f>
        <v>0.20257267294641951</v>
      </c>
      <c r="CI986">
        <f>(HydroProcOil!$K$14/HexExtSoy!$K$4)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1271</v>
      </c>
      <c r="C987" s="197" t="s">
        <v>682</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(Transest!$J$14/HexExtSoy!$K$4)</f>
        <v>0.20257267294641951</v>
      </c>
      <c r="CI987">
        <f>(HydroProcOil!$K$14/HexExtSoy!$K$4)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1271</v>
      </c>
      <c r="C988" s="197" t="s">
        <v>1286</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(Transest!$J$14/HexExtSoy!$K$4)</f>
        <v>0.20257267294641951</v>
      </c>
      <c r="CI988">
        <f>(HydroProcOil!$K$14/HexExtSoy!$K$4)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1271</v>
      </c>
      <c r="C989" s="197" t="s">
        <v>1287</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(Transest!$J$14/HexExtSoy!$K$4)</f>
        <v>0.20257267294641951</v>
      </c>
      <c r="CI989">
        <f>(HydroProcOil!$K$14/HexExtSoy!$K$4)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1271</v>
      </c>
      <c r="C990" s="197" t="s">
        <v>1067</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(Transest!$J$14/HexExtSoy!$K$4)</f>
        <v>0.20257267294641951</v>
      </c>
      <c r="CI990">
        <f>(HydroProcOil!$K$14/HexExtSoy!$K$4)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1271</v>
      </c>
      <c r="C991" s="197" t="s">
        <v>684</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(Transest!$J$14/HexExtSoy!$K$4)</f>
        <v>0.20257267294641951</v>
      </c>
      <c r="CI991">
        <f>(HydroProcOil!$K$14/HexExtSoy!$K$4)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1271</v>
      </c>
      <c r="C992" s="197" t="s">
        <v>605</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(Transest!$J$14/HexExtSoy!$K$4)</f>
        <v>0.20257267294641951</v>
      </c>
      <c r="CI992">
        <f>(HydroProcOil!$K$14/HexExtSoy!$K$4)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1271</v>
      </c>
      <c r="C993" s="197" t="s">
        <v>1068</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(Transest!$J$14/HexExtSoy!$K$4)</f>
        <v>0.20257267294641951</v>
      </c>
      <c r="CI993">
        <f>(HydroProcOil!$K$14/HexExtSoy!$K$4)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1271</v>
      </c>
      <c r="C994" s="197" t="s">
        <v>690</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(Transest!$J$14/HexExtSoy!$K$4)</f>
        <v>0.20257267294641951</v>
      </c>
      <c r="CI994">
        <f>(HydroProcOil!$K$14/HexExtSoy!$K$4)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1271</v>
      </c>
      <c r="C995" s="197" t="s">
        <v>1070</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(Transest!$J$14/HexExtSoy!$K$4)</f>
        <v>0.20257267294641951</v>
      </c>
      <c r="CI995">
        <f>(HydroProcOil!$K$14/HexExtSoy!$K$4)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1271</v>
      </c>
      <c r="C996" s="197" t="s">
        <v>1119</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(Transest!$J$14/HexExtSoy!$K$4)</f>
        <v>0.20257267294641951</v>
      </c>
      <c r="CI996">
        <f>(HydroProcOil!$K$14/HexExtSoy!$K$4)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1271</v>
      </c>
      <c r="C997" s="197" t="s">
        <v>1288</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(Transest!$J$14/HexExtSoy!$K$4)</f>
        <v>0.20257267294641951</v>
      </c>
      <c r="CI997">
        <f>(HydroProcOil!$K$14/HexExtSoy!$K$4)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1271</v>
      </c>
      <c r="C998" s="197" t="s">
        <v>1289</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(Transest!$J$14/HexExtSoy!$K$4)</f>
        <v>0.20257267294641951</v>
      </c>
      <c r="CI998">
        <f>(HydroProcOil!$K$14/HexExtSoy!$K$4)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1271</v>
      </c>
      <c r="C999" s="197" t="s">
        <v>1290</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(Transest!$J$14/HexExtSoy!$K$4)</f>
        <v>0.20257267294641951</v>
      </c>
      <c r="CI999">
        <f>(HydroProcOil!$K$14/HexExtSoy!$K$4)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1271</v>
      </c>
      <c r="C1000" s="197" t="s">
        <v>620</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(Transest!$J$14/HexExtSoy!$K$4)</f>
        <v>0.20257267294641951</v>
      </c>
      <c r="CI1000">
        <f>(HydroProcOil!$K$14/HexExtSoy!$K$4)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1271</v>
      </c>
      <c r="C1001" s="197" t="s">
        <v>1291</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(Transest!$J$14/HexExtSoy!$K$4)</f>
        <v>0.20257267294641951</v>
      </c>
      <c r="CI1001">
        <f>(HydroProcOil!$K$14/HexExtSoy!$K$4)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1271</v>
      </c>
      <c r="C1002" s="197" t="s">
        <v>953</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(Transest!$J$14/HexExtSoy!$K$4)</f>
        <v>0.20257267294641951</v>
      </c>
      <c r="CI1002">
        <f>(HydroProcOil!$K$14/HexExtSoy!$K$4)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1271</v>
      </c>
      <c r="C1003" s="197" t="s">
        <v>621</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(Transest!$J$14/HexExtSoy!$K$4)</f>
        <v>0.20257267294641951</v>
      </c>
      <c r="CI1003">
        <f>(HydroProcOil!$K$14/HexExtSoy!$K$4)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1271</v>
      </c>
      <c r="C1004" s="197" t="s">
        <v>695</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(Transest!$J$14/HexExtSoy!$K$4)</f>
        <v>0.20257267294641951</v>
      </c>
      <c r="CI1004">
        <f>(HydroProcOil!$K$14/HexExtSoy!$K$4)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1271</v>
      </c>
      <c r="C1005" s="197" t="s">
        <v>1076</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(Transest!$J$14/HexExtSoy!$K$4)</f>
        <v>0.20257267294641951</v>
      </c>
      <c r="CI1005">
        <f>(HydroProcOil!$K$14/HexExtSoy!$K$4)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1271</v>
      </c>
      <c r="C1006" s="197" t="s">
        <v>1292</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(Transest!$J$14/HexExtSoy!$K$4)</f>
        <v>0.20257267294641951</v>
      </c>
      <c r="CI1006">
        <f>(HydroProcOil!$K$14/HexExtSoy!$K$4)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1271</v>
      </c>
      <c r="C1007" s="197" t="s">
        <v>697</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(Transest!$J$14/HexExtSoy!$K$4)</f>
        <v>0.20257267294641951</v>
      </c>
      <c r="CI1007">
        <f>(HydroProcOil!$K$14/HexExtSoy!$K$4)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1271</v>
      </c>
      <c r="C1008" s="197" t="s">
        <v>1293</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(Transest!$J$14/HexExtSoy!$K$4)</f>
        <v>0.20257267294641951</v>
      </c>
      <c r="CI1008">
        <f>(HydroProcOil!$K$14/HexExtSoy!$K$4)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1271</v>
      </c>
      <c r="C1009" s="197" t="s">
        <v>1294</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(Transest!$J$14/HexExtSoy!$K$4)</f>
        <v>0.20257267294641951</v>
      </c>
      <c r="CI1009">
        <f>(HydroProcOil!$K$14/HexExtSoy!$K$4)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1271</v>
      </c>
      <c r="C1010" s="197" t="s">
        <v>1295</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(Transest!$J$14/HexExtSoy!$K$4)</f>
        <v>0.20257267294641951</v>
      </c>
      <c r="CI1010">
        <f>(HydroProcOil!$K$14/HexExtSoy!$K$4)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1271</v>
      </c>
      <c r="C1011" s="197" t="s">
        <v>1296</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(Transest!$J$14/HexExtSoy!$K$4)</f>
        <v>0.20257267294641951</v>
      </c>
      <c r="CI1011">
        <f>(HydroProcOil!$K$14/HexExtSoy!$K$4)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1271</v>
      </c>
      <c r="C1012" s="197" t="s">
        <v>963</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(Transest!$J$14/HexExtSoy!$K$4)</f>
        <v>0.20257267294641951</v>
      </c>
      <c r="CI1012">
        <f>(HydroProcOil!$K$14/HexExtSoy!$K$4)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1271</v>
      </c>
      <c r="C1013" s="197" t="s">
        <v>1078</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(Transest!$J$14/HexExtSoy!$K$4)</f>
        <v>0.20257267294641951</v>
      </c>
      <c r="CI1013">
        <f>(HydroProcOil!$K$14/HexExtSoy!$K$4)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1271</v>
      </c>
      <c r="C1014" s="197" t="s">
        <v>1297</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(Transest!$J$14/HexExtSoy!$K$4)</f>
        <v>0.20257267294641951</v>
      </c>
      <c r="CI1014">
        <f>(HydroProcOil!$K$14/HexExtSoy!$K$4)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1271</v>
      </c>
      <c r="C1015" s="197" t="s">
        <v>1126</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(Transest!$J$14/HexExtSoy!$K$4)</f>
        <v>0.20257267294641951</v>
      </c>
      <c r="CI1015">
        <f>(HydroProcOil!$K$14/HexExtSoy!$K$4)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1271</v>
      </c>
      <c r="C1016" s="197" t="s">
        <v>966</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(Transest!$J$14/HexExtSoy!$K$4)</f>
        <v>0.20257267294641951</v>
      </c>
      <c r="CI1016">
        <f>(HydroProcOil!$K$14/HexExtSoy!$K$4)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1271</v>
      </c>
      <c r="C1017" s="197" t="s">
        <v>1079</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(Transest!$J$14/HexExtSoy!$K$4)</f>
        <v>0.20257267294641951</v>
      </c>
      <c r="CI1017">
        <f>(HydroProcOil!$K$14/HexExtSoy!$K$4)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1271</v>
      </c>
      <c r="C1018" s="197" t="s">
        <v>625</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(Transest!$J$14/HexExtSoy!$K$4)</f>
        <v>0.20257267294641951</v>
      </c>
      <c r="CI1018">
        <f>(HydroProcOil!$K$14/HexExtSoy!$K$4)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1271</v>
      </c>
      <c r="C1019" s="197" t="s">
        <v>1298</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(Transest!$J$14/HexExtSoy!$K$4)</f>
        <v>0.20257267294641951</v>
      </c>
      <c r="CI1019">
        <f>(HydroProcOil!$K$14/HexExtSoy!$K$4)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1271</v>
      </c>
      <c r="C1020" s="197" t="s">
        <v>1299</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(Transest!$J$14/HexExtSoy!$K$4)</f>
        <v>0.20257267294641951</v>
      </c>
      <c r="CI1020">
        <f>(HydroProcOil!$K$14/HexExtSoy!$K$4)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1271</v>
      </c>
      <c r="C1021" s="197" t="s">
        <v>627</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(Transest!$J$14/HexExtSoy!$K$4)</f>
        <v>0.20257267294641951</v>
      </c>
      <c r="CI1021">
        <f>(HydroProcOil!$K$14/HexExtSoy!$K$4)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1271</v>
      </c>
      <c r="C1022" s="197" t="s">
        <v>628</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(Transest!$J$14/HexExtSoy!$K$4)</f>
        <v>0.20257267294641951</v>
      </c>
      <c r="CI1022">
        <f>(HydroProcOil!$K$14/HexExtSoy!$K$4)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1271</v>
      </c>
      <c r="C1023" s="197" t="s">
        <v>1300</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(Transest!$J$14/HexExtSoy!$K$4)</f>
        <v>0.20257267294641951</v>
      </c>
      <c r="CI1023">
        <f>(HydroProcOil!$K$14/HexExtSoy!$K$4)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1271</v>
      </c>
      <c r="C1024" s="197" t="s">
        <v>703</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(Transest!$J$14/HexExtSoy!$K$4)</f>
        <v>0.20257267294641951</v>
      </c>
      <c r="CI1024">
        <f>(HydroProcOil!$K$14/HexExtSoy!$K$4)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1271</v>
      </c>
      <c r="C1025" s="197" t="s">
        <v>1301</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(Transest!$J$14/HexExtSoy!$K$4)</f>
        <v>0.20257267294641951</v>
      </c>
      <c r="CI1025">
        <f>(HydroProcOil!$K$14/HexExtSoy!$K$4)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1271</v>
      </c>
      <c r="C1026" s="197" t="s">
        <v>1302</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(Transest!$J$14/HexExtSoy!$K$4)</f>
        <v>0.20257267294641951</v>
      </c>
      <c r="CI1026">
        <f>(HydroProcOil!$K$14/HexExtSoy!$K$4)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1271</v>
      </c>
      <c r="C1027" s="197" t="s">
        <v>1086</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(Transest!$J$14/HexExtSoy!$K$4)</f>
        <v>0.20257267294641951</v>
      </c>
      <c r="CI1027">
        <f>(HydroProcOil!$K$14/HexExtSoy!$K$4)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1271</v>
      </c>
      <c r="C1028" s="197" t="s">
        <v>1303</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(Transest!$J$14/HexExtSoy!$K$4)</f>
        <v>0.20257267294641951</v>
      </c>
      <c r="CI1028">
        <f>(HydroProcOil!$K$14/HexExtSoy!$K$4)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1271</v>
      </c>
      <c r="C1029" s="197" t="s">
        <v>1304</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(Transest!$J$14/HexExtSoy!$K$4)</f>
        <v>0.20257267294641951</v>
      </c>
      <c r="CI1029">
        <f>(HydroProcOil!$K$14/HexExtSoy!$K$4)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1271</v>
      </c>
      <c r="C1030" s="197" t="s">
        <v>631</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(Transest!$J$14/HexExtSoy!$K$4)</f>
        <v>0.20257267294641951</v>
      </c>
      <c r="CI1030">
        <f>(HydroProcOil!$K$14/HexExtSoy!$K$4)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1271</v>
      </c>
      <c r="C1031" s="197" t="s">
        <v>632</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(Transest!$J$14/HexExtSoy!$K$4)</f>
        <v>0.20257267294641951</v>
      </c>
      <c r="CI1031">
        <f>(HydroProcOil!$K$14/HexExtSoy!$K$4)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1271</v>
      </c>
      <c r="C1032" s="197" t="s">
        <v>1305</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(Transest!$J$14/HexExtSoy!$K$4)</f>
        <v>0.20257267294641951</v>
      </c>
      <c r="CI1032">
        <f>(HydroProcOil!$K$14/HexExtSoy!$K$4)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1271</v>
      </c>
      <c r="C1033" s="197" t="s">
        <v>1306</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(Transest!$J$14/HexExtSoy!$K$4)</f>
        <v>0.20257267294641951</v>
      </c>
      <c r="CI1033">
        <f>(HydroProcOil!$K$14/HexExtSoy!$K$4)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1271</v>
      </c>
      <c r="C1034" s="197" t="s">
        <v>1049</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(Transest!$J$14/HexExtSoy!$K$4)</f>
        <v>0.20257267294641951</v>
      </c>
      <c r="CI1034">
        <f>(HydroProcOil!$K$14/HexExtSoy!$K$4)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1271</v>
      </c>
      <c r="C1035" s="197" t="s">
        <v>705</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(Transest!$J$14/HexExtSoy!$K$4)</f>
        <v>0.20257267294641951</v>
      </c>
      <c r="CI1035">
        <f>(HydroProcOil!$K$14/HexExtSoy!$K$4)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1271</v>
      </c>
      <c r="C1036" s="197" t="s">
        <v>1088</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(Transest!$J$14/HexExtSoy!$K$4)</f>
        <v>0.20257267294641951</v>
      </c>
      <c r="CI1036">
        <f>(HydroProcOil!$K$14/HexExtSoy!$K$4)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1271</v>
      </c>
      <c r="C1037" s="197" t="s">
        <v>707</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(Transest!$J$14/HexExtSoy!$K$4)</f>
        <v>0.20257267294641951</v>
      </c>
      <c r="CI1037">
        <f>(HydroProcOil!$K$14/HexExtSoy!$K$4)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1271</v>
      </c>
      <c r="C1038" s="197" t="s">
        <v>1182</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(Transest!$J$14/HexExtSoy!$K$4)</f>
        <v>0.20257267294641951</v>
      </c>
      <c r="CI1038">
        <f>(HydroProcOil!$K$14/HexExtSoy!$K$4)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1271</v>
      </c>
      <c r="C1039" s="197" t="s">
        <v>1307</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(Transest!$J$14/HexExtSoy!$K$4)</f>
        <v>0.20257267294641951</v>
      </c>
      <c r="CI1039">
        <f>(HydroProcOil!$K$14/HexExtSoy!$K$4)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1271</v>
      </c>
      <c r="C1040" s="197" t="s">
        <v>1308</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(Transest!$J$14/HexExtSoy!$K$4)</f>
        <v>0.20257267294641951</v>
      </c>
      <c r="CI1040">
        <f>(HydroProcOil!$K$14/HexExtSoy!$K$4)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1271</v>
      </c>
      <c r="C1041" s="197" t="s">
        <v>1091</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(Transest!$J$14/HexExtSoy!$K$4)</f>
        <v>0.20257267294641951</v>
      </c>
      <c r="CI1041">
        <f>(HydroProcOil!$K$14/HexExtSoy!$K$4)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1271</v>
      </c>
      <c r="C1042" s="197" t="s">
        <v>636</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(Transest!$J$14/HexExtSoy!$K$4)</f>
        <v>0.20257267294641951</v>
      </c>
      <c r="CI1042">
        <f>(HydroProcOil!$K$14/HexExtSoy!$K$4)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1271</v>
      </c>
      <c r="C1043" s="197" t="s">
        <v>1309</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(Transest!$J$14/HexExtSoy!$K$4)</f>
        <v>0.20257267294641951</v>
      </c>
      <c r="CI1043">
        <f>(HydroProcOil!$K$14/HexExtSoy!$K$4)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1271</v>
      </c>
      <c r="C1044" s="197" t="s">
        <v>638</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(Transest!$J$14/HexExtSoy!$K$4)</f>
        <v>0.20257267294641951</v>
      </c>
      <c r="CI1044">
        <f>(HydroProcOil!$K$14/HexExtSoy!$K$4)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1271</v>
      </c>
      <c r="C1045" s="197" t="s">
        <v>639</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(Transest!$J$14/HexExtSoy!$K$4)</f>
        <v>0.20257267294641951</v>
      </c>
      <c r="CI1045">
        <f>(HydroProcOil!$K$14/HexExtSoy!$K$4)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1271</v>
      </c>
      <c r="C1046" s="197" t="s">
        <v>891</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(Transest!$J$14/HexExtSoy!$K$4)</f>
        <v>0.20257267294641951</v>
      </c>
      <c r="CI1046">
        <f>(HydroProcOil!$K$14/HexExtSoy!$K$4)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1271</v>
      </c>
      <c r="C1047" s="197" t="s">
        <v>1093</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(Transest!$J$14/HexExtSoy!$K$4)</f>
        <v>0.20257267294641951</v>
      </c>
      <c r="CI1047">
        <f>(HydroProcOil!$K$14/HexExtSoy!$K$4)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1271</v>
      </c>
      <c r="C1048" s="197" t="s">
        <v>1236</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(Transest!$J$14/HexExtSoy!$K$4)</f>
        <v>0.20257267294641951</v>
      </c>
      <c r="CI1048">
        <f>(HydroProcOil!$K$14/HexExtSoy!$K$4)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1271</v>
      </c>
      <c r="C1049" s="197" t="s">
        <v>1310</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(Transest!$J$14/HexExtSoy!$K$4)</f>
        <v>0.20257267294641951</v>
      </c>
      <c r="CI1049">
        <f>(HydroProcOil!$K$14/HexExtSoy!$K$4)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1271</v>
      </c>
      <c r="C1050" s="197" t="s">
        <v>1096</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(Transest!$J$14/HexExtSoy!$K$4)</f>
        <v>0.20257267294641951</v>
      </c>
      <c r="CI1050">
        <f>(HydroProcOil!$K$14/HexExtSoy!$K$4)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1271</v>
      </c>
      <c r="C1051" s="197" t="s">
        <v>1311</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(Transest!$J$14/HexExtSoy!$K$4)</f>
        <v>0.20257267294641951</v>
      </c>
      <c r="CI1051">
        <f>(HydroProcOil!$K$14/HexExtSoy!$K$4)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1271</v>
      </c>
      <c r="C1052" s="197" t="s">
        <v>641</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(Transest!$J$14/HexExtSoy!$K$4)</f>
        <v>0.20257267294641951</v>
      </c>
      <c r="CI1052">
        <f>(HydroProcOil!$K$14/HexExtSoy!$K$4)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1271</v>
      </c>
      <c r="C1053" s="197" t="s">
        <v>642</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(Transest!$J$14/HexExtSoy!$K$4)</f>
        <v>0.20257267294641951</v>
      </c>
      <c r="CI1053">
        <f>(HydroProcOil!$K$14/HexExtSoy!$K$4)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1271</v>
      </c>
      <c r="C1054" s="197" t="s">
        <v>643</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(Transest!$J$14/HexExtSoy!$K$4)</f>
        <v>0.20257267294641951</v>
      </c>
      <c r="CI1054">
        <f>(HydroProcOil!$K$14/HexExtSoy!$K$4)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1271</v>
      </c>
      <c r="C1055" s="197" t="s">
        <v>1312</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(Transest!$J$14/HexExtSoy!$K$4)</f>
        <v>0.20257267294641951</v>
      </c>
      <c r="CI1055">
        <f>(HydroProcOil!$K$14/HexExtSoy!$K$4)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1271</v>
      </c>
      <c r="C1056" s="197" t="s">
        <v>1313</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(Transest!$J$14/HexExtSoy!$K$4)</f>
        <v>0.20257267294641951</v>
      </c>
      <c r="CI1056">
        <f>(HydroProcOil!$K$14/HexExtSoy!$K$4)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1271</v>
      </c>
      <c r="C1057" s="197" t="s">
        <v>1314</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(Transest!$J$14/HexExtSoy!$K$4)</f>
        <v>0.20257267294641951</v>
      </c>
      <c r="CI1057">
        <f>(HydroProcOil!$K$14/HexExtSoy!$K$4)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1271</v>
      </c>
      <c r="C1058" s="197" t="s">
        <v>1136</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(Transest!$J$14/HexExtSoy!$K$4)</f>
        <v>0.20257267294641951</v>
      </c>
      <c r="CI1058">
        <f>(HydroProcOil!$K$14/HexExtSoy!$K$4)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1271</v>
      </c>
      <c r="C1059" s="197" t="s">
        <v>1315</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(Transest!$J$14/HexExtSoy!$K$4)</f>
        <v>0.20257267294641951</v>
      </c>
      <c r="CI1059">
        <f>(HydroProcOil!$K$14/HexExtSoy!$K$4)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1271</v>
      </c>
      <c r="C1060" s="197" t="s">
        <v>1137</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(Transest!$J$14/HexExtSoy!$K$4)</f>
        <v>0.20257267294641951</v>
      </c>
      <c r="CI1060">
        <f>(HydroProcOil!$K$14/HexExtSoy!$K$4)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1271</v>
      </c>
      <c r="C1061" s="197" t="s">
        <v>1316</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(Transest!$J$14/HexExtSoy!$K$4)</f>
        <v>0.20257267294641951</v>
      </c>
      <c r="CI1061">
        <f>(HydroProcOil!$K$14/HexExtSoy!$K$4)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1271</v>
      </c>
      <c r="C1062" s="197" t="s">
        <v>1317</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(Transest!$J$14/HexExtSoy!$K$4)</f>
        <v>0.20257267294641951</v>
      </c>
      <c r="CI1062">
        <f>(HydroProcOil!$K$14/HexExtSoy!$K$4)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1271</v>
      </c>
      <c r="C1063" s="197" t="s">
        <v>644</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(Transest!$J$14/HexExtSoy!$K$4)</f>
        <v>0.20257267294641951</v>
      </c>
      <c r="CI1063">
        <f>(HydroProcOil!$K$14/HexExtSoy!$K$4)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1271</v>
      </c>
      <c r="C1064" s="197" t="s">
        <v>646</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(Transest!$J$14/HexExtSoy!$K$4)</f>
        <v>0.20257267294641951</v>
      </c>
      <c r="CI1064">
        <f>(HydroProcOil!$K$14/HexExtSoy!$K$4)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1271</v>
      </c>
      <c r="C1065" s="197" t="s">
        <v>1318</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(Transest!$J$14/HexExtSoy!$K$4)</f>
        <v>0.20257267294641951</v>
      </c>
      <c r="CI1065">
        <f>(HydroProcOil!$K$14/HexExtSoy!$K$4)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1271</v>
      </c>
      <c r="C1066" s="197" t="s">
        <v>719</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(Transest!$J$14/HexExtSoy!$K$4)</f>
        <v>0.20257267294641951</v>
      </c>
      <c r="CI1066">
        <f>(HydroProcOil!$K$14/HexExtSoy!$K$4)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1271</v>
      </c>
      <c r="C1067" s="197" t="s">
        <v>1319</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(Transest!$J$14/HexExtSoy!$K$4)</f>
        <v>0.20257267294641951</v>
      </c>
      <c r="CI1067">
        <f>(HydroProcOil!$K$14/HexExtSoy!$K$4)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1271</v>
      </c>
      <c r="C1068" s="197" t="s">
        <v>1320</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(Transest!$J$14/HexExtSoy!$K$4)</f>
        <v>0.20257267294641951</v>
      </c>
      <c r="CI1068">
        <f>(HydroProcOil!$K$14/HexExtSoy!$K$4)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1271</v>
      </c>
      <c r="C1069" s="197" t="s">
        <v>1321</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(Transest!$J$14/HexExtSoy!$K$4)</f>
        <v>0.20257267294641951</v>
      </c>
      <c r="CI1069">
        <f>(HydroProcOil!$K$14/HexExtSoy!$K$4)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1271</v>
      </c>
      <c r="C1070" s="197" t="s">
        <v>648</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(Transest!$J$14/HexExtSoy!$K$4)</f>
        <v>0.20257267294641951</v>
      </c>
      <c r="CI1070">
        <f>(HydroProcOil!$K$14/HexExtSoy!$K$4)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1271</v>
      </c>
      <c r="C1071" s="197" t="s">
        <v>722</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(Transest!$J$14/HexExtSoy!$K$4)</f>
        <v>0.20257267294641951</v>
      </c>
      <c r="CI1071">
        <f>(HydroProcOil!$K$14/HexExtSoy!$K$4)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1271</v>
      </c>
      <c r="C1072" s="197" t="s">
        <v>650</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(Transest!$J$14/HexExtSoy!$K$4)</f>
        <v>0.20257267294641951</v>
      </c>
      <c r="CI1072">
        <f>(HydroProcOil!$K$14/HexExtSoy!$K$4)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1271</v>
      </c>
      <c r="C1073" s="197" t="s">
        <v>1322</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(Transest!$J$14/HexExtSoy!$K$4)</f>
        <v>0.20257267294641951</v>
      </c>
      <c r="CI1073">
        <f>(HydroProcOil!$K$14/HexExtSoy!$K$4)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1271</v>
      </c>
      <c r="C1074" s="197" t="s">
        <v>1144</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(Transest!$J$14/HexExtSoy!$K$4)</f>
        <v>0.20257267294641951</v>
      </c>
      <c r="CI1074">
        <f>(HydroProcOil!$K$14/HexExtSoy!$K$4)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1271</v>
      </c>
      <c r="C1075" s="197" t="s">
        <v>907</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(Transest!$J$14/HexExtSoy!$K$4)</f>
        <v>0.20257267294641951</v>
      </c>
      <c r="CI1075">
        <f>(HydroProcOil!$K$14/HexExtSoy!$K$4)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1271</v>
      </c>
      <c r="C1076" s="197" t="s">
        <v>1323</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(Transest!$J$14/HexExtSoy!$K$4)</f>
        <v>0.20257267294641951</v>
      </c>
      <c r="CI1076">
        <f>(HydroProcOil!$K$14/HexExtSoy!$K$4)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1271</v>
      </c>
      <c r="C1077" s="197" t="s">
        <v>1324</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(Transest!$J$14/HexExtSoy!$K$4)</f>
        <v>0.20257267294641951</v>
      </c>
      <c r="CI1077">
        <f>(HydroProcOil!$K$14/HexExtSoy!$K$4)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1271</v>
      </c>
      <c r="C1078" s="197" t="s">
        <v>1325</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(Transest!$J$14/HexExtSoy!$K$4)</f>
        <v>0.20257267294641951</v>
      </c>
      <c r="CI1078">
        <f>(HydroProcOil!$K$14/HexExtSoy!$K$4)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1271</v>
      </c>
      <c r="C1079" s="197" t="s">
        <v>728</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(Transest!$J$14/HexExtSoy!$K$4)</f>
        <v>0.20257267294641951</v>
      </c>
      <c r="CI1079">
        <f>(HydroProcOil!$K$14/HexExtSoy!$K$4)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1271</v>
      </c>
      <c r="C1080" s="197" t="s">
        <v>1012</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(Transest!$J$14/HexExtSoy!$K$4)</f>
        <v>0.20257267294641951</v>
      </c>
      <c r="CI1080">
        <f>(HydroProcOil!$K$14/HexExtSoy!$K$4)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1271</v>
      </c>
      <c r="C1081" s="197" t="s">
        <v>656</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(Transest!$J$14/HexExtSoy!$K$4)</f>
        <v>0.20257267294641951</v>
      </c>
      <c r="CI1081">
        <f>(HydroProcOil!$K$14/HexExtSoy!$K$4)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1271</v>
      </c>
      <c r="C1082" s="197" t="s">
        <v>1013</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(Transest!$J$14/HexExtSoy!$K$4)</f>
        <v>0.20257267294641951</v>
      </c>
      <c r="CI1082">
        <f>(HydroProcOil!$K$14/HexExtSoy!$K$4)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1271</v>
      </c>
      <c r="C1083" s="197" t="s">
        <v>1014</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(Transest!$J$14/HexExtSoy!$K$4)</f>
        <v>0.20257267294641951</v>
      </c>
      <c r="CI1083">
        <f>(HydroProcOil!$K$14/HexExtSoy!$K$4)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1271</v>
      </c>
      <c r="C1084" s="197" t="s">
        <v>1156</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(Transest!$J$14/HexExtSoy!$K$4)</f>
        <v>0.20257267294641951</v>
      </c>
      <c r="CI1084">
        <f>(HydroProcOil!$K$14/HexExtSoy!$K$4)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1271</v>
      </c>
      <c r="C1085" s="197" t="s">
        <v>1326</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(Transest!$J$14/HexExtSoy!$K$4)</f>
        <v>0.20257267294641951</v>
      </c>
      <c r="CI1085">
        <f>(HydroProcOil!$K$14/HexExtSoy!$K$4)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1271</v>
      </c>
      <c r="C1086" s="197" t="s">
        <v>1114</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(Transest!$J$14/HexExtSoy!$K$4)</f>
        <v>0.20257267294641951</v>
      </c>
      <c r="CI1086">
        <f>(HydroProcOil!$K$14/HexExtSoy!$K$4)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1327</v>
      </c>
      <c r="C1087" s="197" t="s">
        <v>1328</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(Transest!$J$14/HexExtSoy!$K$4)</f>
        <v>0.20257267294641951</v>
      </c>
      <c r="CI1087">
        <f>(HydroProcOil!$K$14/HexExtSoy!$K$4)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1327</v>
      </c>
      <c r="C1088" s="197" t="s">
        <v>1329</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(Transest!$J$14/HexExtSoy!$K$4)</f>
        <v>0.20257267294641951</v>
      </c>
      <c r="CI1088">
        <f>(HydroProcOil!$K$14/HexExtSoy!$K$4)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1327</v>
      </c>
      <c r="C1089" s="197" t="s">
        <v>1330</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(Transest!$J$14/HexExtSoy!$K$4)</f>
        <v>0.20257267294641951</v>
      </c>
      <c r="CI1089">
        <f>(HydroProcOil!$K$14/HexExtSoy!$K$4)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1327</v>
      </c>
      <c r="C1090" s="197" t="s">
        <v>1331</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(Transest!$J$14/HexExtSoy!$K$4)</f>
        <v>0.20257267294641951</v>
      </c>
      <c r="CI1090">
        <f>(HydroProcOil!$K$14/HexExtSoy!$K$4)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1327</v>
      </c>
      <c r="C1091" s="197" t="s">
        <v>1332</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(Transest!$J$14/HexExtSoy!$K$4)</f>
        <v>0.20257267294641951</v>
      </c>
      <c r="CI1091">
        <f>(HydroProcOil!$K$14/HexExtSoy!$K$4)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1327</v>
      </c>
      <c r="C1092" s="197" t="s">
        <v>1333</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(Transest!$J$14/HexExtSoy!$K$4)</f>
        <v>0.20257267294641951</v>
      </c>
      <c r="CI1092">
        <f>(HydroProcOil!$K$14/HexExtSoy!$K$4)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1327</v>
      </c>
      <c r="C1093" s="197" t="s">
        <v>1334</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(Transest!$J$14/HexExtSoy!$K$4)</f>
        <v>0.20257267294641951</v>
      </c>
      <c r="CI1093">
        <f>(HydroProcOil!$K$14/HexExtSoy!$K$4)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1327</v>
      </c>
      <c r="C1094" s="197" t="s">
        <v>1335</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(Transest!$J$14/HexExtSoy!$K$4)</f>
        <v>0.20257267294641951</v>
      </c>
      <c r="CI1094">
        <f>(HydroProcOil!$K$14/HexExtSoy!$K$4)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1327</v>
      </c>
      <c r="C1095" s="197" t="s">
        <v>1336</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(Transest!$J$14/HexExtSoy!$K$4)</f>
        <v>0.20257267294641951</v>
      </c>
      <c r="CI1095">
        <f>(HydroProcOil!$K$14/HexExtSoy!$K$4)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1327</v>
      </c>
      <c r="C1096" s="197" t="s">
        <v>1337</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(Transest!$J$14/HexExtSoy!$K$4)</f>
        <v>0.20257267294641951</v>
      </c>
      <c r="CI1096">
        <f>(HydroProcOil!$K$14/HexExtSoy!$K$4)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1327</v>
      </c>
      <c r="C1097" s="197" t="s">
        <v>1338</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(Transest!$J$14/HexExtSoy!$K$4)</f>
        <v>0.20257267294641951</v>
      </c>
      <c r="CI1097">
        <f>(HydroProcOil!$K$14/HexExtSoy!$K$4)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1327</v>
      </c>
      <c r="C1098" s="197" t="s">
        <v>1339</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(Transest!$J$14/HexExtSoy!$K$4)</f>
        <v>0.20257267294641951</v>
      </c>
      <c r="CI1098">
        <f>(HydroProcOil!$K$14/HexExtSoy!$K$4)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1327</v>
      </c>
      <c r="C1099" s="197" t="s">
        <v>1340</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(Transest!$J$14/HexExtSoy!$K$4)</f>
        <v>0.20257267294641951</v>
      </c>
      <c r="CI1099">
        <f>(HydroProcOil!$K$14/HexExtSoy!$K$4)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1327</v>
      </c>
      <c r="C1100" s="197" t="s">
        <v>1341</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(Transest!$J$14/HexExtSoy!$K$4)</f>
        <v>0.20257267294641951</v>
      </c>
      <c r="CI1100">
        <f>(HydroProcOil!$K$14/HexExtSoy!$K$4)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1327</v>
      </c>
      <c r="C1101" s="197" t="s">
        <v>1342</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(Transest!$J$14/HexExtSoy!$K$4)</f>
        <v>0.20257267294641951</v>
      </c>
      <c r="CI1101">
        <f>(HydroProcOil!$K$14/HexExtSoy!$K$4)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1327</v>
      </c>
      <c r="C1102" s="197" t="s">
        <v>1343</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(Transest!$J$14/HexExtSoy!$K$4)</f>
        <v>0.20257267294641951</v>
      </c>
      <c r="CI1102">
        <f>(HydroProcOil!$K$14/HexExtSoy!$K$4)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1327</v>
      </c>
      <c r="C1103" s="197" t="s">
        <v>1344</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(Transest!$J$14/HexExtSoy!$K$4)</f>
        <v>0.20257267294641951</v>
      </c>
      <c r="CI1103">
        <f>(HydroProcOil!$K$14/HexExtSoy!$K$4)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1327</v>
      </c>
      <c r="C1104" s="197" t="s">
        <v>1345</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(Transest!$J$14/HexExtSoy!$K$4)</f>
        <v>0.20257267294641951</v>
      </c>
      <c r="CI1104">
        <f>(HydroProcOil!$K$14/HexExtSoy!$K$4)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1327</v>
      </c>
      <c r="C1105" s="197" t="s">
        <v>1346</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(Transest!$J$14/HexExtSoy!$K$4)</f>
        <v>0.20257267294641951</v>
      </c>
      <c r="CI1105">
        <f>(HydroProcOil!$K$14/HexExtSoy!$K$4)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1327</v>
      </c>
      <c r="C1106" s="197" t="s">
        <v>1347</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(Transest!$J$14/HexExtSoy!$K$4)</f>
        <v>0.20257267294641951</v>
      </c>
      <c r="CI1106">
        <f>(HydroProcOil!$K$14/HexExtSoy!$K$4)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1327</v>
      </c>
      <c r="C1107" s="197" t="s">
        <v>1348</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(Transest!$J$14/HexExtSoy!$K$4)</f>
        <v>0.20257267294641951</v>
      </c>
      <c r="CI1107">
        <f>(HydroProcOil!$K$14/HexExtSoy!$K$4)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1327</v>
      </c>
      <c r="C1108" s="197" t="s">
        <v>1349</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(Transest!$J$14/HexExtSoy!$K$4)</f>
        <v>0.20257267294641951</v>
      </c>
      <c r="CI1108">
        <f>(HydroProcOil!$K$14/HexExtSoy!$K$4)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1327</v>
      </c>
      <c r="C1109" s="197" t="s">
        <v>1350</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(Transest!$J$14/HexExtSoy!$K$4)</f>
        <v>0.20257267294641951</v>
      </c>
      <c r="CI1109">
        <f>(HydroProcOil!$K$14/HexExtSoy!$K$4)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1327</v>
      </c>
      <c r="C1110" s="197" t="s">
        <v>1351</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(Transest!$J$14/HexExtSoy!$K$4)</f>
        <v>0.20257267294641951</v>
      </c>
      <c r="CI1110">
        <f>(HydroProcOil!$K$14/HexExtSoy!$K$4)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1327</v>
      </c>
      <c r="C1111" s="197" t="s">
        <v>1352</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(Transest!$J$14/HexExtSoy!$K$4)</f>
        <v>0.20257267294641951</v>
      </c>
      <c r="CI1111">
        <f>(HydroProcOil!$K$14/HexExtSoy!$K$4)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1327</v>
      </c>
      <c r="C1112" s="197" t="s">
        <v>1353</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(Transest!$J$14/HexExtSoy!$K$4)</f>
        <v>0.20257267294641951</v>
      </c>
      <c r="CI1112">
        <f>(HydroProcOil!$K$14/HexExtSoy!$K$4)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1327</v>
      </c>
      <c r="C1113" s="197" t="s">
        <v>1354</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(Transest!$J$14/HexExtSoy!$K$4)</f>
        <v>0.20257267294641951</v>
      </c>
      <c r="CI1113">
        <f>(HydroProcOil!$K$14/HexExtSoy!$K$4)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1327</v>
      </c>
      <c r="C1114" s="197" t="s">
        <v>1355</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(Transest!$J$14/HexExtSoy!$K$4)</f>
        <v>0.20257267294641951</v>
      </c>
      <c r="CI1114">
        <f>(HydroProcOil!$K$14/HexExtSoy!$K$4)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1327</v>
      </c>
      <c r="C1115" s="197" t="s">
        <v>1356</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(Transest!$J$14/HexExtSoy!$K$4)</f>
        <v>0.20257267294641951</v>
      </c>
      <c r="CI1115">
        <f>(HydroProcOil!$K$14/HexExtSoy!$K$4)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1327</v>
      </c>
      <c r="C1116" s="197" t="s">
        <v>1357</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(Transest!$J$14/HexExtSoy!$K$4)</f>
        <v>0.20257267294641951</v>
      </c>
      <c r="CI1116">
        <f>(HydroProcOil!$K$14/HexExtSoy!$K$4)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1327</v>
      </c>
      <c r="C1117" s="197" t="s">
        <v>1358</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(Transest!$J$14/HexExtSoy!$K$4)</f>
        <v>0.20257267294641951</v>
      </c>
      <c r="CI1117">
        <f>(HydroProcOil!$K$14/HexExtSoy!$K$4)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1327</v>
      </c>
      <c r="C1118" s="197" t="s">
        <v>1359</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(Transest!$J$14/HexExtSoy!$K$4)</f>
        <v>0.20257267294641951</v>
      </c>
      <c r="CI1118">
        <f>(HydroProcOil!$K$14/HexExtSoy!$K$4)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1327</v>
      </c>
      <c r="C1119" s="197" t="s">
        <v>1360</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(Transest!$J$14/HexExtSoy!$K$4)</f>
        <v>0.20257267294641951</v>
      </c>
      <c r="CI1119">
        <f>(HydroProcOil!$K$14/HexExtSoy!$K$4)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1327</v>
      </c>
      <c r="C1120" s="197" t="s">
        <v>1361</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(Transest!$J$14/HexExtSoy!$K$4)</f>
        <v>0.20257267294641951</v>
      </c>
      <c r="CI1120">
        <f>(HydroProcOil!$K$14/HexExtSoy!$K$4)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1327</v>
      </c>
      <c r="C1121" s="197" t="s">
        <v>1362</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(Transest!$J$14/HexExtSoy!$K$4)</f>
        <v>0.20257267294641951</v>
      </c>
      <c r="CI1121">
        <f>(HydroProcOil!$K$14/HexExtSoy!$K$4)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1327</v>
      </c>
      <c r="C1122" s="197" t="s">
        <v>1363</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(Transest!$J$14/HexExtSoy!$K$4)</f>
        <v>0.20257267294641951</v>
      </c>
      <c r="CI1122">
        <f>(HydroProcOil!$K$14/HexExtSoy!$K$4)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1327</v>
      </c>
      <c r="C1123" s="197" t="s">
        <v>1364</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(Transest!$J$14/HexExtSoy!$K$4)</f>
        <v>0.20257267294641951</v>
      </c>
      <c r="CI1123">
        <f>(HydroProcOil!$K$14/HexExtSoy!$K$4)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1327</v>
      </c>
      <c r="C1124" s="197" t="s">
        <v>1365</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(Transest!$J$14/HexExtSoy!$K$4)</f>
        <v>0.20257267294641951</v>
      </c>
      <c r="CI1124">
        <f>(HydroProcOil!$K$14/HexExtSoy!$K$4)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1327</v>
      </c>
      <c r="C1125" s="197" t="s">
        <v>1366</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(Transest!$J$14/HexExtSoy!$K$4)</f>
        <v>0.20257267294641951</v>
      </c>
      <c r="CI1125">
        <f>(HydroProcOil!$K$14/HexExtSoy!$K$4)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1327</v>
      </c>
      <c r="C1126" s="197" t="s">
        <v>1367</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(Transest!$J$14/HexExtSoy!$K$4)</f>
        <v>0.20257267294641951</v>
      </c>
      <c r="CI1126">
        <f>(HydroProcOil!$K$14/HexExtSoy!$K$4)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1327</v>
      </c>
      <c r="C1127" s="197" t="s">
        <v>1368</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(Transest!$J$14/HexExtSoy!$K$4)</f>
        <v>0.20257267294641951</v>
      </c>
      <c r="CI1127">
        <f>(HydroProcOil!$K$14/HexExtSoy!$K$4)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1327</v>
      </c>
      <c r="C1128" s="197" t="s">
        <v>1369</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(Transest!$J$14/HexExtSoy!$K$4)</f>
        <v>0.20257267294641951</v>
      </c>
      <c r="CI1128">
        <f>(HydroProcOil!$K$14/HexExtSoy!$K$4)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1327</v>
      </c>
      <c r="C1129" s="197" t="s">
        <v>1370</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(Transest!$J$14/HexExtSoy!$K$4)</f>
        <v>0.20257267294641951</v>
      </c>
      <c r="CI1129">
        <f>(HydroProcOil!$K$14/HexExtSoy!$K$4)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1327</v>
      </c>
      <c r="C1130" s="197" t="s">
        <v>1371</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(Transest!$J$14/HexExtSoy!$K$4)</f>
        <v>0.20257267294641951</v>
      </c>
      <c r="CI1130">
        <f>(HydroProcOil!$K$14/HexExtSoy!$K$4)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1327</v>
      </c>
      <c r="C1131" s="197" t="s">
        <v>1372</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(Transest!$J$14/HexExtSoy!$K$4)</f>
        <v>0.20257267294641951</v>
      </c>
      <c r="CI1131">
        <f>(HydroProcOil!$K$14/HexExtSoy!$K$4)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1327</v>
      </c>
      <c r="C1132" s="197" t="s">
        <v>1373</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(Transest!$J$14/HexExtSoy!$K$4)</f>
        <v>0.20257267294641951</v>
      </c>
      <c r="CI1132">
        <f>(HydroProcOil!$K$14/HexExtSoy!$K$4)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1327</v>
      </c>
      <c r="C1133" s="197" t="s">
        <v>1374</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(Transest!$J$14/HexExtSoy!$K$4)</f>
        <v>0.20257267294641951</v>
      </c>
      <c r="CI1133">
        <f>(HydroProcOil!$K$14/HexExtSoy!$K$4)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1327</v>
      </c>
      <c r="C1134" s="197" t="s">
        <v>1375</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(Transest!$J$14/HexExtSoy!$K$4)</f>
        <v>0.20257267294641951</v>
      </c>
      <c r="CI1134">
        <f>(HydroProcOil!$K$14/HexExtSoy!$K$4)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1327</v>
      </c>
      <c r="C1135" s="197" t="s">
        <v>1376</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(Transest!$J$14/HexExtSoy!$K$4)</f>
        <v>0.20257267294641951</v>
      </c>
      <c r="CI1135">
        <f>(HydroProcOil!$K$14/HexExtSoy!$K$4)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1327</v>
      </c>
      <c r="C1136" s="197" t="s">
        <v>1377</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(Transest!$J$14/HexExtSoy!$K$4)</f>
        <v>0.20257267294641951</v>
      </c>
      <c r="CI1136">
        <f>(HydroProcOil!$K$14/HexExtSoy!$K$4)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1327</v>
      </c>
      <c r="C1137" s="197" t="s">
        <v>1378</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(Transest!$J$14/HexExtSoy!$K$4)</f>
        <v>0.20257267294641951</v>
      </c>
      <c r="CI1137">
        <f>(HydroProcOil!$K$14/HexExtSoy!$K$4)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1327</v>
      </c>
      <c r="C1138" s="197" t="s">
        <v>1379</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(Transest!$J$14/HexExtSoy!$K$4)</f>
        <v>0.20257267294641951</v>
      </c>
      <c r="CI1138">
        <f>(HydroProcOil!$K$14/HexExtSoy!$K$4)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1327</v>
      </c>
      <c r="C1139" s="197" t="s">
        <v>1380</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(Transest!$J$14/HexExtSoy!$K$4)</f>
        <v>0.20257267294641951</v>
      </c>
      <c r="CI1139">
        <f>(HydroProcOil!$K$14/HexExtSoy!$K$4)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1327</v>
      </c>
      <c r="C1140" s="197" t="s">
        <v>1381</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(Transest!$J$14/HexExtSoy!$K$4)</f>
        <v>0.20257267294641951</v>
      </c>
      <c r="CI1140">
        <f>(HydroProcOil!$K$14/HexExtSoy!$K$4)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1327</v>
      </c>
      <c r="C1141" s="197" t="s">
        <v>1382</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(Transest!$J$14/HexExtSoy!$K$4)</f>
        <v>0.20257267294641951</v>
      </c>
      <c r="CI1141">
        <f>(HydroProcOil!$K$14/HexExtSoy!$K$4)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1327</v>
      </c>
      <c r="C1142" s="197" t="s">
        <v>1383</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(Transest!$J$14/HexExtSoy!$K$4)</f>
        <v>0.20257267294641951</v>
      </c>
      <c r="CI1142">
        <f>(HydroProcOil!$K$14/HexExtSoy!$K$4)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1327</v>
      </c>
      <c r="C1143" s="197" t="s">
        <v>1384</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(Transest!$J$14/HexExtSoy!$K$4)</f>
        <v>0.20257267294641951</v>
      </c>
      <c r="CI1143">
        <f>(HydroProcOil!$K$14/HexExtSoy!$K$4)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1327</v>
      </c>
      <c r="C1144" s="197" t="s">
        <v>1385</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(Transest!$J$14/HexExtSoy!$K$4)</f>
        <v>0.20257267294641951</v>
      </c>
      <c r="CI1144">
        <f>(HydroProcOil!$K$14/HexExtSoy!$K$4)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1327</v>
      </c>
      <c r="C1145" s="197" t="s">
        <v>1386</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(Transest!$J$14/HexExtSoy!$K$4)</f>
        <v>0.20257267294641951</v>
      </c>
      <c r="CI1145">
        <f>(HydroProcOil!$K$14/HexExtSoy!$K$4)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1327</v>
      </c>
      <c r="C1146" s="197" t="s">
        <v>1387</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(Transest!$J$14/HexExtSoy!$K$4)</f>
        <v>0.20257267294641951</v>
      </c>
      <c r="CI1146">
        <f>(HydroProcOil!$K$14/HexExtSoy!$K$4)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1327</v>
      </c>
      <c r="C1147" s="197" t="s">
        <v>1388</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(Transest!$J$14/HexExtSoy!$K$4)</f>
        <v>0.20257267294641951</v>
      </c>
      <c r="CI1147">
        <f>(HydroProcOil!$K$14/HexExtSoy!$K$4)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1327</v>
      </c>
      <c r="C1148" s="197" t="s">
        <v>1389</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(Transest!$J$14/HexExtSoy!$K$4)</f>
        <v>0.20257267294641951</v>
      </c>
      <c r="CI1148">
        <f>(HydroProcOil!$K$14/HexExtSoy!$K$4)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1327</v>
      </c>
      <c r="C1149" s="197" t="s">
        <v>1390</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(Transest!$J$14/HexExtSoy!$K$4)</f>
        <v>0.20257267294641951</v>
      </c>
      <c r="CI1149">
        <f>(HydroProcOil!$K$14/HexExtSoy!$K$4)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1327</v>
      </c>
      <c r="C1150" s="197" t="s">
        <v>1391</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(Transest!$J$14/HexExtSoy!$K$4)</f>
        <v>0.20257267294641951</v>
      </c>
      <c r="CI1150">
        <f>(HydroProcOil!$K$14/HexExtSoy!$K$4)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1392</v>
      </c>
      <c r="C1151" s="197" t="s">
        <v>1393</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(Transest!$J$14/HexExtSoy!$K$4)</f>
        <v>0.20257267294641951</v>
      </c>
      <c r="CI1151">
        <f>(HydroProcOil!$K$14/HexExtSoy!$K$4)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1392</v>
      </c>
      <c r="C1152" s="197" t="s">
        <v>1394</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(Transest!$J$14/HexExtSoy!$K$4)</f>
        <v>0.20257267294641951</v>
      </c>
      <c r="CI1152">
        <f>(HydroProcOil!$K$14/HexExtSoy!$K$4)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1392</v>
      </c>
      <c r="C1153" s="197" t="s">
        <v>1070</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(Transest!$J$14/HexExtSoy!$K$4)</f>
        <v>0.20257267294641951</v>
      </c>
      <c r="CI1153">
        <f>(HydroProcOil!$K$14/HexExtSoy!$K$4)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1392</v>
      </c>
      <c r="C1154" s="197" t="s">
        <v>621</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(Transest!$J$14/HexExtSoy!$K$4)</f>
        <v>0.20257267294641951</v>
      </c>
      <c r="CI1154">
        <f>(HydroProcOil!$K$14/HexExtSoy!$K$4)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1392</v>
      </c>
      <c r="C1155" s="197" t="s">
        <v>963</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(Transest!$J$14/HexExtSoy!$K$4)</f>
        <v>0.20257267294641951</v>
      </c>
      <c r="CI1155">
        <f>(HydroProcOil!$K$14/HexExtSoy!$K$4)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1392</v>
      </c>
      <c r="C1156" s="197" t="s">
        <v>1395</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(Transest!$J$14/HexExtSoy!$K$4)</f>
        <v>0.20257267294641951</v>
      </c>
      <c r="CI1156">
        <f>(HydroProcOil!$K$14/HexExtSoy!$K$4)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1392</v>
      </c>
      <c r="C1157" s="197" t="s">
        <v>1086</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(Transest!$J$14/HexExtSoy!$K$4)</f>
        <v>0.20257267294641951</v>
      </c>
      <c r="CI1157">
        <f>(HydroProcOil!$K$14/HexExtSoy!$K$4)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1392</v>
      </c>
      <c r="C1158" s="197" t="s">
        <v>705</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(Transest!$J$14/HexExtSoy!$K$4)</f>
        <v>0.20257267294641951</v>
      </c>
      <c r="CI1158">
        <f>(HydroProcOil!$K$14/HexExtSoy!$K$4)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1392</v>
      </c>
      <c r="C1159" s="197" t="s">
        <v>1396</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(Transest!$J$14/HexExtSoy!$K$4)</f>
        <v>0.20257267294641951</v>
      </c>
      <c r="CI1159">
        <f>(HydroProcOil!$K$14/HexExtSoy!$K$4)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1392</v>
      </c>
      <c r="C1160" s="197" t="s">
        <v>1397</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(Transest!$J$14/HexExtSoy!$K$4)</f>
        <v>0.20257267294641951</v>
      </c>
      <c r="CI1160">
        <f>(HydroProcOil!$K$14/HexExtSoy!$K$4)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1392</v>
      </c>
      <c r="C1161" s="197" t="s">
        <v>1398</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(Transest!$J$14/HexExtSoy!$K$4)</f>
        <v>0.20257267294641951</v>
      </c>
      <c r="CI1161">
        <f>(HydroProcOil!$K$14/HexExtSoy!$K$4)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1392</v>
      </c>
      <c r="C1162" s="197" t="s">
        <v>1399</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(Transest!$J$14/HexExtSoy!$K$4)</f>
        <v>0.20257267294641951</v>
      </c>
      <c r="CI1162">
        <f>(HydroProcOil!$K$14/HexExtSoy!$K$4)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1392</v>
      </c>
      <c r="C1163" s="197" t="s">
        <v>1400</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(Transest!$J$14/HexExtSoy!$K$4)</f>
        <v>0.20257267294641951</v>
      </c>
      <c r="CI1163">
        <f>(HydroProcOil!$K$14/HexExtSoy!$K$4)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1392</v>
      </c>
      <c r="C1164" s="197" t="s">
        <v>1401</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(Transest!$J$14/HexExtSoy!$K$4)</f>
        <v>0.20257267294641951</v>
      </c>
      <c r="CI1164">
        <f>(HydroProcOil!$K$14/HexExtSoy!$K$4)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1392</v>
      </c>
      <c r="C1165" s="197" t="s">
        <v>656</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(Transest!$J$14/HexExtSoy!$K$4)</f>
        <v>0.20257267294641951</v>
      </c>
      <c r="CI1165">
        <f>(HydroProcOil!$K$14/HexExtSoy!$K$4)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1392</v>
      </c>
      <c r="C1166" s="197" t="s">
        <v>1402</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(Transest!$J$14/HexExtSoy!$K$4)</f>
        <v>0.20257267294641951</v>
      </c>
      <c r="CI1166">
        <f>(HydroProcOil!$K$14/HexExtSoy!$K$4)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1403</v>
      </c>
      <c r="C1167" s="197" t="s">
        <v>1404</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(Transest!$J$14/HexExtSoy!$K$4)</f>
        <v>0.20257267294641951</v>
      </c>
      <c r="CI1167">
        <f>(HydroProcOil!$K$14/HexExtSoy!$K$4)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1403</v>
      </c>
      <c r="C1168" s="197" t="s">
        <v>1405</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(Transest!$J$14/HexExtSoy!$K$4)</f>
        <v>0.20257267294641951</v>
      </c>
      <c r="CI1168">
        <f>(HydroProcOil!$K$14/HexExtSoy!$K$4)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1403</v>
      </c>
      <c r="C1169" s="197" t="s">
        <v>1406</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(Transest!$J$14/HexExtSoy!$K$4)</f>
        <v>0.20257267294641951</v>
      </c>
      <c r="CI1169">
        <f>(HydroProcOil!$K$14/HexExtSoy!$K$4)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1403</v>
      </c>
      <c r="C1170" s="197" t="s">
        <v>1407</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(Transest!$J$14/HexExtSoy!$K$4)</f>
        <v>0.20257267294641951</v>
      </c>
      <c r="CI1170">
        <f>(HydroProcOil!$K$14/HexExtSoy!$K$4)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1403</v>
      </c>
      <c r="C1171" s="197" t="s">
        <v>1408</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(Transest!$J$14/HexExtSoy!$K$4)</f>
        <v>0.20257267294641951</v>
      </c>
      <c r="CI1171">
        <f>(HydroProcOil!$K$14/HexExtSoy!$K$4)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1403</v>
      </c>
      <c r="C1172" s="197" t="s">
        <v>682</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(Transest!$J$14/HexExtSoy!$K$4)</f>
        <v>0.20257267294641951</v>
      </c>
      <c r="CI1172">
        <f>(HydroProcOil!$K$14/HexExtSoy!$K$4)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1403</v>
      </c>
      <c r="C1173" s="197" t="s">
        <v>1409</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(Transest!$J$14/HexExtSoy!$K$4)</f>
        <v>0.20257267294641951</v>
      </c>
      <c r="CI1173">
        <f>(HydroProcOil!$K$14/HexExtSoy!$K$4)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1403</v>
      </c>
      <c r="C1174" s="197" t="s">
        <v>1410</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(Transest!$J$14/HexExtSoy!$K$4)</f>
        <v>0.20257267294641951</v>
      </c>
      <c r="CI1174">
        <f>(HydroProcOil!$K$14/HexExtSoy!$K$4)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1403</v>
      </c>
      <c r="C1175" s="197" t="s">
        <v>1411</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(Transest!$J$14/HexExtSoy!$K$4)</f>
        <v>0.20257267294641951</v>
      </c>
      <c r="CI1175">
        <f>(HydroProcOil!$K$14/HexExtSoy!$K$4)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1403</v>
      </c>
      <c r="C1176" s="197" t="s">
        <v>1412</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(Transest!$J$14/HexExtSoy!$K$4)</f>
        <v>0.20257267294641951</v>
      </c>
      <c r="CI1176">
        <f>(HydroProcOil!$K$14/HexExtSoy!$K$4)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1403</v>
      </c>
      <c r="C1177" s="197" t="s">
        <v>1413</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(Transest!$J$14/HexExtSoy!$K$4)</f>
        <v>0.20257267294641951</v>
      </c>
      <c r="CI1177">
        <f>(HydroProcOil!$K$14/HexExtSoy!$K$4)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1403</v>
      </c>
      <c r="C1178" s="197" t="s">
        <v>1414</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(Transest!$J$14/HexExtSoy!$K$4)</f>
        <v>0.20257267294641951</v>
      </c>
      <c r="CI1178">
        <f>(HydroProcOil!$K$14/HexExtSoy!$K$4)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1403</v>
      </c>
      <c r="C1179" s="197" t="s">
        <v>700</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(Transest!$J$14/HexExtSoy!$K$4)</f>
        <v>0.20257267294641951</v>
      </c>
      <c r="CI1179">
        <f>(HydroProcOil!$K$14/HexExtSoy!$K$4)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1403</v>
      </c>
      <c r="C1180" s="197" t="s">
        <v>856</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(Transest!$J$14/HexExtSoy!$K$4)</f>
        <v>0.20257267294641951</v>
      </c>
      <c r="CI1180">
        <f>(HydroProcOil!$K$14/HexExtSoy!$K$4)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1403</v>
      </c>
      <c r="C1181" s="197" t="s">
        <v>642</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(Transest!$J$14/HexExtSoy!$K$4)</f>
        <v>0.20257267294641951</v>
      </c>
      <c r="CI1181">
        <f>(HydroProcOil!$K$14/HexExtSoy!$K$4)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1403</v>
      </c>
      <c r="C1182" s="197" t="s">
        <v>1415</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(Transest!$J$14/HexExtSoy!$K$4)</f>
        <v>0.20257267294641951</v>
      </c>
      <c r="CI1182">
        <f>(HydroProcOil!$K$14/HexExtSoy!$K$4)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1403</v>
      </c>
      <c r="C1183" s="197" t="s">
        <v>1416</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(Transest!$J$14/HexExtSoy!$K$4)</f>
        <v>0.20257267294641951</v>
      </c>
      <c r="CI1183">
        <f>(HydroProcOil!$K$14/HexExtSoy!$K$4)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1403</v>
      </c>
      <c r="C1184" s="197" t="s">
        <v>1417</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(Transest!$J$14/HexExtSoy!$K$4)</f>
        <v>0.20257267294641951</v>
      </c>
      <c r="CI1184">
        <f>(HydroProcOil!$K$14/HexExtSoy!$K$4)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1403</v>
      </c>
      <c r="C1185" s="197" t="s">
        <v>1400</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(Transest!$J$14/HexExtSoy!$K$4)</f>
        <v>0.20257267294641951</v>
      </c>
      <c r="CI1185">
        <f>(HydroProcOil!$K$14/HexExtSoy!$K$4)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1403</v>
      </c>
      <c r="C1186" s="197" t="s">
        <v>997</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(Transest!$J$14/HexExtSoy!$K$4)</f>
        <v>0.20257267294641951</v>
      </c>
      <c r="CI1186">
        <f>(HydroProcOil!$K$14/HexExtSoy!$K$4)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1403</v>
      </c>
      <c r="C1187" s="197" t="s">
        <v>656</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(Transest!$J$14/HexExtSoy!$K$4)</f>
        <v>0.20257267294641951</v>
      </c>
      <c r="CI1187">
        <f>(HydroProcOil!$K$14/HexExtSoy!$K$4)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1403</v>
      </c>
      <c r="C1188" s="197" t="s">
        <v>1418</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(Transest!$J$14/HexExtSoy!$K$4)</f>
        <v>0.20257267294641951</v>
      </c>
      <c r="CI1188">
        <f>(HydroProcOil!$K$14/HexExtSoy!$K$4)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1403</v>
      </c>
      <c r="C1189" s="197" t="s">
        <v>1419</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(Transest!$J$14/HexExtSoy!$K$4)</f>
        <v>0.20257267294641951</v>
      </c>
      <c r="CI1189">
        <f>(HydroProcOil!$K$14/HexExtSoy!$K$4)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1403</v>
      </c>
      <c r="C1190" s="197" t="s">
        <v>1420</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(Transest!$J$14/HexExtSoy!$K$4)</f>
        <v>0.20257267294641951</v>
      </c>
      <c r="CI1190">
        <f>(HydroProcOil!$K$14/HexExtSoy!$K$4)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1421</v>
      </c>
      <c r="C1191" s="197" t="s">
        <v>1422</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(Transest!$J$14/HexExtSoy!$K$4)</f>
        <v>0.20257267294641951</v>
      </c>
      <c r="CI1191">
        <f>(HydroProcOil!$K$14/HexExtSoy!$K$4)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1421</v>
      </c>
      <c r="C1192" s="197" t="s">
        <v>1423</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(Transest!$J$14/HexExtSoy!$K$4)</f>
        <v>0.20257267294641951</v>
      </c>
      <c r="CI1192">
        <f>(HydroProcOil!$K$14/HexExtSoy!$K$4)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1421</v>
      </c>
      <c r="C1193" s="197" t="s">
        <v>1424</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(Transest!$J$14/HexExtSoy!$K$4)</f>
        <v>0.20257267294641951</v>
      </c>
      <c r="CI1193">
        <f>(HydroProcOil!$K$14/HexExtSoy!$K$4)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1421</v>
      </c>
      <c r="C1194" s="197" t="s">
        <v>1425</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(Transest!$J$14/HexExtSoy!$K$4)</f>
        <v>0.20257267294641951</v>
      </c>
      <c r="CI1194">
        <f>(HydroProcOil!$K$14/HexExtSoy!$K$4)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1421</v>
      </c>
      <c r="C1195" s="197" t="s">
        <v>1426</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(Transest!$J$14/HexExtSoy!$K$4)</f>
        <v>0.20257267294641951</v>
      </c>
      <c r="CI1195">
        <f>(HydroProcOil!$K$14/HexExtSoy!$K$4)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1421</v>
      </c>
      <c r="C1196" s="197" t="s">
        <v>621</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(Transest!$J$14/HexExtSoy!$K$4)</f>
        <v>0.20257267294641951</v>
      </c>
      <c r="CI1196">
        <f>(HydroProcOil!$K$14/HexExtSoy!$K$4)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1421</v>
      </c>
      <c r="C1197" s="197" t="s">
        <v>1427</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(Transest!$J$14/HexExtSoy!$K$4)</f>
        <v>0.20257267294641951</v>
      </c>
      <c r="CI1197">
        <f>(HydroProcOil!$K$14/HexExtSoy!$K$4)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1421</v>
      </c>
      <c r="C1198" s="197" t="s">
        <v>1428</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(Transest!$J$14/HexExtSoy!$K$4)</f>
        <v>0.20257267294641951</v>
      </c>
      <c r="CI1198">
        <f>(HydroProcOil!$K$14/HexExtSoy!$K$4)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1421</v>
      </c>
      <c r="C1199" s="197" t="s">
        <v>850</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(Transest!$J$14/HexExtSoy!$K$4)</f>
        <v>0.20257267294641951</v>
      </c>
      <c r="CI1199">
        <f>(HydroProcOil!$K$14/HexExtSoy!$K$4)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1421</v>
      </c>
      <c r="C1200" s="197" t="s">
        <v>1429</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(Transest!$J$14/HexExtSoy!$K$4)</f>
        <v>0.20257267294641951</v>
      </c>
      <c r="CI1200">
        <f>(HydroProcOil!$K$14/HexExtSoy!$K$4)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1421</v>
      </c>
      <c r="C1201" s="197" t="s">
        <v>1430</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(Transest!$J$14/HexExtSoy!$K$4)</f>
        <v>0.20257267294641951</v>
      </c>
      <c r="CI1201">
        <f>(HydroProcOil!$K$14/HexExtSoy!$K$4)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1421</v>
      </c>
      <c r="C1202" s="197" t="s">
        <v>1190</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(Transest!$J$14/HexExtSoy!$K$4)</f>
        <v>0.20257267294641951</v>
      </c>
      <c r="CI1202">
        <f>(HydroProcOil!$K$14/HexExtSoy!$K$4)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1421</v>
      </c>
      <c r="C1203" s="197" t="s">
        <v>1431</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(Transest!$J$14/HexExtSoy!$K$4)</f>
        <v>0.20257267294641951</v>
      </c>
      <c r="CI1203">
        <f>(HydroProcOil!$K$14/HexExtSoy!$K$4)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1421</v>
      </c>
      <c r="C1204" s="197" t="s">
        <v>1419</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(Transest!$J$14/HexExtSoy!$K$4)</f>
        <v>0.20257267294641951</v>
      </c>
      <c r="CI1204">
        <f>(HydroProcOil!$K$14/HexExtSoy!$K$4)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1432</v>
      </c>
      <c r="C1205" s="197" t="s">
        <v>1433</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(Transest!$J$14/HexExtSoy!$K$4)</f>
        <v>0.20257267294641951</v>
      </c>
      <c r="CI1205">
        <f>(HydroProcOil!$K$14/HexExtSoy!$K$4)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1432</v>
      </c>
      <c r="C1206" s="197" t="s">
        <v>1434</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(Transest!$J$14/HexExtSoy!$K$4)</f>
        <v>0.20257267294641951</v>
      </c>
      <c r="CI1206">
        <f>(HydroProcOil!$K$14/HexExtSoy!$K$4)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1432</v>
      </c>
      <c r="C1207" s="197" t="s">
        <v>1435</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(Transest!$J$14/HexExtSoy!$K$4)</f>
        <v>0.20257267294641951</v>
      </c>
      <c r="CI1207">
        <f>(HydroProcOil!$K$14/HexExtSoy!$K$4)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1432</v>
      </c>
      <c r="C1208" s="197" t="s">
        <v>1436</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(Transest!$J$14/HexExtSoy!$K$4)</f>
        <v>0.20257267294641951</v>
      </c>
      <c r="CI1208">
        <f>(HydroProcOil!$K$14/HexExtSoy!$K$4)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1432</v>
      </c>
      <c r="C1209" s="197" t="s">
        <v>1437</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(Transest!$J$14/HexExtSoy!$K$4)</f>
        <v>0.20257267294641951</v>
      </c>
      <c r="CI1209">
        <f>(HydroProcOil!$K$14/HexExtSoy!$K$4)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1432</v>
      </c>
      <c r="C1210" s="197" t="s">
        <v>1438</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(Transest!$J$14/HexExtSoy!$K$4)</f>
        <v>0.20257267294641951</v>
      </c>
      <c r="CI1210">
        <f>(HydroProcOil!$K$14/HexExtSoy!$K$4)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1432</v>
      </c>
      <c r="C1211" s="197" t="s">
        <v>1439</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(Transest!$J$14/HexExtSoy!$K$4)</f>
        <v>0.20257267294641951</v>
      </c>
      <c r="CI1211">
        <f>(HydroProcOil!$K$14/HexExtSoy!$K$4)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1432</v>
      </c>
      <c r="C1212" s="197" t="s">
        <v>1440</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(Transest!$J$14/HexExtSoy!$K$4)</f>
        <v>0.20257267294641951</v>
      </c>
      <c r="CI1212">
        <f>(HydroProcOil!$K$14/HexExtSoy!$K$4)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1432</v>
      </c>
      <c r="C1213" s="197" t="s">
        <v>864</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(Transest!$J$14/HexExtSoy!$K$4)</f>
        <v>0.20257267294641951</v>
      </c>
      <c r="CI1213">
        <f>(HydroProcOil!$K$14/HexExtSoy!$K$4)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1432</v>
      </c>
      <c r="C1214" s="197" t="s">
        <v>1441</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(Transest!$J$14/HexExtSoy!$K$4)</f>
        <v>0.20257267294641951</v>
      </c>
      <c r="CI1214">
        <f>(HydroProcOil!$K$14/HexExtSoy!$K$4)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1432</v>
      </c>
      <c r="C1215" s="197" t="s">
        <v>919</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(Transest!$J$14/HexExtSoy!$K$4)</f>
        <v>0.20257267294641951</v>
      </c>
      <c r="CI1215">
        <f>(HydroProcOil!$K$14/HexExtSoy!$K$4)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1432</v>
      </c>
      <c r="C1216" s="197" t="s">
        <v>1442</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(Transest!$J$14/HexExtSoy!$K$4)</f>
        <v>0.20257267294641951</v>
      </c>
      <c r="CI1216">
        <f>(HydroProcOil!$K$14/HexExtSoy!$K$4)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1432</v>
      </c>
      <c r="C1217" s="197" t="s">
        <v>599</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(Transest!$J$14/HexExtSoy!$K$4)</f>
        <v>0.20257267294641951</v>
      </c>
      <c r="CI1217">
        <f>(HydroProcOil!$K$14/HexExtSoy!$K$4)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1432</v>
      </c>
      <c r="C1218" s="197" t="s">
        <v>1065</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(Transest!$J$14/HexExtSoy!$K$4)</f>
        <v>0.20257267294641951</v>
      </c>
      <c r="CI1218">
        <f>(HydroProcOil!$K$14/HexExtSoy!$K$4)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1432</v>
      </c>
      <c r="C1219" s="197" t="s">
        <v>1443</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(Transest!$J$14/HexExtSoy!$K$4)</f>
        <v>0.20257267294641951</v>
      </c>
      <c r="CI1219">
        <f>(HydroProcOil!$K$14/HexExtSoy!$K$4)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1432</v>
      </c>
      <c r="C1220" s="197" t="s">
        <v>1444</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(Transest!$J$14/HexExtSoy!$K$4)</f>
        <v>0.20257267294641951</v>
      </c>
      <c r="CI1220">
        <f>(HydroProcOil!$K$14/HexExtSoy!$K$4)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1432</v>
      </c>
      <c r="C1221" s="197" t="s">
        <v>1445</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(Transest!$J$14/HexExtSoy!$K$4)</f>
        <v>0.20257267294641951</v>
      </c>
      <c r="CI1221">
        <f>(HydroProcOil!$K$14/HexExtSoy!$K$4)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1432</v>
      </c>
      <c r="C1222" s="197" t="s">
        <v>1446</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(Transest!$J$14/HexExtSoy!$K$4)</f>
        <v>0.20257267294641951</v>
      </c>
      <c r="CI1222">
        <f>(HydroProcOil!$K$14/HexExtSoy!$K$4)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1432</v>
      </c>
      <c r="C1223" s="197" t="s">
        <v>1068</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(Transest!$J$14/HexExtSoy!$K$4)</f>
        <v>0.20257267294641951</v>
      </c>
      <c r="CI1223">
        <f>(HydroProcOil!$K$14/HexExtSoy!$K$4)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1432</v>
      </c>
      <c r="C1224" s="197" t="s">
        <v>689</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(Transest!$J$14/HexExtSoy!$K$4)</f>
        <v>0.20257267294641951</v>
      </c>
      <c r="CI1224">
        <f>(HydroProcOil!$K$14/HexExtSoy!$K$4)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1432</v>
      </c>
      <c r="C1225" s="197" t="s">
        <v>806</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(Transest!$J$14/HexExtSoy!$K$4)</f>
        <v>0.20257267294641951</v>
      </c>
      <c r="CI1225">
        <f>(HydroProcOil!$K$14/HexExtSoy!$K$4)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1432</v>
      </c>
      <c r="C1226" s="197" t="s">
        <v>1171</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(Transest!$J$14/HexExtSoy!$K$4)</f>
        <v>0.20257267294641951</v>
      </c>
      <c r="CI1226">
        <f>(HydroProcOil!$K$14/HexExtSoy!$K$4)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1432</v>
      </c>
      <c r="C1227" s="197" t="s">
        <v>1447</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(Transest!$J$14/HexExtSoy!$K$4)</f>
        <v>0.20257267294641951</v>
      </c>
      <c r="CI1227">
        <f>(HydroProcOil!$K$14/HexExtSoy!$K$4)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1432</v>
      </c>
      <c r="C1228" s="197" t="s">
        <v>1173</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(Transest!$J$14/HexExtSoy!$K$4)</f>
        <v>0.20257267294641951</v>
      </c>
      <c r="CI1228">
        <f>(HydroProcOil!$K$14/HexExtSoy!$K$4)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1432</v>
      </c>
      <c r="C1229" s="197" t="s">
        <v>1448</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(Transest!$J$14/HexExtSoy!$K$4)</f>
        <v>0.20257267294641951</v>
      </c>
      <c r="CI1229">
        <f>(HydroProcOil!$K$14/HexExtSoy!$K$4)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1432</v>
      </c>
      <c r="C1230" s="197" t="s">
        <v>1449</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(Transest!$J$14/HexExtSoy!$K$4)</f>
        <v>0.20257267294641951</v>
      </c>
      <c r="CI1230">
        <f>(HydroProcOil!$K$14/HexExtSoy!$K$4)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1432</v>
      </c>
      <c r="C1231" s="197" t="s">
        <v>1450</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(Transest!$J$14/HexExtSoy!$K$4)</f>
        <v>0.20257267294641951</v>
      </c>
      <c r="CI1231">
        <f>(HydroProcOil!$K$14/HexExtSoy!$K$4)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1432</v>
      </c>
      <c r="C1232" s="197" t="s">
        <v>1451</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(Transest!$J$14/HexExtSoy!$K$4)</f>
        <v>0.20257267294641951</v>
      </c>
      <c r="CI1232">
        <f>(HydroProcOil!$K$14/HexExtSoy!$K$4)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1432</v>
      </c>
      <c r="C1233" s="197" t="s">
        <v>1452</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(Transest!$J$14/HexExtSoy!$K$4)</f>
        <v>0.20257267294641951</v>
      </c>
      <c r="CI1233">
        <f>(HydroProcOil!$K$14/HexExtSoy!$K$4)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1432</v>
      </c>
      <c r="C1234" s="197" t="s">
        <v>1453</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(Transest!$J$14/HexExtSoy!$K$4)</f>
        <v>0.20257267294641951</v>
      </c>
      <c r="CI1234">
        <f>(HydroProcOil!$K$14/HexExtSoy!$K$4)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1432</v>
      </c>
      <c r="C1235" s="197" t="s">
        <v>1454</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(Transest!$J$14/HexExtSoy!$K$4)</f>
        <v>0.20257267294641951</v>
      </c>
      <c r="CI1235">
        <f>(HydroProcOil!$K$14/HexExtSoy!$K$4)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1432</v>
      </c>
      <c r="C1236" s="197" t="s">
        <v>1455</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(Transest!$J$14/HexExtSoy!$K$4)</f>
        <v>0.20257267294641951</v>
      </c>
      <c r="CI1236">
        <f>(HydroProcOil!$K$14/HexExtSoy!$K$4)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1432</v>
      </c>
      <c r="C1237" s="197" t="s">
        <v>1456</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(Transest!$J$14/HexExtSoy!$K$4)</f>
        <v>0.20257267294641951</v>
      </c>
      <c r="CI1237">
        <f>(HydroProcOil!$K$14/HexExtSoy!$K$4)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1432</v>
      </c>
      <c r="C1238" s="197" t="s">
        <v>1457</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(Transest!$J$14/HexExtSoy!$K$4)</f>
        <v>0.20257267294641951</v>
      </c>
      <c r="CI1238">
        <f>(HydroProcOil!$K$14/HexExtSoy!$K$4)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1432</v>
      </c>
      <c r="C1239" s="197" t="s">
        <v>1458</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(Transest!$J$14/HexExtSoy!$K$4)</f>
        <v>0.20257267294641951</v>
      </c>
      <c r="CI1239">
        <f>(HydroProcOil!$K$14/HexExtSoy!$K$4)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1432</v>
      </c>
      <c r="C1240" s="197" t="s">
        <v>1459</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(Transest!$J$14/HexExtSoy!$K$4)</f>
        <v>0.20257267294641951</v>
      </c>
      <c r="CI1240">
        <f>(HydroProcOil!$K$14/HexExtSoy!$K$4)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1432</v>
      </c>
      <c r="C1241" s="197" t="s">
        <v>1460</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(Transest!$J$14/HexExtSoy!$K$4)</f>
        <v>0.20257267294641951</v>
      </c>
      <c r="CI1241">
        <f>(HydroProcOil!$K$14/HexExtSoy!$K$4)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1432</v>
      </c>
      <c r="C1242" s="197" t="s">
        <v>627</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(Transest!$J$14/HexExtSoy!$K$4)</f>
        <v>0.20257267294641951</v>
      </c>
      <c r="CI1242">
        <f>(HydroProcOil!$K$14/HexExtSoy!$K$4)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1432</v>
      </c>
      <c r="C1243" s="197" t="s">
        <v>1461</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(Transest!$J$14/HexExtSoy!$K$4)</f>
        <v>0.20257267294641951</v>
      </c>
      <c r="CI1243">
        <f>(HydroProcOil!$K$14/HexExtSoy!$K$4)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1432</v>
      </c>
      <c r="C1244" s="197" t="s">
        <v>1462</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(Transest!$J$14/HexExtSoy!$K$4)</f>
        <v>0.20257267294641951</v>
      </c>
      <c r="CI1244">
        <f>(HydroProcOil!$K$14/HexExtSoy!$K$4)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1432</v>
      </c>
      <c r="C1245" s="197" t="s">
        <v>856</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(Transest!$J$14/HexExtSoy!$K$4)</f>
        <v>0.20257267294641951</v>
      </c>
      <c r="CI1245">
        <f>(HydroProcOil!$K$14/HexExtSoy!$K$4)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1432</v>
      </c>
      <c r="C1246" s="197" t="s">
        <v>1463</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(Transest!$J$14/HexExtSoy!$K$4)</f>
        <v>0.20257267294641951</v>
      </c>
      <c r="CI1246">
        <f>(HydroProcOil!$K$14/HexExtSoy!$K$4)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1432</v>
      </c>
      <c r="C1247" s="197" t="s">
        <v>750</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(Transest!$J$14/HexExtSoy!$K$4)</f>
        <v>0.20257267294641951</v>
      </c>
      <c r="CI1247">
        <f>(HydroProcOil!$K$14/HexExtSoy!$K$4)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1432</v>
      </c>
      <c r="C1248" s="197" t="s">
        <v>1464</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(Transest!$J$14/HexExtSoy!$K$4)</f>
        <v>0.20257267294641951</v>
      </c>
      <c r="CI1248">
        <f>(HydroProcOil!$K$14/HexExtSoy!$K$4)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1432</v>
      </c>
      <c r="C1249" s="197" t="s">
        <v>1465</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(Transest!$J$14/HexExtSoy!$K$4)</f>
        <v>0.20257267294641951</v>
      </c>
      <c r="CI1249">
        <f>(HydroProcOil!$K$14/HexExtSoy!$K$4)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1432</v>
      </c>
      <c r="C1250" s="197" t="s">
        <v>1466</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(Transest!$J$14/HexExtSoy!$K$4)</f>
        <v>0.20257267294641951</v>
      </c>
      <c r="CI1250">
        <f>(HydroProcOil!$K$14/HexExtSoy!$K$4)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1432</v>
      </c>
      <c r="C1251" s="197" t="s">
        <v>1088</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(Transest!$J$14/HexExtSoy!$K$4)</f>
        <v>0.20257267294641951</v>
      </c>
      <c r="CI1251">
        <f>(HydroProcOil!$K$14/HexExtSoy!$K$4)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1432</v>
      </c>
      <c r="C1252" s="197" t="s">
        <v>1467</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(Transest!$J$14/HexExtSoy!$K$4)</f>
        <v>0.20257267294641951</v>
      </c>
      <c r="CI1252">
        <f>(HydroProcOil!$K$14/HexExtSoy!$K$4)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1432</v>
      </c>
      <c r="C1253" s="197" t="s">
        <v>1468</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(Transest!$J$14/HexExtSoy!$K$4)</f>
        <v>0.20257267294641951</v>
      </c>
      <c r="CI1253">
        <f>(HydroProcOil!$K$14/HexExtSoy!$K$4)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1432</v>
      </c>
      <c r="C1254" s="197" t="s">
        <v>1469</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(Transest!$J$14/HexExtSoy!$K$4)</f>
        <v>0.20257267294641951</v>
      </c>
      <c r="CI1254">
        <f>(HydroProcOil!$K$14/HexExtSoy!$K$4)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1432</v>
      </c>
      <c r="C1255" s="197" t="s">
        <v>1470</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(Transest!$J$14/HexExtSoy!$K$4)</f>
        <v>0.20257267294641951</v>
      </c>
      <c r="CI1255">
        <f>(HydroProcOil!$K$14/HexExtSoy!$K$4)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1432</v>
      </c>
      <c r="C1256" s="197" t="s">
        <v>1471</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(Transest!$J$14/HexExtSoy!$K$4)</f>
        <v>0.20257267294641951</v>
      </c>
      <c r="CI1256">
        <f>(HydroProcOil!$K$14/HexExtSoy!$K$4)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1432</v>
      </c>
      <c r="C1257" s="197" t="s">
        <v>1093</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(Transest!$J$14/HexExtSoy!$K$4)</f>
        <v>0.20257267294641951</v>
      </c>
      <c r="CI1257">
        <f>(HydroProcOil!$K$14/HexExtSoy!$K$4)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1432</v>
      </c>
      <c r="C1258" s="197" t="s">
        <v>1472</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(Transest!$J$14/HexExtSoy!$K$4)</f>
        <v>0.20257267294641951</v>
      </c>
      <c r="CI1258">
        <f>(HydroProcOil!$K$14/HexExtSoy!$K$4)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1432</v>
      </c>
      <c r="C1259" s="197" t="s">
        <v>1473</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(Transest!$J$14/HexExtSoy!$K$4)</f>
        <v>0.20257267294641951</v>
      </c>
      <c r="CI1259">
        <f>(HydroProcOil!$K$14/HexExtSoy!$K$4)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1432</v>
      </c>
      <c r="C1260" s="197" t="s">
        <v>1474</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(Transest!$J$14/HexExtSoy!$K$4)</f>
        <v>0.20257267294641951</v>
      </c>
      <c r="CI1260">
        <f>(HydroProcOil!$K$14/HexExtSoy!$K$4)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1432</v>
      </c>
      <c r="C1261" s="197" t="s">
        <v>1475</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(Transest!$J$14/HexExtSoy!$K$4)</f>
        <v>0.20257267294641951</v>
      </c>
      <c r="CI1261">
        <f>(HydroProcOil!$K$14/HexExtSoy!$K$4)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1432</v>
      </c>
      <c r="C1262" s="197" t="s">
        <v>641</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(Transest!$J$14/HexExtSoy!$K$4)</f>
        <v>0.20257267294641951</v>
      </c>
      <c r="CI1262">
        <f>(HydroProcOil!$K$14/HexExtSoy!$K$4)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1432</v>
      </c>
      <c r="C1263" s="197" t="s">
        <v>1476</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(Transest!$J$14/HexExtSoy!$K$4)</f>
        <v>0.20257267294641951</v>
      </c>
      <c r="CI1263">
        <f>(HydroProcOil!$K$14/HexExtSoy!$K$4)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1432</v>
      </c>
      <c r="C1264" s="197" t="s">
        <v>1477</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(Transest!$J$14/HexExtSoy!$K$4)</f>
        <v>0.20257267294641951</v>
      </c>
      <c r="CI1264">
        <f>(HydroProcOil!$K$14/HexExtSoy!$K$4)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1432</v>
      </c>
      <c r="C1265" s="197" t="s">
        <v>1478</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(Transest!$J$14/HexExtSoy!$K$4)</f>
        <v>0.20257267294641951</v>
      </c>
      <c r="CI1265">
        <f>(HydroProcOil!$K$14/HexExtSoy!$K$4)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1432</v>
      </c>
      <c r="C1266" s="197" t="s">
        <v>1479</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(Transest!$J$14/HexExtSoy!$K$4)</f>
        <v>0.20257267294641951</v>
      </c>
      <c r="CI1266">
        <f>(HydroProcOil!$K$14/HexExtSoy!$K$4)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1432</v>
      </c>
      <c r="C1267" s="197" t="s">
        <v>1480</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(Transest!$J$14/HexExtSoy!$K$4)</f>
        <v>0.20257267294641951</v>
      </c>
      <c r="CI1267">
        <f>(HydroProcOil!$K$14/HexExtSoy!$K$4)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1432</v>
      </c>
      <c r="C1268" s="197" t="s">
        <v>1481</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(Transest!$J$14/HexExtSoy!$K$4)</f>
        <v>0.20257267294641951</v>
      </c>
      <c r="CI1268">
        <f>(HydroProcOil!$K$14/HexExtSoy!$K$4)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1432</v>
      </c>
      <c r="C1269" s="197" t="s">
        <v>1482</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(Transest!$J$14/HexExtSoy!$K$4)</f>
        <v>0.20257267294641951</v>
      </c>
      <c r="CI1269">
        <f>(HydroProcOil!$K$14/HexExtSoy!$K$4)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1432</v>
      </c>
      <c r="C1270" s="197" t="s">
        <v>1483</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(Transest!$J$14/HexExtSoy!$K$4)</f>
        <v>0.20257267294641951</v>
      </c>
      <c r="CI1270">
        <f>(HydroProcOil!$K$14/HexExtSoy!$K$4)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1432</v>
      </c>
      <c r="C1271" s="197" t="s">
        <v>896</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(Transest!$J$14/HexExtSoy!$K$4)</f>
        <v>0.20257267294641951</v>
      </c>
      <c r="CI1271">
        <f>(HydroProcOil!$K$14/HexExtSoy!$K$4)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1432</v>
      </c>
      <c r="C1272" s="197" t="s">
        <v>1484</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(Transest!$J$14/HexExtSoy!$K$4)</f>
        <v>0.20257267294641951</v>
      </c>
      <c r="CI1272">
        <f>(HydroProcOil!$K$14/HexExtSoy!$K$4)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1432</v>
      </c>
      <c r="C1273" s="197" t="s">
        <v>1485</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(Transest!$J$14/HexExtSoy!$K$4)</f>
        <v>0.20257267294641951</v>
      </c>
      <c r="CI1273">
        <f>(HydroProcOil!$K$14/HexExtSoy!$K$4)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1432</v>
      </c>
      <c r="C1274" s="197" t="s">
        <v>1245</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(Transest!$J$14/HexExtSoy!$K$4)</f>
        <v>0.20257267294641951</v>
      </c>
      <c r="CI1274">
        <f>(HydroProcOil!$K$14/HexExtSoy!$K$4)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1432</v>
      </c>
      <c r="C1275" s="197" t="s">
        <v>1486</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(Transest!$J$14/HexExtSoy!$K$4)</f>
        <v>0.20257267294641951</v>
      </c>
      <c r="CI1275">
        <f>(HydroProcOil!$K$14/HexExtSoy!$K$4)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1432</v>
      </c>
      <c r="C1276" s="197" t="s">
        <v>1487</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(Transest!$J$14/HexExtSoy!$K$4)</f>
        <v>0.20257267294641951</v>
      </c>
      <c r="CI1276">
        <f>(HydroProcOil!$K$14/HexExtSoy!$K$4)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1432</v>
      </c>
      <c r="C1277" s="197" t="s">
        <v>1488</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(Transest!$J$14/HexExtSoy!$K$4)</f>
        <v>0.20257267294641951</v>
      </c>
      <c r="CI1277">
        <f>(HydroProcOil!$K$14/HexExtSoy!$K$4)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1432</v>
      </c>
      <c r="C1278" s="197" t="s">
        <v>649</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(Transest!$J$14/HexExtSoy!$K$4)</f>
        <v>0.20257267294641951</v>
      </c>
      <c r="CI1278">
        <f>(HydroProcOil!$K$14/HexExtSoy!$K$4)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1432</v>
      </c>
      <c r="C1279" s="197" t="s">
        <v>1143</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(Transest!$J$14/HexExtSoy!$K$4)</f>
        <v>0.20257267294641951</v>
      </c>
      <c r="CI1279">
        <f>(HydroProcOil!$K$14/HexExtSoy!$K$4)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1432</v>
      </c>
      <c r="C1280" s="197" t="s">
        <v>1489</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(Transest!$J$14/HexExtSoy!$K$4)</f>
        <v>0.20257267294641951</v>
      </c>
      <c r="CI1280">
        <f>(HydroProcOil!$K$14/HexExtSoy!$K$4)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1432</v>
      </c>
      <c r="C1281" s="197" t="s">
        <v>1490</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(Transest!$J$14/HexExtSoy!$K$4)</f>
        <v>0.20257267294641951</v>
      </c>
      <c r="CI1281">
        <f>(HydroProcOil!$K$14/HexExtSoy!$K$4)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1432</v>
      </c>
      <c r="C1282" s="197" t="s">
        <v>1491</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(Transest!$J$14/HexExtSoy!$K$4)</f>
        <v>0.20257267294641951</v>
      </c>
      <c r="CI1282">
        <f>(HydroProcOil!$K$14/HexExtSoy!$K$4)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1432</v>
      </c>
      <c r="C1283" s="197" t="s">
        <v>1492</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(Transest!$J$14/HexExtSoy!$K$4)</f>
        <v>0.20257267294641951</v>
      </c>
      <c r="CI1283">
        <f>(HydroProcOil!$K$14/HexExtSoy!$K$4)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1432</v>
      </c>
      <c r="C1284" s="197" t="s">
        <v>729</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(Transest!$J$14/HexExtSoy!$K$4)</f>
        <v>0.20257267294641951</v>
      </c>
      <c r="CI1284">
        <f>(HydroProcOil!$K$14/HexExtSoy!$K$4)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1432</v>
      </c>
      <c r="C1285" s="197" t="s">
        <v>1493</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(Transest!$J$14/HexExtSoy!$K$4)</f>
        <v>0.20257267294641951</v>
      </c>
      <c r="CI1285">
        <f>(HydroProcOil!$K$14/HexExtSoy!$K$4)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1432</v>
      </c>
      <c r="C1286" s="197" t="s">
        <v>1013</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(Transest!$J$14/HexExtSoy!$K$4)</f>
        <v>0.20257267294641951</v>
      </c>
      <c r="CI1286">
        <f>(HydroProcOil!$K$14/HexExtSoy!$K$4)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1432</v>
      </c>
      <c r="C1287" s="197" t="s">
        <v>1494</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(Transest!$J$14/HexExtSoy!$K$4)</f>
        <v>0.20257267294641951</v>
      </c>
      <c r="CI1287">
        <f>(HydroProcOil!$K$14/HexExtSoy!$K$4)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1495</v>
      </c>
      <c r="C1288" s="197" t="s">
        <v>1496</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(Transest!$J$14/HexExtSoy!$K$4)</f>
        <v>0.20257267294641951</v>
      </c>
      <c r="CI1288">
        <f>(HydroProcOil!$K$14/HexExtSoy!$K$4)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1495</v>
      </c>
      <c r="C1289" s="197" t="s">
        <v>1497</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(Transest!$J$14/HexExtSoy!$K$4)</f>
        <v>0.20257267294641951</v>
      </c>
      <c r="CI1289">
        <f>(HydroProcOil!$K$14/HexExtSoy!$K$4)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1495</v>
      </c>
      <c r="C1290" s="197" t="s">
        <v>1498</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(Transest!$J$14/HexExtSoy!$K$4)</f>
        <v>0.20257267294641951</v>
      </c>
      <c r="CI1290">
        <f>(HydroProcOil!$K$14/HexExtSoy!$K$4)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1495</v>
      </c>
      <c r="C1291" s="197" t="s">
        <v>1499</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(Transest!$J$14/HexExtSoy!$K$4)</f>
        <v>0.20257267294641951</v>
      </c>
      <c r="CI1291">
        <f>(HydroProcOil!$K$14/HexExtSoy!$K$4)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1495</v>
      </c>
      <c r="C1292" s="197" t="s">
        <v>679</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(Transest!$J$14/HexExtSoy!$K$4)</f>
        <v>0.20257267294641951</v>
      </c>
      <c r="CI1292">
        <f>(HydroProcOil!$K$14/HexExtSoy!$K$4)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1495</v>
      </c>
      <c r="C1293" s="197" t="s">
        <v>1500</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(Transest!$J$14/HexExtSoy!$K$4)</f>
        <v>0.20257267294641951</v>
      </c>
      <c r="CI1293">
        <f>(HydroProcOil!$K$14/HexExtSoy!$K$4)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1495</v>
      </c>
      <c r="C1294" s="197" t="s">
        <v>1501</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(Transest!$J$14/HexExtSoy!$K$4)</f>
        <v>0.20257267294641951</v>
      </c>
      <c r="CI1294">
        <f>(HydroProcOil!$K$14/HexExtSoy!$K$4)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1495</v>
      </c>
      <c r="C1295" s="197" t="s">
        <v>1063</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(Transest!$J$14/HexExtSoy!$K$4)</f>
        <v>0.20257267294641951</v>
      </c>
      <c r="CI1295">
        <f>(HydroProcOil!$K$14/HexExtSoy!$K$4)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1495</v>
      </c>
      <c r="C1296" s="197" t="s">
        <v>1502</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(Transest!$J$14/HexExtSoy!$K$4)</f>
        <v>0.20257267294641951</v>
      </c>
      <c r="CI1296">
        <f>(HydroProcOil!$K$14/HexExtSoy!$K$4)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1495</v>
      </c>
      <c r="C1297" s="197" t="s">
        <v>1503</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(Transest!$J$14/HexExtSoy!$K$4)</f>
        <v>0.20257267294641951</v>
      </c>
      <c r="CI1297">
        <f>(HydroProcOil!$K$14/HexExtSoy!$K$4)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1495</v>
      </c>
      <c r="C1298" s="197" t="s">
        <v>1065</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(Transest!$J$14/HexExtSoy!$K$4)</f>
        <v>0.20257267294641951</v>
      </c>
      <c r="CI1298">
        <f>(HydroProcOil!$K$14/HexExtSoy!$K$4)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1495</v>
      </c>
      <c r="C1299" s="197" t="s">
        <v>1445</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(Transest!$J$14/HexExtSoy!$K$4)</f>
        <v>0.20257267294641951</v>
      </c>
      <c r="CI1299">
        <f>(HydroProcOil!$K$14/HexExtSoy!$K$4)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1495</v>
      </c>
      <c r="C1300" s="197" t="s">
        <v>1504</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(Transest!$J$14/HexExtSoy!$K$4)</f>
        <v>0.20257267294641951</v>
      </c>
      <c r="CI1300">
        <f>(HydroProcOil!$K$14/HexExtSoy!$K$4)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1495</v>
      </c>
      <c r="C1301" s="197" t="s">
        <v>605</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(Transest!$J$14/HexExtSoy!$K$4)</f>
        <v>0.20257267294641951</v>
      </c>
      <c r="CI1301">
        <f>(HydroProcOil!$K$14/HexExtSoy!$K$4)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1495</v>
      </c>
      <c r="C1302" s="197" t="s">
        <v>1041</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(Transest!$J$14/HexExtSoy!$K$4)</f>
        <v>0.20257267294641951</v>
      </c>
      <c r="CI1302">
        <f>(HydroProcOil!$K$14/HexExtSoy!$K$4)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1495</v>
      </c>
      <c r="C1303" s="197" t="s">
        <v>938</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(Transest!$J$14/HexExtSoy!$K$4)</f>
        <v>0.20257267294641951</v>
      </c>
      <c r="CI1303">
        <f>(HydroProcOil!$K$14/HexExtSoy!$K$4)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1495</v>
      </c>
      <c r="C1304" s="197" t="s">
        <v>1505</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(Transest!$J$14/HexExtSoy!$K$4)</f>
        <v>0.20257267294641951</v>
      </c>
      <c r="CI1304">
        <f>(HydroProcOil!$K$14/HexExtSoy!$K$4)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1495</v>
      </c>
      <c r="C1305" s="197" t="s">
        <v>1506</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(Transest!$J$14/HexExtSoy!$K$4)</f>
        <v>0.20257267294641951</v>
      </c>
      <c r="CI1305">
        <f>(HydroProcOil!$K$14/HexExtSoy!$K$4)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1495</v>
      </c>
      <c r="C1306" s="197" t="s">
        <v>1507</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(Transest!$J$14/HexExtSoy!$K$4)</f>
        <v>0.20257267294641951</v>
      </c>
      <c r="CI1306">
        <f>(HydroProcOil!$K$14/HexExtSoy!$K$4)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1495</v>
      </c>
      <c r="C1307" s="197" t="s">
        <v>944</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(Transest!$J$14/HexExtSoy!$K$4)</f>
        <v>0.20257267294641951</v>
      </c>
      <c r="CI1307">
        <f>(HydroProcOil!$K$14/HexExtSoy!$K$4)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1495</v>
      </c>
      <c r="C1308" s="197" t="s">
        <v>809</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(Transest!$J$14/HexExtSoy!$K$4)</f>
        <v>0.20257267294641951</v>
      </c>
      <c r="CI1308">
        <f>(HydroProcOil!$K$14/HexExtSoy!$K$4)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1495</v>
      </c>
      <c r="C1309" s="197" t="s">
        <v>1508</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(Transest!$J$14/HexExtSoy!$K$4)</f>
        <v>0.20257267294641951</v>
      </c>
      <c r="CI1309">
        <f>(HydroProcOil!$K$14/HexExtSoy!$K$4)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1495</v>
      </c>
      <c r="C1310" s="197" t="s">
        <v>1509</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(Transest!$J$14/HexExtSoy!$K$4)</f>
        <v>0.20257267294641951</v>
      </c>
      <c r="CI1310">
        <f>(HydroProcOil!$K$14/HexExtSoy!$K$4)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1495</v>
      </c>
      <c r="C1311" s="197" t="s">
        <v>1510</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(Transest!$J$14/HexExtSoy!$K$4)</f>
        <v>0.20257267294641951</v>
      </c>
      <c r="CI1311">
        <f>(HydroProcOil!$K$14/HexExtSoy!$K$4)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1495</v>
      </c>
      <c r="C1312" s="197" t="s">
        <v>1511</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(Transest!$J$14/HexExtSoy!$K$4)</f>
        <v>0.20257267294641951</v>
      </c>
      <c r="CI1312">
        <f>(HydroProcOil!$K$14/HexExtSoy!$K$4)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1495</v>
      </c>
      <c r="C1313" s="197" t="s">
        <v>697</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(Transest!$J$14/HexExtSoy!$K$4)</f>
        <v>0.20257267294641951</v>
      </c>
      <c r="CI1313">
        <f>(HydroProcOil!$K$14/HexExtSoy!$K$4)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1495</v>
      </c>
      <c r="C1314" s="197" t="s">
        <v>1512</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(Transest!$J$14/HexExtSoy!$K$4)</f>
        <v>0.20257267294641951</v>
      </c>
      <c r="CI1314">
        <f>(HydroProcOil!$K$14/HexExtSoy!$K$4)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1495</v>
      </c>
      <c r="C1315" s="197" t="s">
        <v>626</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(Transest!$J$14/HexExtSoy!$K$4)</f>
        <v>0.20257267294641951</v>
      </c>
      <c r="CI1315">
        <f>(HydroProcOil!$K$14/HexExtSoy!$K$4)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1495</v>
      </c>
      <c r="C1316" s="197" t="s">
        <v>1513</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(Transest!$J$14/HexExtSoy!$K$4)</f>
        <v>0.20257267294641951</v>
      </c>
      <c r="CI1316">
        <f>(HydroProcOil!$K$14/HexExtSoy!$K$4)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1495</v>
      </c>
      <c r="C1317" s="197" t="s">
        <v>1514</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(Transest!$J$14/HexExtSoy!$K$4)</f>
        <v>0.20257267294641951</v>
      </c>
      <c r="CI1317">
        <f>(HydroProcOil!$K$14/HexExtSoy!$K$4)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1495</v>
      </c>
      <c r="C1318" s="197" t="s">
        <v>1515</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(Transest!$J$14/HexExtSoy!$K$4)</f>
        <v>0.20257267294641951</v>
      </c>
      <c r="CI1318">
        <f>(HydroProcOil!$K$14/HexExtSoy!$K$4)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1495</v>
      </c>
      <c r="C1319" s="197" t="s">
        <v>627</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(Transest!$J$14/HexExtSoy!$K$4)</f>
        <v>0.20257267294641951</v>
      </c>
      <c r="CI1319">
        <f>(HydroProcOil!$K$14/HexExtSoy!$K$4)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1495</v>
      </c>
      <c r="C1320" s="197" t="s">
        <v>1516</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(Transest!$J$14/HexExtSoy!$K$4)</f>
        <v>0.20257267294641951</v>
      </c>
      <c r="CI1320">
        <f>(HydroProcOil!$K$14/HexExtSoy!$K$4)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1495</v>
      </c>
      <c r="C1321" s="197" t="s">
        <v>1517</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(Transest!$J$14/HexExtSoy!$K$4)</f>
        <v>0.20257267294641951</v>
      </c>
      <c r="CI1321">
        <f>(HydroProcOil!$K$14/HexExtSoy!$K$4)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1495</v>
      </c>
      <c r="C1322" s="197" t="s">
        <v>1518</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(Transest!$J$14/HexExtSoy!$K$4)</f>
        <v>0.20257267294641951</v>
      </c>
      <c r="CI1322">
        <f>(HydroProcOil!$K$14/HexExtSoy!$K$4)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1495</v>
      </c>
      <c r="C1323" s="197" t="s">
        <v>1519</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(Transest!$J$14/HexExtSoy!$K$4)</f>
        <v>0.20257267294641951</v>
      </c>
      <c r="CI1323">
        <f>(HydroProcOil!$K$14/HexExtSoy!$K$4)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1495</v>
      </c>
      <c r="C1324" s="197" t="s">
        <v>1520</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(Transest!$J$14/HexExtSoy!$K$4)</f>
        <v>0.20257267294641951</v>
      </c>
      <c r="CI1324">
        <f>(HydroProcOil!$K$14/HexExtSoy!$K$4)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1495</v>
      </c>
      <c r="C1325" s="197" t="s">
        <v>750</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(Transest!$J$14/HexExtSoy!$K$4)</f>
        <v>0.20257267294641951</v>
      </c>
      <c r="CI1325">
        <f>(HydroProcOil!$K$14/HexExtSoy!$K$4)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1495</v>
      </c>
      <c r="C1326" s="197" t="s">
        <v>1521</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(Transest!$J$14/HexExtSoy!$K$4)</f>
        <v>0.20257267294641951</v>
      </c>
      <c r="CI1326">
        <f>(HydroProcOil!$K$14/HexExtSoy!$K$4)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1495</v>
      </c>
      <c r="C1327" s="197" t="s">
        <v>1522</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(Transest!$J$14/HexExtSoy!$K$4)</f>
        <v>0.20257267294641951</v>
      </c>
      <c r="CI1327">
        <f>(HydroProcOil!$K$14/HexExtSoy!$K$4)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1495</v>
      </c>
      <c r="C1328" s="197" t="s">
        <v>705</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(Transest!$J$14/HexExtSoy!$K$4)</f>
        <v>0.20257267294641951</v>
      </c>
      <c r="CI1328">
        <f>(HydroProcOil!$K$14/HexExtSoy!$K$4)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1495</v>
      </c>
      <c r="C1329" s="197" t="s">
        <v>1182</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(Transest!$J$14/HexExtSoy!$K$4)</f>
        <v>0.20257267294641951</v>
      </c>
      <c r="CI1329">
        <f>(HydroProcOil!$K$14/HexExtSoy!$K$4)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1495</v>
      </c>
      <c r="C1330" s="197" t="s">
        <v>1523</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(Transest!$J$14/HexExtSoy!$K$4)</f>
        <v>0.20257267294641951</v>
      </c>
      <c r="CI1330">
        <f>(HydroProcOil!$K$14/HexExtSoy!$K$4)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1495</v>
      </c>
      <c r="C1331" s="197" t="s">
        <v>1524</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(Transest!$J$14/HexExtSoy!$K$4)</f>
        <v>0.20257267294641951</v>
      </c>
      <c r="CI1331">
        <f>(HydroProcOil!$K$14/HexExtSoy!$K$4)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1495</v>
      </c>
      <c r="C1332" s="197" t="s">
        <v>639</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(Transest!$J$14/HexExtSoy!$K$4)</f>
        <v>0.20257267294641951</v>
      </c>
      <c r="CI1332">
        <f>(HydroProcOil!$K$14/HexExtSoy!$K$4)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1495</v>
      </c>
      <c r="C1333" s="197" t="s">
        <v>891</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(Transest!$J$14/HexExtSoy!$K$4)</f>
        <v>0.20257267294641951</v>
      </c>
      <c r="CI1333">
        <f>(HydroProcOil!$K$14/HexExtSoy!$K$4)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1495</v>
      </c>
      <c r="C1334" s="197" t="s">
        <v>1525</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(Transest!$J$14/HexExtSoy!$K$4)</f>
        <v>0.20257267294641951</v>
      </c>
      <c r="CI1334">
        <f>(HydroProcOil!$K$14/HexExtSoy!$K$4)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1495</v>
      </c>
      <c r="C1335" s="197" t="s">
        <v>1526</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(Transest!$J$14/HexExtSoy!$K$4)</f>
        <v>0.20257267294641951</v>
      </c>
      <c r="CI1335">
        <f>(HydroProcOil!$K$14/HexExtSoy!$K$4)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1495</v>
      </c>
      <c r="C1336" s="197" t="s">
        <v>1527</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(Transest!$J$14/HexExtSoy!$K$4)</f>
        <v>0.20257267294641951</v>
      </c>
      <c r="CI1336">
        <f>(HydroProcOil!$K$14/HexExtSoy!$K$4)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1495</v>
      </c>
      <c r="C1337" s="197" t="s">
        <v>1528</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(Transest!$J$14/HexExtSoy!$K$4)</f>
        <v>0.20257267294641951</v>
      </c>
      <c r="CI1337">
        <f>(HydroProcOil!$K$14/HexExtSoy!$K$4)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1495</v>
      </c>
      <c r="C1338" s="197" t="s">
        <v>981</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(Transest!$J$14/HexExtSoy!$K$4)</f>
        <v>0.20257267294641951</v>
      </c>
      <c r="CI1338">
        <f>(HydroProcOil!$K$14/HexExtSoy!$K$4)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1495</v>
      </c>
      <c r="C1339" s="197" t="s">
        <v>1529</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(Transest!$J$14/HexExtSoy!$K$4)</f>
        <v>0.20257267294641951</v>
      </c>
      <c r="CI1339">
        <f>(HydroProcOil!$K$14/HexExtSoy!$K$4)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1495</v>
      </c>
      <c r="C1340" s="197" t="s">
        <v>1530</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(Transest!$J$14/HexExtSoy!$K$4)</f>
        <v>0.20257267294641951</v>
      </c>
      <c r="CI1340">
        <f>(HydroProcOil!$K$14/HexExtSoy!$K$4)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1495</v>
      </c>
      <c r="C1341" s="197" t="s">
        <v>1531</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(Transest!$J$14/HexExtSoy!$K$4)</f>
        <v>0.20257267294641951</v>
      </c>
      <c r="CI1341">
        <f>(HydroProcOil!$K$14/HexExtSoy!$K$4)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1495</v>
      </c>
      <c r="C1342" s="197" t="s">
        <v>1532</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(Transest!$J$14/HexExtSoy!$K$4)</f>
        <v>0.20257267294641951</v>
      </c>
      <c r="CI1342">
        <f>(HydroProcOil!$K$14/HexExtSoy!$K$4)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1495</v>
      </c>
      <c r="C1343" s="197" t="s">
        <v>1533</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(Transest!$J$14/HexExtSoy!$K$4)</f>
        <v>0.20257267294641951</v>
      </c>
      <c r="CI1343">
        <f>(HydroProcOil!$K$14/HexExtSoy!$K$4)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1495</v>
      </c>
      <c r="C1344" s="197" t="s">
        <v>1534</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(Transest!$J$14/HexExtSoy!$K$4)</f>
        <v>0.20257267294641951</v>
      </c>
      <c r="CI1344">
        <f>(HydroProcOil!$K$14/HexExtSoy!$K$4)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1495</v>
      </c>
      <c r="C1345" s="197" t="s">
        <v>1535</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(Transest!$J$14/HexExtSoy!$K$4)</f>
        <v>0.20257267294641951</v>
      </c>
      <c r="CI1345">
        <f>(HydroProcOil!$K$14/HexExtSoy!$K$4)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1495</v>
      </c>
      <c r="C1346" s="197" t="s">
        <v>1536</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(Transest!$J$14/HexExtSoy!$K$4)</f>
        <v>0.20257267294641951</v>
      </c>
      <c r="CI1346">
        <f>(HydroProcOil!$K$14/HexExtSoy!$K$4)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1495</v>
      </c>
      <c r="C1347" s="197" t="s">
        <v>716</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(Transest!$J$14/HexExtSoy!$K$4)</f>
        <v>0.20257267294641951</v>
      </c>
      <c r="CI1347">
        <f>(HydroProcOil!$K$14/HexExtSoy!$K$4)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1495</v>
      </c>
      <c r="C1348" s="197" t="s">
        <v>717</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(Transest!$J$14/HexExtSoy!$K$4)</f>
        <v>0.20257267294641951</v>
      </c>
      <c r="CI1348">
        <f>(HydroProcOil!$K$14/HexExtSoy!$K$4)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1495</v>
      </c>
      <c r="C1349" s="197" t="s">
        <v>1537</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(Transest!$J$14/HexExtSoy!$K$4)</f>
        <v>0.20257267294641951</v>
      </c>
      <c r="CI1349">
        <f>(HydroProcOil!$K$14/HexExtSoy!$K$4)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1495</v>
      </c>
      <c r="C1350" s="197" t="s">
        <v>1538</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(Transest!$J$14/HexExtSoy!$K$4)</f>
        <v>0.20257267294641951</v>
      </c>
      <c r="CI1350">
        <f>(HydroProcOil!$K$14/HexExtSoy!$K$4)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1495</v>
      </c>
      <c r="C1351" s="197" t="s">
        <v>1539</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(Transest!$J$14/HexExtSoy!$K$4)</f>
        <v>0.20257267294641951</v>
      </c>
      <c r="CI1351">
        <f>(HydroProcOil!$K$14/HexExtSoy!$K$4)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1495</v>
      </c>
      <c r="C1352" s="197" t="s">
        <v>1540</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(Transest!$J$14/HexExtSoy!$K$4)</f>
        <v>0.20257267294641951</v>
      </c>
      <c r="CI1352">
        <f>(HydroProcOil!$K$14/HexExtSoy!$K$4)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1495</v>
      </c>
      <c r="C1353" s="197" t="s">
        <v>1252</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(Transest!$J$14/HexExtSoy!$K$4)</f>
        <v>0.20257267294641951</v>
      </c>
      <c r="CI1353">
        <f>(HydroProcOil!$K$14/HexExtSoy!$K$4)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1495</v>
      </c>
      <c r="C1354" s="197" t="s">
        <v>1541</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(Transest!$J$14/HexExtSoy!$K$4)</f>
        <v>0.20257267294641951</v>
      </c>
      <c r="CI1354">
        <f>(HydroProcOil!$K$14/HexExtSoy!$K$4)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1495</v>
      </c>
      <c r="C1355" s="197" t="s">
        <v>1542</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(Transest!$J$14/HexExtSoy!$K$4)</f>
        <v>0.20257267294641951</v>
      </c>
      <c r="CI1355">
        <f>(HydroProcOil!$K$14/HexExtSoy!$K$4)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1495</v>
      </c>
      <c r="C1356" s="197" t="s">
        <v>1543</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(Transest!$J$14/HexExtSoy!$K$4)</f>
        <v>0.20257267294641951</v>
      </c>
      <c r="CI1356">
        <f>(HydroProcOil!$K$14/HexExtSoy!$K$4)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1495</v>
      </c>
      <c r="C1357" s="197" t="s">
        <v>722</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(Transest!$J$14/HexExtSoy!$K$4)</f>
        <v>0.20257267294641951</v>
      </c>
      <c r="CI1357">
        <f>(HydroProcOil!$K$14/HexExtSoy!$K$4)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1495</v>
      </c>
      <c r="C1358" s="197" t="s">
        <v>1544</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(Transest!$J$14/HexExtSoy!$K$4)</f>
        <v>0.20257267294641951</v>
      </c>
      <c r="CI1358">
        <f>(HydroProcOil!$K$14/HexExtSoy!$K$4)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1495</v>
      </c>
      <c r="C1359" s="197" t="s">
        <v>1545</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(Transest!$J$14/HexExtSoy!$K$4)</f>
        <v>0.20257267294641951</v>
      </c>
      <c r="CI1359">
        <f>(HydroProcOil!$K$14/HexExtSoy!$K$4)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1495</v>
      </c>
      <c r="C1360" s="197" t="s">
        <v>1546</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(Transest!$J$14/HexExtSoy!$K$4)</f>
        <v>0.20257267294641951</v>
      </c>
      <c r="CI1360">
        <f>(HydroProcOil!$K$14/HexExtSoy!$K$4)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1495</v>
      </c>
      <c r="C1361" s="197" t="s">
        <v>1547</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(Transest!$J$14/HexExtSoy!$K$4)</f>
        <v>0.20257267294641951</v>
      </c>
      <c r="CI1361">
        <f>(HydroProcOil!$K$14/HexExtSoy!$K$4)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1495</v>
      </c>
      <c r="C1362" s="197" t="s">
        <v>1262</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(Transest!$J$14/HexExtSoy!$K$4)</f>
        <v>0.20257267294641951</v>
      </c>
      <c r="CI1362">
        <f>(HydroProcOil!$K$14/HexExtSoy!$K$4)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1495</v>
      </c>
      <c r="C1363" s="197" t="s">
        <v>1548</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(Transest!$J$14/HexExtSoy!$K$4)</f>
        <v>0.20257267294641951</v>
      </c>
      <c r="CI1363">
        <f>(HydroProcOil!$K$14/HexExtSoy!$K$4)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1495</v>
      </c>
      <c r="C1364" s="197" t="s">
        <v>1323</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(Transest!$J$14/HexExtSoy!$K$4)</f>
        <v>0.20257267294641951</v>
      </c>
      <c r="CI1364">
        <f>(HydroProcOil!$K$14/HexExtSoy!$K$4)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1495</v>
      </c>
      <c r="C1365" s="197" t="s">
        <v>1549</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(Transest!$J$14/HexExtSoy!$K$4)</f>
        <v>0.20257267294641951</v>
      </c>
      <c r="CI1365">
        <f>(HydroProcOil!$K$14/HexExtSoy!$K$4)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1495</v>
      </c>
      <c r="C1366" s="197" t="s">
        <v>1550</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(Transest!$J$14/HexExtSoy!$K$4)</f>
        <v>0.20257267294641951</v>
      </c>
      <c r="CI1366">
        <f>(HydroProcOil!$K$14/HexExtSoy!$K$4)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1495</v>
      </c>
      <c r="C1367" s="197" t="s">
        <v>1551</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(Transest!$J$14/HexExtSoy!$K$4)</f>
        <v>0.20257267294641951</v>
      </c>
      <c r="CI1367">
        <f>(HydroProcOil!$K$14/HexExtSoy!$K$4)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1495</v>
      </c>
      <c r="C1368" s="197" t="s">
        <v>1552</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(Transest!$J$14/HexExtSoy!$K$4)</f>
        <v>0.20257267294641951</v>
      </c>
      <c r="CI1368">
        <f>(HydroProcOil!$K$14/HexExtSoy!$K$4)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1495</v>
      </c>
      <c r="C1369" s="197" t="s">
        <v>656</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(Transest!$J$14/HexExtSoy!$K$4)</f>
        <v>0.20257267294641951</v>
      </c>
      <c r="CI1369">
        <f>(HydroProcOil!$K$14/HexExtSoy!$K$4)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1495</v>
      </c>
      <c r="C1370" s="197" t="s">
        <v>1553</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(Transest!$J$14/HexExtSoy!$K$4)</f>
        <v>0.20257267294641951</v>
      </c>
      <c r="CI1370">
        <f>(HydroProcOil!$K$14/HexExtSoy!$K$4)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1495</v>
      </c>
      <c r="C1371" s="197" t="s">
        <v>1554</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(Transest!$J$14/HexExtSoy!$K$4)</f>
        <v>0.20257267294641951</v>
      </c>
      <c r="CI1371">
        <f>(HydroProcOil!$K$14/HexExtSoy!$K$4)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1495</v>
      </c>
      <c r="C1372" s="197" t="s">
        <v>1555</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(Transest!$J$14/HexExtSoy!$K$4)</f>
        <v>0.20257267294641951</v>
      </c>
      <c r="CI1372">
        <f>(HydroProcOil!$K$14/HexExtSoy!$K$4)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1495</v>
      </c>
      <c r="C1373" s="197" t="s">
        <v>1202</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(Transest!$J$14/HexExtSoy!$K$4)</f>
        <v>0.20257267294641951</v>
      </c>
      <c r="CI1373">
        <f>(HydroProcOil!$K$14/HexExtSoy!$K$4)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1495</v>
      </c>
      <c r="C1374" s="197" t="s">
        <v>1556</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(Transest!$J$14/HexExtSoy!$K$4)</f>
        <v>0.20257267294641951</v>
      </c>
      <c r="CI1374">
        <f>(HydroProcOil!$K$14/HexExtSoy!$K$4)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1557</v>
      </c>
      <c r="C1375" s="197" t="s">
        <v>791</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(Transest!$J$14/HexExtSoy!$K$4)</f>
        <v>0.20257267294641951</v>
      </c>
      <c r="CI1375">
        <f>(HydroProcOil!$K$14/HexExtSoy!$K$4)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1557</v>
      </c>
      <c r="C1376" s="197" t="s">
        <v>1558</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(Transest!$J$14/HexExtSoy!$K$4)</f>
        <v>0.20257267294641951</v>
      </c>
      <c r="CI1376">
        <f>(HydroProcOil!$K$14/HexExtSoy!$K$4)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1557</v>
      </c>
      <c r="C1377" s="197" t="s">
        <v>1559</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(Transest!$J$14/HexExtSoy!$K$4)</f>
        <v>0.20257267294641951</v>
      </c>
      <c r="CI1377">
        <f>(HydroProcOil!$K$14/HexExtSoy!$K$4)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1557</v>
      </c>
      <c r="C1378" s="197" t="s">
        <v>1560</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(Transest!$J$14/HexExtSoy!$K$4)</f>
        <v>0.20257267294641951</v>
      </c>
      <c r="CI1378">
        <f>(HydroProcOil!$K$14/HexExtSoy!$K$4)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1557</v>
      </c>
      <c r="C1379" s="197" t="s">
        <v>679</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(Transest!$J$14/HexExtSoy!$K$4)</f>
        <v>0.20257267294641951</v>
      </c>
      <c r="CI1379">
        <f>(HydroProcOil!$K$14/HexExtSoy!$K$4)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1557</v>
      </c>
      <c r="C1380" s="197" t="s">
        <v>1561</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(Transest!$J$14/HexExtSoy!$K$4)</f>
        <v>0.20257267294641951</v>
      </c>
      <c r="CI1380">
        <f>(HydroProcOil!$K$14/HexExtSoy!$K$4)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1557</v>
      </c>
      <c r="C1381" s="197" t="s">
        <v>599</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(Transest!$J$14/HexExtSoy!$K$4)</f>
        <v>0.20257267294641951</v>
      </c>
      <c r="CI1381">
        <f>(HydroProcOil!$K$14/HexExtSoy!$K$4)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1557</v>
      </c>
      <c r="C1382" s="197" t="s">
        <v>682</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(Transest!$J$14/HexExtSoy!$K$4)</f>
        <v>0.20257267294641951</v>
      </c>
      <c r="CI1382">
        <f>(HydroProcOil!$K$14/HexExtSoy!$K$4)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1557</v>
      </c>
      <c r="C1383" s="197" t="s">
        <v>1168</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(Transest!$J$14/HexExtSoy!$K$4)</f>
        <v>0.20257267294641951</v>
      </c>
      <c r="CI1383">
        <f>(HydroProcOil!$K$14/HexExtSoy!$K$4)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1557</v>
      </c>
      <c r="C1384" s="197" t="s">
        <v>603</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(Transest!$J$14/HexExtSoy!$K$4)</f>
        <v>0.20257267294641951</v>
      </c>
      <c r="CI1384">
        <f>(HydroProcOil!$K$14/HexExtSoy!$K$4)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1557</v>
      </c>
      <c r="C1385" s="197" t="s">
        <v>1562</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(Transest!$J$14/HexExtSoy!$K$4)</f>
        <v>0.20257267294641951</v>
      </c>
      <c r="CI1385">
        <f>(HydroProcOil!$K$14/HexExtSoy!$K$4)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1557</v>
      </c>
      <c r="C1386" s="197" t="s">
        <v>604</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(Transest!$J$14/HexExtSoy!$K$4)</f>
        <v>0.20257267294641951</v>
      </c>
      <c r="CI1386">
        <f>(HydroProcOil!$K$14/HexExtSoy!$K$4)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1557</v>
      </c>
      <c r="C1387" s="197" t="s">
        <v>605</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(Transest!$J$14/HexExtSoy!$K$4)</f>
        <v>0.20257267294641951</v>
      </c>
      <c r="CI1387">
        <f>(HydroProcOil!$K$14/HexExtSoy!$K$4)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1557</v>
      </c>
      <c r="C1388" s="197" t="s">
        <v>1563</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(Transest!$J$14/HexExtSoy!$K$4)</f>
        <v>0.20257267294641951</v>
      </c>
      <c r="CI1388">
        <f>(HydroProcOil!$K$14/HexExtSoy!$K$4)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1557</v>
      </c>
      <c r="C1389" s="197" t="s">
        <v>1564</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(Transest!$J$14/HexExtSoy!$K$4)</f>
        <v>0.20257267294641951</v>
      </c>
      <c r="CI1389">
        <f>(HydroProcOil!$K$14/HexExtSoy!$K$4)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1557</v>
      </c>
      <c r="C1390" s="197" t="s">
        <v>611</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(Transest!$J$14/HexExtSoy!$K$4)</f>
        <v>0.20257267294641951</v>
      </c>
      <c r="CI1390">
        <f>(HydroProcOil!$K$14/HexExtSoy!$K$4)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1557</v>
      </c>
      <c r="C1391" s="197" t="s">
        <v>871</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(Transest!$J$14/HexExtSoy!$K$4)</f>
        <v>0.20257267294641951</v>
      </c>
      <c r="CI1391">
        <f>(HydroProcOil!$K$14/HexExtSoy!$K$4)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1557</v>
      </c>
      <c r="C1392" s="197" t="s">
        <v>1565</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(Transest!$J$14/HexExtSoy!$K$4)</f>
        <v>0.20257267294641951</v>
      </c>
      <c r="CI1392">
        <f>(HydroProcOil!$K$14/HexExtSoy!$K$4)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1557</v>
      </c>
      <c r="C1393" s="197" t="s">
        <v>621</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(Transest!$J$14/HexExtSoy!$K$4)</f>
        <v>0.20257267294641951</v>
      </c>
      <c r="CI1393">
        <f>(HydroProcOil!$K$14/HexExtSoy!$K$4)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1557</v>
      </c>
      <c r="C1394" s="197" t="s">
        <v>1566</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(Transest!$J$14/HexExtSoy!$K$4)</f>
        <v>0.20257267294641951</v>
      </c>
      <c r="CI1394">
        <f>(HydroProcOil!$K$14/HexExtSoy!$K$4)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1557</v>
      </c>
      <c r="C1395" s="197" t="s">
        <v>623</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(Transest!$J$14/HexExtSoy!$K$4)</f>
        <v>0.20257267294641951</v>
      </c>
      <c r="CI1395">
        <f>(HydroProcOil!$K$14/HexExtSoy!$K$4)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1557</v>
      </c>
      <c r="C1396" s="197" t="s">
        <v>1567</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(Transest!$J$14/HexExtSoy!$K$4)</f>
        <v>0.20257267294641951</v>
      </c>
      <c r="CI1396">
        <f>(HydroProcOil!$K$14/HexExtSoy!$K$4)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1557</v>
      </c>
      <c r="C1397" s="197" t="s">
        <v>963</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(Transest!$J$14/HexExtSoy!$K$4)</f>
        <v>0.20257267294641951</v>
      </c>
      <c r="CI1397">
        <f>(HydroProcOil!$K$14/HexExtSoy!$K$4)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1557</v>
      </c>
      <c r="C1398" s="197" t="s">
        <v>1126</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(Transest!$J$14/HexExtSoy!$K$4)</f>
        <v>0.20257267294641951</v>
      </c>
      <c r="CI1398">
        <f>(HydroProcOil!$K$14/HexExtSoy!$K$4)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1557</v>
      </c>
      <c r="C1399" s="197" t="s">
        <v>1568</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(Transest!$J$14/HexExtSoy!$K$4)</f>
        <v>0.20257267294641951</v>
      </c>
      <c r="CI1399">
        <f>(HydroProcOil!$K$14/HexExtSoy!$K$4)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1557</v>
      </c>
      <c r="C1400" s="197" t="s">
        <v>885</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(Transest!$J$14/HexExtSoy!$K$4)</f>
        <v>0.20257267294641951</v>
      </c>
      <c r="CI1400">
        <f>(HydroProcOil!$K$14/HexExtSoy!$K$4)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1557</v>
      </c>
      <c r="C1401" s="197" t="s">
        <v>1569</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(Transest!$J$14/HexExtSoy!$K$4)</f>
        <v>0.20257267294641951</v>
      </c>
      <c r="CI1401">
        <f>(HydroProcOil!$K$14/HexExtSoy!$K$4)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1557</v>
      </c>
      <c r="C1402" s="197" t="s">
        <v>1570</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(Transest!$J$14/HexExtSoy!$K$4)</f>
        <v>0.20257267294641951</v>
      </c>
      <c r="CI1402">
        <f>(HydroProcOil!$K$14/HexExtSoy!$K$4)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1557</v>
      </c>
      <c r="C1403" s="197" t="s">
        <v>1571</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(Transest!$J$14/HexExtSoy!$K$4)</f>
        <v>0.20257267294641951</v>
      </c>
      <c r="CI1403">
        <f>(HydroProcOil!$K$14/HexExtSoy!$K$4)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1557</v>
      </c>
      <c r="C1404" s="197" t="s">
        <v>627</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(Transest!$J$14/HexExtSoy!$K$4)</f>
        <v>0.20257267294641951</v>
      </c>
      <c r="CI1404">
        <f>(HydroProcOil!$K$14/HexExtSoy!$K$4)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1557</v>
      </c>
      <c r="C1405" s="197" t="s">
        <v>969</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(Transest!$J$14/HexExtSoy!$K$4)</f>
        <v>0.20257267294641951</v>
      </c>
      <c r="CI1405">
        <f>(HydroProcOil!$K$14/HexExtSoy!$K$4)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1557</v>
      </c>
      <c r="C1406" s="197" t="s">
        <v>628</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(Transest!$J$14/HexExtSoy!$K$4)</f>
        <v>0.20257267294641951</v>
      </c>
      <c r="CI1406">
        <f>(HydroProcOil!$K$14/HexExtSoy!$K$4)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1557</v>
      </c>
      <c r="C1407" s="197" t="s">
        <v>1572</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(Transest!$J$14/HexExtSoy!$K$4)</f>
        <v>0.20257267294641951</v>
      </c>
      <c r="CI1407">
        <f>(HydroProcOil!$K$14/HexExtSoy!$K$4)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1557</v>
      </c>
      <c r="C1408" s="197" t="s">
        <v>972</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(Transest!$J$14/HexExtSoy!$K$4)</f>
        <v>0.20257267294641951</v>
      </c>
      <c r="CI1408">
        <f>(HydroProcOil!$K$14/HexExtSoy!$K$4)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1557</v>
      </c>
      <c r="C1409" s="197" t="s">
        <v>1573</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(Transest!$J$14/HexExtSoy!$K$4)</f>
        <v>0.20257267294641951</v>
      </c>
      <c r="CI1409">
        <f>(HydroProcOil!$K$14/HexExtSoy!$K$4)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1557</v>
      </c>
      <c r="C1410" s="197" t="s">
        <v>704</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(Transest!$J$14/HexExtSoy!$K$4)</f>
        <v>0.20257267294641951</v>
      </c>
      <c r="CI1410">
        <f>(HydroProcOil!$K$14/HexExtSoy!$K$4)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1557</v>
      </c>
      <c r="C1411" s="197" t="s">
        <v>629</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(Transest!$J$14/HexExtSoy!$K$4)</f>
        <v>0.20257267294641951</v>
      </c>
      <c r="CI1411">
        <f>(HydroProcOil!$K$14/HexExtSoy!$K$4)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1557</v>
      </c>
      <c r="C1412" s="197" t="s">
        <v>630</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(Transest!$J$14/HexExtSoy!$K$4)</f>
        <v>0.20257267294641951</v>
      </c>
      <c r="CI1412">
        <f>(HydroProcOil!$K$14/HexExtSoy!$K$4)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1557</v>
      </c>
      <c r="C1413" s="197" t="s">
        <v>631</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(Transest!$J$14/HexExtSoy!$K$4)</f>
        <v>0.20257267294641951</v>
      </c>
      <c r="CI1413">
        <f>(HydroProcOil!$K$14/HexExtSoy!$K$4)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1557</v>
      </c>
      <c r="C1414" s="197" t="s">
        <v>1574</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(Transest!$J$14/HexExtSoy!$K$4)</f>
        <v>0.20257267294641951</v>
      </c>
      <c r="CI1414">
        <f>(HydroProcOil!$K$14/HexExtSoy!$K$4)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1557</v>
      </c>
      <c r="C1415" s="197" t="s">
        <v>632</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(Transest!$J$14/HexExtSoy!$K$4)</f>
        <v>0.20257267294641951</v>
      </c>
      <c r="CI1415">
        <f>(HydroProcOil!$K$14/HexExtSoy!$K$4)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1557</v>
      </c>
      <c r="C1416" s="197" t="s">
        <v>1575</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(Transest!$J$14/HexExtSoy!$K$4)</f>
        <v>0.20257267294641951</v>
      </c>
      <c r="CI1416">
        <f>(HydroProcOil!$K$14/HexExtSoy!$K$4)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1557</v>
      </c>
      <c r="C1417" s="197" t="s">
        <v>705</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(Transest!$J$14/HexExtSoy!$K$4)</f>
        <v>0.20257267294641951</v>
      </c>
      <c r="CI1417">
        <f>(HydroProcOil!$K$14/HexExtSoy!$K$4)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1557</v>
      </c>
      <c r="C1418" s="197" t="s">
        <v>634</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(Transest!$J$14/HexExtSoy!$K$4)</f>
        <v>0.20257267294641951</v>
      </c>
      <c r="CI1418">
        <f>(HydroProcOil!$K$14/HexExtSoy!$K$4)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1557</v>
      </c>
      <c r="C1419" s="197" t="s">
        <v>636</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(Transest!$J$14/HexExtSoy!$K$4)</f>
        <v>0.20257267294641951</v>
      </c>
      <c r="CI1419">
        <f>(HydroProcOil!$K$14/HexExtSoy!$K$4)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1557</v>
      </c>
      <c r="C1420" s="197" t="s">
        <v>638</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(Transest!$J$14/HexExtSoy!$K$4)</f>
        <v>0.20257267294641951</v>
      </c>
      <c r="CI1420">
        <f>(HydroProcOil!$K$14/HexExtSoy!$K$4)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1557</v>
      </c>
      <c r="C1421" s="197" t="s">
        <v>639</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(Transest!$J$14/HexExtSoy!$K$4)</f>
        <v>0.20257267294641951</v>
      </c>
      <c r="CI1421">
        <f>(HydroProcOil!$K$14/HexExtSoy!$K$4)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1557</v>
      </c>
      <c r="C1422" s="197" t="s">
        <v>641</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(Transest!$J$14/HexExtSoy!$K$4)</f>
        <v>0.20257267294641951</v>
      </c>
      <c r="CI1422">
        <f>(HydroProcOil!$K$14/HexExtSoy!$K$4)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1557</v>
      </c>
      <c r="C1423" s="197" t="s">
        <v>642</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(Transest!$J$14/HexExtSoy!$K$4)</f>
        <v>0.20257267294641951</v>
      </c>
      <c r="CI1423">
        <f>(HydroProcOil!$K$14/HexExtSoy!$K$4)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1557</v>
      </c>
      <c r="C1424" s="197" t="s">
        <v>1576</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(Transest!$J$14/HexExtSoy!$K$4)</f>
        <v>0.20257267294641951</v>
      </c>
      <c r="CI1424">
        <f>(HydroProcOil!$K$14/HexExtSoy!$K$4)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1557</v>
      </c>
      <c r="C1425" s="197" t="s">
        <v>712</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(Transest!$J$14/HexExtSoy!$K$4)</f>
        <v>0.20257267294641951</v>
      </c>
      <c r="CI1425">
        <f>(HydroProcOil!$K$14/HexExtSoy!$K$4)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1557</v>
      </c>
      <c r="C1426" s="197" t="s">
        <v>1577</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(Transest!$J$14/HexExtSoy!$K$4)</f>
        <v>0.20257267294641951</v>
      </c>
      <c r="CI1426">
        <f>(HydroProcOil!$K$14/HexExtSoy!$K$4)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1557</v>
      </c>
      <c r="C1427" s="197" t="s">
        <v>1578</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(Transest!$J$14/HexExtSoy!$K$4)</f>
        <v>0.20257267294641951</v>
      </c>
      <c r="CI1427">
        <f>(HydroProcOil!$K$14/HexExtSoy!$K$4)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1557</v>
      </c>
      <c r="C1428" s="197" t="s">
        <v>1579</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(Transest!$J$14/HexExtSoy!$K$4)</f>
        <v>0.20257267294641951</v>
      </c>
      <c r="CI1428">
        <f>(HydroProcOil!$K$14/HexExtSoy!$K$4)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1557</v>
      </c>
      <c r="C1429" s="197" t="s">
        <v>1580</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(Transest!$J$14/HexExtSoy!$K$4)</f>
        <v>0.20257267294641951</v>
      </c>
      <c r="CI1429">
        <f>(HydroProcOil!$K$14/HexExtSoy!$K$4)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1557</v>
      </c>
      <c r="C1430" s="197" t="s">
        <v>644</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(Transest!$J$14/HexExtSoy!$K$4)</f>
        <v>0.20257267294641951</v>
      </c>
      <c r="CI1430">
        <f>(HydroProcOil!$K$14/HexExtSoy!$K$4)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1557</v>
      </c>
      <c r="C1431" s="197" t="s">
        <v>646</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(Transest!$J$14/HexExtSoy!$K$4)</f>
        <v>0.20257267294641951</v>
      </c>
      <c r="CI1431">
        <f>(HydroProcOil!$K$14/HexExtSoy!$K$4)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1557</v>
      </c>
      <c r="C1432" s="197" t="s">
        <v>1581</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(Transest!$J$14/HexExtSoy!$K$4)</f>
        <v>0.20257267294641951</v>
      </c>
      <c r="CI1432">
        <f>(HydroProcOil!$K$14/HexExtSoy!$K$4)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1557</v>
      </c>
      <c r="C1433" s="197" t="s">
        <v>1582</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(Transest!$J$14/HexExtSoy!$K$4)</f>
        <v>0.20257267294641951</v>
      </c>
      <c r="CI1433">
        <f>(HydroProcOil!$K$14/HexExtSoy!$K$4)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1557</v>
      </c>
      <c r="C1434" s="197" t="s">
        <v>988</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(Transest!$J$14/HexExtSoy!$K$4)</f>
        <v>0.20257267294641951</v>
      </c>
      <c r="CI1434">
        <f>(HydroProcOil!$K$14/HexExtSoy!$K$4)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1557</v>
      </c>
      <c r="C1435" s="197" t="s">
        <v>1583</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(Transest!$J$14/HexExtSoy!$K$4)</f>
        <v>0.20257267294641951</v>
      </c>
      <c r="CI1435">
        <f>(HydroProcOil!$K$14/HexExtSoy!$K$4)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1557</v>
      </c>
      <c r="C1436" s="197" t="s">
        <v>722</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(Transest!$J$14/HexExtSoy!$K$4)</f>
        <v>0.20257267294641951</v>
      </c>
      <c r="CI1436">
        <f>(HydroProcOil!$K$14/HexExtSoy!$K$4)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1557</v>
      </c>
      <c r="C1437" s="197" t="s">
        <v>1584</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(Transest!$J$14/HexExtSoy!$K$4)</f>
        <v>0.20257267294641951</v>
      </c>
      <c r="CI1437">
        <f>(HydroProcOil!$K$14/HexExtSoy!$K$4)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1557</v>
      </c>
      <c r="C1438" s="197" t="s">
        <v>1322</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(Transest!$J$14/HexExtSoy!$K$4)</f>
        <v>0.20257267294641951</v>
      </c>
      <c r="CI1438">
        <f>(HydroProcOil!$K$14/HexExtSoy!$K$4)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1557</v>
      </c>
      <c r="C1439" s="197" t="s">
        <v>1259</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(Transest!$J$14/HexExtSoy!$K$4)</f>
        <v>0.20257267294641951</v>
      </c>
      <c r="CI1439">
        <f>(HydroProcOil!$K$14/HexExtSoy!$K$4)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1557</v>
      </c>
      <c r="C1440" s="197" t="s">
        <v>727</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(Transest!$J$14/HexExtSoy!$K$4)</f>
        <v>0.20257267294641951</v>
      </c>
      <c r="CI1440">
        <f>(HydroProcOil!$K$14/HexExtSoy!$K$4)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1557</v>
      </c>
      <c r="C1441" s="197" t="s">
        <v>1585</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(Transest!$J$14/HexExtSoy!$K$4)</f>
        <v>0.20257267294641951</v>
      </c>
      <c r="CI1441">
        <f>(HydroProcOil!$K$14/HexExtSoy!$K$4)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1557</v>
      </c>
      <c r="C1442" s="197" t="s">
        <v>1586</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(Transest!$J$14/HexExtSoy!$K$4)</f>
        <v>0.20257267294641951</v>
      </c>
      <c r="CI1442">
        <f>(HydroProcOil!$K$14/HexExtSoy!$K$4)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1557</v>
      </c>
      <c r="C1443" s="197" t="s">
        <v>1587</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(Transest!$J$14/HexExtSoy!$K$4)</f>
        <v>0.20257267294641951</v>
      </c>
      <c r="CI1443">
        <f>(HydroProcOil!$K$14/HexExtSoy!$K$4)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1557</v>
      </c>
      <c r="C1444" s="197" t="s">
        <v>1588</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(Transest!$J$14/HexExtSoy!$K$4)</f>
        <v>0.20257267294641951</v>
      </c>
      <c r="CI1444">
        <f>(HydroProcOil!$K$14/HexExtSoy!$K$4)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1557</v>
      </c>
      <c r="C1445" s="197" t="s">
        <v>1589</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(Transest!$J$14/HexExtSoy!$K$4)</f>
        <v>0.20257267294641951</v>
      </c>
      <c r="CI1445">
        <f>(HydroProcOil!$K$14/HexExtSoy!$K$4)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1557</v>
      </c>
      <c r="C1446" s="197" t="s">
        <v>1590</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(Transest!$J$14/HexExtSoy!$K$4)</f>
        <v>0.20257267294641951</v>
      </c>
      <c r="CI1446">
        <f>(HydroProcOil!$K$14/HexExtSoy!$K$4)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1557</v>
      </c>
      <c r="C1447" s="197" t="s">
        <v>728</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(Transest!$J$14/HexExtSoy!$K$4)</f>
        <v>0.20257267294641951</v>
      </c>
      <c r="CI1447">
        <f>(HydroProcOil!$K$14/HexExtSoy!$K$4)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1557</v>
      </c>
      <c r="C1448" s="197" t="s">
        <v>1591</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(Transest!$J$14/HexExtSoy!$K$4)</f>
        <v>0.20257267294641951</v>
      </c>
      <c r="CI1448">
        <f>(HydroProcOil!$K$14/HexExtSoy!$K$4)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1557</v>
      </c>
      <c r="C1449" s="197" t="s">
        <v>1012</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(Transest!$J$14/HexExtSoy!$K$4)</f>
        <v>0.20257267294641951</v>
      </c>
      <c r="CI1449">
        <f>(HydroProcOil!$K$14/HexExtSoy!$K$4)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1557</v>
      </c>
      <c r="C1450" s="197" t="s">
        <v>656</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(Transest!$J$14/HexExtSoy!$K$4)</f>
        <v>0.20257267294641951</v>
      </c>
      <c r="CI1450">
        <f>(HydroProcOil!$K$14/HexExtSoy!$K$4)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1557</v>
      </c>
      <c r="C1451" s="197" t="s">
        <v>1013</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(Transest!$J$14/HexExtSoy!$K$4)</f>
        <v>0.20257267294641951</v>
      </c>
      <c r="CI1451">
        <f>(HydroProcOil!$K$14/HexExtSoy!$K$4)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1557</v>
      </c>
      <c r="C1452" s="197" t="s">
        <v>1014</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(Transest!$J$14/HexExtSoy!$K$4)</f>
        <v>0.20257267294641951</v>
      </c>
      <c r="CI1452">
        <f>(HydroProcOil!$K$14/HexExtSoy!$K$4)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1557</v>
      </c>
      <c r="C1453" s="197" t="s">
        <v>1018</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(Transest!$J$14/HexExtSoy!$K$4)</f>
        <v>0.20257267294641951</v>
      </c>
      <c r="CI1453">
        <f>(HydroProcOil!$K$14/HexExtSoy!$K$4)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1557</v>
      </c>
      <c r="C1454" s="197" t="s">
        <v>658</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(Transest!$J$14/HexExtSoy!$K$4)</f>
        <v>0.20257267294641951</v>
      </c>
      <c r="CI1454">
        <f>(HydroProcOil!$K$14/HexExtSoy!$K$4)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1557</v>
      </c>
      <c r="C1455" s="197" t="s">
        <v>1592</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(Transest!$J$14/HexExtSoy!$K$4)</f>
        <v>0.20257267294641951</v>
      </c>
      <c r="CI1455">
        <f>(HydroProcOil!$K$14/HexExtSoy!$K$4)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1557</v>
      </c>
      <c r="C1456" s="197" t="s">
        <v>1593</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(Transest!$J$14/HexExtSoy!$K$4)</f>
        <v>0.20257267294641951</v>
      </c>
      <c r="CI1456">
        <f>(HydroProcOil!$K$14/HexExtSoy!$K$4)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1594</v>
      </c>
      <c r="C1457" s="197" t="s">
        <v>1158</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(Transest!$J$14/HexExtSoy!$K$4)</f>
        <v>0.20257267294641951</v>
      </c>
      <c r="CI1457">
        <f>(HydroProcOil!$K$14/HexExtSoy!$K$4)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1594</v>
      </c>
      <c r="C1458" s="197" t="s">
        <v>1595</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(Transest!$J$14/HexExtSoy!$K$4)</f>
        <v>0.20257267294641951</v>
      </c>
      <c r="CI1458">
        <f>(HydroProcOil!$K$14/HexExtSoy!$K$4)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1594</v>
      </c>
      <c r="C1459" s="197" t="s">
        <v>1205</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(Transest!$J$14/HexExtSoy!$K$4)</f>
        <v>0.20257267294641951</v>
      </c>
      <c r="CI1459">
        <f>(HydroProcOil!$K$14/HexExtSoy!$K$4)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1594</v>
      </c>
      <c r="C1460" s="197" t="s">
        <v>1596</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(Transest!$J$14/HexExtSoy!$K$4)</f>
        <v>0.20257267294641951</v>
      </c>
      <c r="CI1460">
        <f>(HydroProcOil!$K$14/HexExtSoy!$K$4)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1594</v>
      </c>
      <c r="C1461" s="197" t="s">
        <v>1440</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(Transest!$J$14/HexExtSoy!$K$4)</f>
        <v>0.20257267294641951</v>
      </c>
      <c r="CI1461">
        <f>(HydroProcOil!$K$14/HexExtSoy!$K$4)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1594</v>
      </c>
      <c r="C1462" s="197" t="s">
        <v>1207</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(Transest!$J$14/HexExtSoy!$K$4)</f>
        <v>0.20257267294641951</v>
      </c>
      <c r="CI1462">
        <f>(HydroProcOil!$K$14/HexExtSoy!$K$4)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1594</v>
      </c>
      <c r="C1463" s="197" t="s">
        <v>1597</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(Transest!$J$14/HexExtSoy!$K$4)</f>
        <v>0.20257267294641951</v>
      </c>
      <c r="CI1463">
        <f>(HydroProcOil!$K$14/HexExtSoy!$K$4)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1594</v>
      </c>
      <c r="C1464" s="197" t="s">
        <v>679</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(Transest!$J$14/HexExtSoy!$K$4)</f>
        <v>0.20257267294641951</v>
      </c>
      <c r="CI1464">
        <f>(HydroProcOil!$K$14/HexExtSoy!$K$4)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1594</v>
      </c>
      <c r="C1465" s="197" t="s">
        <v>1598</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(Transest!$J$14/HexExtSoy!$K$4)</f>
        <v>0.20257267294641951</v>
      </c>
      <c r="CI1465">
        <f>(HydroProcOil!$K$14/HexExtSoy!$K$4)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1594</v>
      </c>
      <c r="C1466" s="197" t="s">
        <v>680</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(Transest!$J$14/HexExtSoy!$K$4)</f>
        <v>0.20257267294641951</v>
      </c>
      <c r="CI1466">
        <f>(HydroProcOil!$K$14/HexExtSoy!$K$4)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1594</v>
      </c>
      <c r="C1467" s="197" t="s">
        <v>1164</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(Transest!$J$14/HexExtSoy!$K$4)</f>
        <v>0.20257267294641951</v>
      </c>
      <c r="CI1467">
        <f>(HydroProcOil!$K$14/HexExtSoy!$K$4)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1594</v>
      </c>
      <c r="C1468" s="197" t="s">
        <v>598</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(Transest!$J$14/HexExtSoy!$K$4)</f>
        <v>0.20257267294641951</v>
      </c>
      <c r="CI1468">
        <f>(HydroProcOil!$K$14/HexExtSoy!$K$4)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1594</v>
      </c>
      <c r="C1469" s="197" t="s">
        <v>1282</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(Transest!$J$14/HexExtSoy!$K$4)</f>
        <v>0.20257267294641951</v>
      </c>
      <c r="CI1469">
        <f>(HydroProcOil!$K$14/HexExtSoy!$K$4)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1594</v>
      </c>
      <c r="C1470" s="197" t="s">
        <v>1599</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(Transest!$J$14/HexExtSoy!$K$4)</f>
        <v>0.20257267294641951</v>
      </c>
      <c r="CI1470">
        <f>(HydroProcOil!$K$14/HexExtSoy!$K$4)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1594</v>
      </c>
      <c r="C1471" s="197" t="s">
        <v>927</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(Transest!$J$14/HexExtSoy!$K$4)</f>
        <v>0.20257267294641951</v>
      </c>
      <c r="CI1471">
        <f>(HydroProcOil!$K$14/HexExtSoy!$K$4)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1594</v>
      </c>
      <c r="C1472" s="197" t="s">
        <v>1600</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(Transest!$J$14/HexExtSoy!$K$4)</f>
        <v>0.20257267294641951</v>
      </c>
      <c r="CI1472">
        <f>(HydroProcOil!$K$14/HexExtSoy!$K$4)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1594</v>
      </c>
      <c r="C1473" s="197" t="s">
        <v>682</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(Transest!$J$14/HexExtSoy!$K$4)</f>
        <v>0.20257267294641951</v>
      </c>
      <c r="CI1473">
        <f>(HydroProcOil!$K$14/HexExtSoy!$K$4)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1594</v>
      </c>
      <c r="C1474" s="197" t="s">
        <v>1286</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(Transest!$J$14/HexExtSoy!$K$4)</f>
        <v>0.20257267294641951</v>
      </c>
      <c r="CI1474">
        <f>(HydroProcOil!$K$14/HexExtSoy!$K$4)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1594</v>
      </c>
      <c r="C1475" s="197" t="s">
        <v>1065</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(Transest!$J$14/HexExtSoy!$K$4)</f>
        <v>0.20257267294641951</v>
      </c>
      <c r="CI1475">
        <f>(HydroProcOil!$K$14/HexExtSoy!$K$4)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1594</v>
      </c>
      <c r="C1476" s="197" t="s">
        <v>1166</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(Transest!$J$14/HexExtSoy!$K$4)</f>
        <v>0.20257267294641951</v>
      </c>
      <c r="CI1476">
        <f>(HydroProcOil!$K$14/HexExtSoy!$K$4)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1594</v>
      </c>
      <c r="C1477" s="197" t="s">
        <v>1601</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(Transest!$J$14/HexExtSoy!$K$4)</f>
        <v>0.20257267294641951</v>
      </c>
      <c r="CI1477">
        <f>(HydroProcOil!$K$14/HexExtSoy!$K$4)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1594</v>
      </c>
      <c r="C1478" s="197" t="s">
        <v>1067</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(Transest!$J$14/HexExtSoy!$K$4)</f>
        <v>0.20257267294641951</v>
      </c>
      <c r="CI1478">
        <f>(HydroProcOil!$K$14/HexExtSoy!$K$4)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1594</v>
      </c>
      <c r="C1479" s="197" t="s">
        <v>684</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(Transest!$J$14/HexExtSoy!$K$4)</f>
        <v>0.20257267294641951</v>
      </c>
      <c r="CI1479">
        <f>(HydroProcOil!$K$14/HexExtSoy!$K$4)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1594</v>
      </c>
      <c r="C1480" s="197" t="s">
        <v>605</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(Transest!$J$14/HexExtSoy!$K$4)</f>
        <v>0.20257267294641951</v>
      </c>
      <c r="CI1480">
        <f>(HydroProcOil!$K$14/HexExtSoy!$K$4)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1594</v>
      </c>
      <c r="C1481" s="197" t="s">
        <v>1068</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(Transest!$J$14/HexExtSoy!$K$4)</f>
        <v>0.20257267294641951</v>
      </c>
      <c r="CI1481">
        <f>(HydroProcOil!$K$14/HexExtSoy!$K$4)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1594</v>
      </c>
      <c r="C1482" s="197" t="s">
        <v>1602</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(Transest!$J$14/HexExtSoy!$K$4)</f>
        <v>0.20257267294641951</v>
      </c>
      <c r="CI1482">
        <f>(HydroProcOil!$K$14/HexExtSoy!$K$4)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1594</v>
      </c>
      <c r="C1483" s="197" t="s">
        <v>1603</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(Transest!$J$14/HexExtSoy!$K$4)</f>
        <v>0.20257267294641951</v>
      </c>
      <c r="CI1483">
        <f>(HydroProcOil!$K$14/HexExtSoy!$K$4)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1594</v>
      </c>
      <c r="C1484" s="197" t="s">
        <v>689</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(Transest!$J$14/HexExtSoy!$K$4)</f>
        <v>0.20257267294641951</v>
      </c>
      <c r="CI1484">
        <f>(HydroProcOil!$K$14/HexExtSoy!$K$4)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1594</v>
      </c>
      <c r="C1485" s="197" t="s">
        <v>941</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(Transest!$J$14/HexExtSoy!$K$4)</f>
        <v>0.20257267294641951</v>
      </c>
      <c r="CI1485">
        <f>(HydroProcOil!$K$14/HexExtSoy!$K$4)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1594</v>
      </c>
      <c r="C1486" s="197" t="s">
        <v>615</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(Transest!$J$14/HexExtSoy!$K$4)</f>
        <v>0.20257267294641951</v>
      </c>
      <c r="CI1486">
        <f>(HydroProcOil!$K$14/HexExtSoy!$K$4)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1594</v>
      </c>
      <c r="C1487" s="197" t="s">
        <v>1119</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(Transest!$J$14/HexExtSoy!$K$4)</f>
        <v>0.20257267294641951</v>
      </c>
      <c r="CI1487">
        <f>(HydroProcOil!$K$14/HexExtSoy!$K$4)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1594</v>
      </c>
      <c r="C1488" s="197" t="s">
        <v>616</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(Transest!$J$14/HexExtSoy!$K$4)</f>
        <v>0.20257267294641951</v>
      </c>
      <c r="CI1488">
        <f>(HydroProcOil!$K$14/HexExtSoy!$K$4)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1594</v>
      </c>
      <c r="C1489" s="197" t="s">
        <v>1604</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(Transest!$J$14/HexExtSoy!$K$4)</f>
        <v>0.20257267294641951</v>
      </c>
      <c r="CI1489">
        <f>(HydroProcOil!$K$14/HexExtSoy!$K$4)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1594</v>
      </c>
      <c r="C1490" s="197" t="s">
        <v>809</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(Transest!$J$14/HexExtSoy!$K$4)</f>
        <v>0.20257267294641951</v>
      </c>
      <c r="CI1490">
        <f>(HydroProcOil!$K$14/HexExtSoy!$K$4)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1594</v>
      </c>
      <c r="C1491" s="197" t="s">
        <v>1605</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(Transest!$J$14/HexExtSoy!$K$4)</f>
        <v>0.20257267294641951</v>
      </c>
      <c r="CI1491">
        <f>(HydroProcOil!$K$14/HexExtSoy!$K$4)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1594</v>
      </c>
      <c r="C1492" s="197" t="s">
        <v>621</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(Transest!$J$14/HexExtSoy!$K$4)</f>
        <v>0.20257267294641951</v>
      </c>
      <c r="CI1492">
        <f>(HydroProcOil!$K$14/HexExtSoy!$K$4)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1594</v>
      </c>
      <c r="C1493" s="197" t="s">
        <v>1606</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(Transest!$J$14/HexExtSoy!$K$4)</f>
        <v>0.20257267294641951</v>
      </c>
      <c r="CI1493">
        <f>(HydroProcOil!$K$14/HexExtSoy!$K$4)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1594</v>
      </c>
      <c r="C1494" s="197" t="s">
        <v>1607</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(Transest!$J$14/HexExtSoy!$K$4)</f>
        <v>0.20257267294641951</v>
      </c>
      <c r="CI1494">
        <f>(HydroProcOil!$K$14/HexExtSoy!$K$4)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1594</v>
      </c>
      <c r="C1495" s="197" t="s">
        <v>623</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(Transest!$J$14/HexExtSoy!$K$4)</f>
        <v>0.20257267294641951</v>
      </c>
      <c r="CI1495">
        <f>(HydroProcOil!$K$14/HexExtSoy!$K$4)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1594</v>
      </c>
      <c r="C1496" s="197" t="s">
        <v>1077</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(Transest!$J$14/HexExtSoy!$K$4)</f>
        <v>0.20257267294641951</v>
      </c>
      <c r="CI1496">
        <f>(HydroProcOil!$K$14/HexExtSoy!$K$4)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1594</v>
      </c>
      <c r="C1497" s="197" t="s">
        <v>1126</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(Transest!$J$14/HexExtSoy!$K$4)</f>
        <v>0.20257267294641951</v>
      </c>
      <c r="CI1497">
        <f>(HydroProcOil!$K$14/HexExtSoy!$K$4)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1594</v>
      </c>
      <c r="C1498" s="197" t="s">
        <v>625</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(Transest!$J$14/HexExtSoy!$K$4)</f>
        <v>0.20257267294641951</v>
      </c>
      <c r="CI1498">
        <f>(HydroProcOil!$K$14/HexExtSoy!$K$4)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1594</v>
      </c>
      <c r="C1499" s="197" t="s">
        <v>1608</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(Transest!$J$14/HexExtSoy!$K$4)</f>
        <v>0.20257267294641951</v>
      </c>
      <c r="CI1499">
        <f>(HydroProcOil!$K$14/HexExtSoy!$K$4)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1594</v>
      </c>
      <c r="C1500" s="197" t="s">
        <v>1609</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(Transest!$J$14/HexExtSoy!$K$4)</f>
        <v>0.20257267294641951</v>
      </c>
      <c r="CI1500">
        <f>(HydroProcOil!$K$14/HexExtSoy!$K$4)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1594</v>
      </c>
      <c r="C1501" s="197" t="s">
        <v>700</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(Transest!$J$14/HexExtSoy!$K$4)</f>
        <v>0.20257267294641951</v>
      </c>
      <c r="CI1501">
        <f>(HydroProcOil!$K$14/HexExtSoy!$K$4)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1594</v>
      </c>
      <c r="C1502" s="197" t="s">
        <v>1610</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(Transest!$J$14/HexExtSoy!$K$4)</f>
        <v>0.20257267294641951</v>
      </c>
      <c r="CI1502">
        <f>(HydroProcOil!$K$14/HexExtSoy!$K$4)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1594</v>
      </c>
      <c r="C1503" s="197" t="s">
        <v>1459</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(Transest!$J$14/HexExtSoy!$K$4)</f>
        <v>0.20257267294641951</v>
      </c>
      <c r="CI1503">
        <f>(HydroProcOil!$K$14/HexExtSoy!$K$4)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1594</v>
      </c>
      <c r="C1504" s="197" t="s">
        <v>627</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(Transest!$J$14/HexExtSoy!$K$4)</f>
        <v>0.20257267294641951</v>
      </c>
      <c r="CI1504">
        <f>(HydroProcOil!$K$14/HexExtSoy!$K$4)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1594</v>
      </c>
      <c r="C1505" s="197" t="s">
        <v>969</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(Transest!$J$14/HexExtSoy!$K$4)</f>
        <v>0.20257267294641951</v>
      </c>
      <c r="CI1505">
        <f>(HydroProcOil!$K$14/HexExtSoy!$K$4)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1594</v>
      </c>
      <c r="C1506" s="197" t="s">
        <v>628</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(Transest!$J$14/HexExtSoy!$K$4)</f>
        <v>0.20257267294641951</v>
      </c>
      <c r="CI1506">
        <f>(HydroProcOil!$K$14/HexExtSoy!$K$4)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1594</v>
      </c>
      <c r="C1507" s="197" t="s">
        <v>703</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(Transest!$J$14/HexExtSoy!$K$4)</f>
        <v>0.20257267294641951</v>
      </c>
      <c r="CI1507">
        <f>(HydroProcOil!$K$14/HexExtSoy!$K$4)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1594</v>
      </c>
      <c r="C1508" s="197" t="s">
        <v>1086</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(Transest!$J$14/HexExtSoy!$K$4)</f>
        <v>0.20257267294641951</v>
      </c>
      <c r="CI1508">
        <f>(HydroProcOil!$K$14/HexExtSoy!$K$4)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1594</v>
      </c>
      <c r="C1509" s="197" t="s">
        <v>1611</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(Transest!$J$14/HexExtSoy!$K$4)</f>
        <v>0.20257267294641951</v>
      </c>
      <c r="CI1509">
        <f>(HydroProcOil!$K$14/HexExtSoy!$K$4)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1594</v>
      </c>
      <c r="C1510" s="197" t="s">
        <v>704</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(Transest!$J$14/HexExtSoy!$K$4)</f>
        <v>0.20257267294641951</v>
      </c>
      <c r="CI1510">
        <f>(HydroProcOil!$K$14/HexExtSoy!$K$4)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1594</v>
      </c>
      <c r="C1511" s="197" t="s">
        <v>631</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(Transest!$J$14/HexExtSoy!$K$4)</f>
        <v>0.20257267294641951</v>
      </c>
      <c r="CI1511">
        <f>(HydroProcOil!$K$14/HexExtSoy!$K$4)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1594</v>
      </c>
      <c r="C1512" s="197" t="s">
        <v>1049</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(Transest!$J$14/HexExtSoy!$K$4)</f>
        <v>0.20257267294641951</v>
      </c>
      <c r="CI1512">
        <f>(HydroProcOil!$K$14/HexExtSoy!$K$4)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1594</v>
      </c>
      <c r="C1513" s="197" t="s">
        <v>705</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(Transest!$J$14/HexExtSoy!$K$4)</f>
        <v>0.20257267294641951</v>
      </c>
      <c r="CI1513">
        <f>(HydroProcOil!$K$14/HexExtSoy!$K$4)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1594</v>
      </c>
      <c r="C1514" s="197" t="s">
        <v>1179</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(Transest!$J$14/HexExtSoy!$K$4)</f>
        <v>0.20257267294641951</v>
      </c>
      <c r="CI1514">
        <f>(HydroProcOil!$K$14/HexExtSoy!$K$4)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1594</v>
      </c>
      <c r="C1515" s="197" t="s">
        <v>1088</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(Transest!$J$14/HexExtSoy!$K$4)</f>
        <v>0.20257267294641951</v>
      </c>
      <c r="CI1515">
        <f>(HydroProcOil!$K$14/HexExtSoy!$K$4)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1594</v>
      </c>
      <c r="C1516" s="197" t="s">
        <v>1612</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(Transest!$J$14/HexExtSoy!$K$4)</f>
        <v>0.20257267294641951</v>
      </c>
      <c r="CI1516">
        <f>(HydroProcOil!$K$14/HexExtSoy!$K$4)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1594</v>
      </c>
      <c r="C1517" s="197" t="s">
        <v>635</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(Transest!$J$14/HexExtSoy!$K$4)</f>
        <v>0.20257267294641951</v>
      </c>
      <c r="CI1517">
        <f>(HydroProcOil!$K$14/HexExtSoy!$K$4)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1594</v>
      </c>
      <c r="C1518" s="197" t="s">
        <v>636</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(Transest!$J$14/HexExtSoy!$K$4)</f>
        <v>0.20257267294641951</v>
      </c>
      <c r="CI1518">
        <f>(HydroProcOil!$K$14/HexExtSoy!$K$4)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1594</v>
      </c>
      <c r="C1519" s="197" t="s">
        <v>1613</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(Transest!$J$14/HexExtSoy!$K$4)</f>
        <v>0.20257267294641951</v>
      </c>
      <c r="CI1519">
        <f>(HydroProcOil!$K$14/HexExtSoy!$K$4)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1594</v>
      </c>
      <c r="C1520" s="197" t="s">
        <v>638</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(Transest!$J$14/HexExtSoy!$K$4)</f>
        <v>0.20257267294641951</v>
      </c>
      <c r="CI1520">
        <f>(HydroProcOil!$K$14/HexExtSoy!$K$4)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1594</v>
      </c>
      <c r="C1521" s="197" t="s">
        <v>1096</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(Transest!$J$14/HexExtSoy!$K$4)</f>
        <v>0.20257267294641951</v>
      </c>
      <c r="CI1521">
        <f>(HydroProcOil!$K$14/HexExtSoy!$K$4)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1594</v>
      </c>
      <c r="C1522" s="197" t="s">
        <v>709</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(Transest!$J$14/HexExtSoy!$K$4)</f>
        <v>0.20257267294641951</v>
      </c>
      <c r="CI1522">
        <f>(HydroProcOil!$K$14/HexExtSoy!$K$4)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1594</v>
      </c>
      <c r="C1523" s="197" t="s">
        <v>710</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(Transest!$J$14/HexExtSoy!$K$4)</f>
        <v>0.20257267294641951</v>
      </c>
      <c r="CI1523">
        <f>(HydroProcOil!$K$14/HexExtSoy!$K$4)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1594</v>
      </c>
      <c r="C1524" s="197" t="s">
        <v>1614</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(Transest!$J$14/HexExtSoy!$K$4)</f>
        <v>0.20257267294641951</v>
      </c>
      <c r="CI1524">
        <f>(HydroProcOil!$K$14/HexExtSoy!$K$4)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1594</v>
      </c>
      <c r="C1525" s="197" t="s">
        <v>641</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(Transest!$J$14/HexExtSoy!$K$4)</f>
        <v>0.20257267294641951</v>
      </c>
      <c r="CI1525">
        <f>(HydroProcOil!$K$14/HexExtSoy!$K$4)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1594</v>
      </c>
      <c r="C1526" s="197" t="s">
        <v>642</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(Transest!$J$14/HexExtSoy!$K$4)</f>
        <v>0.20257267294641951</v>
      </c>
      <c r="CI1526">
        <f>(HydroProcOil!$K$14/HexExtSoy!$K$4)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1594</v>
      </c>
      <c r="C1527" s="197" t="s">
        <v>643</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(Transest!$J$14/HexExtSoy!$K$4)</f>
        <v>0.20257267294641951</v>
      </c>
      <c r="CI1527">
        <f>(HydroProcOil!$K$14/HexExtSoy!$K$4)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1594</v>
      </c>
      <c r="C1528" s="197" t="s">
        <v>1615</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(Transest!$J$14/HexExtSoy!$K$4)</f>
        <v>0.20257267294641951</v>
      </c>
      <c r="CI1528">
        <f>(HydroProcOil!$K$14/HexExtSoy!$K$4)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1594</v>
      </c>
      <c r="C1529" s="197" t="s">
        <v>712</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(Transest!$J$14/HexExtSoy!$K$4)</f>
        <v>0.20257267294641951</v>
      </c>
      <c r="CI1529">
        <f>(HydroProcOil!$K$14/HexExtSoy!$K$4)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1594</v>
      </c>
      <c r="C1530" s="197" t="s">
        <v>1616</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(Transest!$J$14/HexExtSoy!$K$4)</f>
        <v>0.20257267294641951</v>
      </c>
      <c r="CI1530">
        <f>(HydroProcOil!$K$14/HexExtSoy!$K$4)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1594</v>
      </c>
      <c r="C1531" s="197" t="s">
        <v>1617</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(Transest!$J$14/HexExtSoy!$K$4)</f>
        <v>0.20257267294641951</v>
      </c>
      <c r="CI1531">
        <f>(HydroProcOil!$K$14/HexExtSoy!$K$4)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1594</v>
      </c>
      <c r="C1532" s="197" t="s">
        <v>1243</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(Transest!$J$14/HexExtSoy!$K$4)</f>
        <v>0.20257267294641951</v>
      </c>
      <c r="CI1532">
        <f>(HydroProcOil!$K$14/HexExtSoy!$K$4)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1594</v>
      </c>
      <c r="C1533" s="197" t="s">
        <v>1618</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(Transest!$J$14/HexExtSoy!$K$4)</f>
        <v>0.20257267294641951</v>
      </c>
      <c r="CI1533">
        <f>(HydroProcOil!$K$14/HexExtSoy!$K$4)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1594</v>
      </c>
      <c r="C1534" s="197" t="s">
        <v>1619</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(Transest!$J$14/HexExtSoy!$K$4)</f>
        <v>0.20257267294641951</v>
      </c>
      <c r="CI1534">
        <f>(HydroProcOil!$K$14/HexExtSoy!$K$4)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1594</v>
      </c>
      <c r="C1535" s="197" t="s">
        <v>644</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(Transest!$J$14/HexExtSoy!$K$4)</f>
        <v>0.20257267294641951</v>
      </c>
      <c r="CI1535">
        <f>(HydroProcOil!$K$14/HexExtSoy!$K$4)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1594</v>
      </c>
      <c r="C1536" s="197" t="s">
        <v>1620</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(Transest!$J$14/HexExtSoy!$K$4)</f>
        <v>0.20257267294641951</v>
      </c>
      <c r="CI1536">
        <f>(HydroProcOil!$K$14/HexExtSoy!$K$4)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1594</v>
      </c>
      <c r="C1537" s="197" t="s">
        <v>1621</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(Transest!$J$14/HexExtSoy!$K$4)</f>
        <v>0.20257267294641951</v>
      </c>
      <c r="CI1537">
        <f>(HydroProcOil!$K$14/HexExtSoy!$K$4)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1594</v>
      </c>
      <c r="C1538" s="197" t="s">
        <v>646</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(Transest!$J$14/HexExtSoy!$K$4)</f>
        <v>0.20257267294641951</v>
      </c>
      <c r="CI1538">
        <f>(HydroProcOil!$K$14/HexExtSoy!$K$4)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1594</v>
      </c>
      <c r="C1539" s="197" t="s">
        <v>1622</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(Transest!$J$14/HexExtSoy!$K$4)</f>
        <v>0.20257267294641951</v>
      </c>
      <c r="CI1539">
        <f>(HydroProcOil!$K$14/HexExtSoy!$K$4)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1594</v>
      </c>
      <c r="C1540" s="197" t="s">
        <v>716</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(Transest!$J$14/HexExtSoy!$K$4)</f>
        <v>0.20257267294641951</v>
      </c>
      <c r="CI1540">
        <f>(HydroProcOil!$K$14/HexExtSoy!$K$4)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1594</v>
      </c>
      <c r="C1541" s="197" t="s">
        <v>719</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(Transest!$J$14/HexExtSoy!$K$4)</f>
        <v>0.20257267294641951</v>
      </c>
      <c r="CI1541">
        <f>(HydroProcOil!$K$14/HexExtSoy!$K$4)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1594</v>
      </c>
      <c r="C1542" s="197" t="s">
        <v>900</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(Transest!$J$14/HexExtSoy!$K$4)</f>
        <v>0.20257267294641951</v>
      </c>
      <c r="CI1542">
        <f>(HydroProcOil!$K$14/HexExtSoy!$K$4)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1594</v>
      </c>
      <c r="C1543" s="197" t="s">
        <v>1623</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(Transest!$J$14/HexExtSoy!$K$4)</f>
        <v>0.20257267294641951</v>
      </c>
      <c r="CI1543">
        <f>(HydroProcOil!$K$14/HexExtSoy!$K$4)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1594</v>
      </c>
      <c r="C1544" s="197" t="s">
        <v>647</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(Transest!$J$14/HexExtSoy!$K$4)</f>
        <v>0.20257267294641951</v>
      </c>
      <c r="CI1544">
        <f>(HydroProcOil!$K$14/HexExtSoy!$K$4)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1594</v>
      </c>
      <c r="C1545" s="197" t="s">
        <v>1624</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(Transest!$J$14/HexExtSoy!$K$4)</f>
        <v>0.20257267294641951</v>
      </c>
      <c r="CI1545">
        <f>(HydroProcOil!$K$14/HexExtSoy!$K$4)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1594</v>
      </c>
      <c r="C1546" s="197" t="s">
        <v>1625</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(Transest!$J$14/HexExtSoy!$K$4)</f>
        <v>0.20257267294641951</v>
      </c>
      <c r="CI1546">
        <f>(HydroProcOil!$K$14/HexExtSoy!$K$4)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1594</v>
      </c>
      <c r="C1547" s="197" t="s">
        <v>1141</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(Transest!$J$14/HexExtSoy!$K$4)</f>
        <v>0.20257267294641951</v>
      </c>
      <c r="CI1547">
        <f>(HydroProcOil!$K$14/HexExtSoy!$K$4)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1594</v>
      </c>
      <c r="C1548" s="197" t="s">
        <v>1626</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(Transest!$J$14/HexExtSoy!$K$4)</f>
        <v>0.20257267294641951</v>
      </c>
      <c r="CI1548">
        <f>(HydroProcOil!$K$14/HexExtSoy!$K$4)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1594</v>
      </c>
      <c r="C1549" s="197" t="s">
        <v>649</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(Transest!$J$14/HexExtSoy!$K$4)</f>
        <v>0.20257267294641951</v>
      </c>
      <c r="CI1549">
        <f>(HydroProcOil!$K$14/HexExtSoy!$K$4)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1594</v>
      </c>
      <c r="C1550" s="197" t="s">
        <v>1627</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(Transest!$J$14/HexExtSoy!$K$4)</f>
        <v>0.20257267294641951</v>
      </c>
      <c r="CI1550">
        <f>(HydroProcOil!$K$14/HexExtSoy!$K$4)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1594</v>
      </c>
      <c r="C1551" s="197" t="s">
        <v>1628</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(Transest!$J$14/HexExtSoy!$K$4)</f>
        <v>0.20257267294641951</v>
      </c>
      <c r="CI1551">
        <f>(HydroProcOil!$K$14/HexExtSoy!$K$4)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1594</v>
      </c>
      <c r="C1552" s="197" t="s">
        <v>1543</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(Transest!$J$14/HexExtSoy!$K$4)</f>
        <v>0.20257267294641951</v>
      </c>
      <c r="CI1552">
        <f>(HydroProcOil!$K$14/HexExtSoy!$K$4)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1594</v>
      </c>
      <c r="C1553" s="197" t="s">
        <v>721</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(Transest!$J$14/HexExtSoy!$K$4)</f>
        <v>0.20257267294641951</v>
      </c>
      <c r="CI1553">
        <f>(HydroProcOil!$K$14/HexExtSoy!$K$4)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1594</v>
      </c>
      <c r="C1554" s="197" t="s">
        <v>1104</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(Transest!$J$14/HexExtSoy!$K$4)</f>
        <v>0.20257267294641951</v>
      </c>
      <c r="CI1554">
        <f>(HydroProcOil!$K$14/HexExtSoy!$K$4)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1594</v>
      </c>
      <c r="C1555" s="197" t="s">
        <v>1629</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(Transest!$J$14/HexExtSoy!$K$4)</f>
        <v>0.20257267294641951</v>
      </c>
      <c r="CI1555">
        <f>(HydroProcOil!$K$14/HexExtSoy!$K$4)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1594</v>
      </c>
      <c r="C1556" s="197" t="s">
        <v>722</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(Transest!$J$14/HexExtSoy!$K$4)</f>
        <v>0.20257267294641951</v>
      </c>
      <c r="CI1556">
        <f>(HydroProcOil!$K$14/HexExtSoy!$K$4)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1594</v>
      </c>
      <c r="C1557" s="197" t="s">
        <v>1630</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(Transest!$J$14/HexExtSoy!$K$4)</f>
        <v>0.20257267294641951</v>
      </c>
      <c r="CI1557">
        <f>(HydroProcOil!$K$14/HexExtSoy!$K$4)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1594</v>
      </c>
      <c r="C1558" s="197" t="s">
        <v>650</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(Transest!$J$14/HexExtSoy!$K$4)</f>
        <v>0.20257267294641951</v>
      </c>
      <c r="CI1558">
        <f>(HydroProcOil!$K$14/HexExtSoy!$K$4)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1594</v>
      </c>
      <c r="C1559" s="197" t="s">
        <v>1631</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(Transest!$J$14/HexExtSoy!$K$4)</f>
        <v>0.20257267294641951</v>
      </c>
      <c r="CI1559">
        <f>(HydroProcOil!$K$14/HexExtSoy!$K$4)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1594</v>
      </c>
      <c r="C1560" s="197" t="s">
        <v>727</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(Transest!$J$14/HexExtSoy!$K$4)</f>
        <v>0.20257267294641951</v>
      </c>
      <c r="CI1560">
        <f>(HydroProcOil!$K$14/HexExtSoy!$K$4)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1594</v>
      </c>
      <c r="C1561" s="197" t="s">
        <v>1147</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(Transest!$J$14/HexExtSoy!$K$4)</f>
        <v>0.20257267294641951</v>
      </c>
      <c r="CI1561">
        <f>(HydroProcOil!$K$14/HexExtSoy!$K$4)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1594</v>
      </c>
      <c r="C1562" s="197" t="s">
        <v>1632</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(Transest!$J$14/HexExtSoy!$K$4)</f>
        <v>0.20257267294641951</v>
      </c>
      <c r="CI1562">
        <f>(HydroProcOil!$K$14/HexExtSoy!$K$4)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1594</v>
      </c>
      <c r="C1563" s="197" t="s">
        <v>1633</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(Transest!$J$14/HexExtSoy!$K$4)</f>
        <v>0.20257267294641951</v>
      </c>
      <c r="CI1563">
        <f>(HydroProcOil!$K$14/HexExtSoy!$K$4)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1594</v>
      </c>
      <c r="C1564" s="197" t="s">
        <v>1634</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(Transest!$J$14/HexExtSoy!$K$4)</f>
        <v>0.20257267294641951</v>
      </c>
      <c r="CI1564">
        <f>(HydroProcOil!$K$14/HexExtSoy!$K$4)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1594</v>
      </c>
      <c r="C1565" s="197" t="s">
        <v>1012</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(Transest!$J$14/HexExtSoy!$K$4)</f>
        <v>0.20257267294641951</v>
      </c>
      <c r="CI1565">
        <f>(HydroProcOil!$K$14/HexExtSoy!$K$4)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1594</v>
      </c>
      <c r="C1566" s="197" t="s">
        <v>656</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(Transest!$J$14/HexExtSoy!$K$4)</f>
        <v>0.20257267294641951</v>
      </c>
      <c r="CI1566">
        <f>(HydroProcOil!$K$14/HexExtSoy!$K$4)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1594</v>
      </c>
      <c r="C1567" s="197" t="s">
        <v>1013</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(Transest!$J$14/HexExtSoy!$K$4)</f>
        <v>0.20257267294641951</v>
      </c>
      <c r="CI1567">
        <f>(HydroProcOil!$K$14/HexExtSoy!$K$4)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1594</v>
      </c>
      <c r="C1568" s="197" t="s">
        <v>1014</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(Transest!$J$14/HexExtSoy!$K$4)</f>
        <v>0.20257267294641951</v>
      </c>
      <c r="CI1568">
        <f>(HydroProcOil!$K$14/HexExtSoy!$K$4)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1594</v>
      </c>
      <c r="C1569" s="197" t="s">
        <v>1019</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(Transest!$J$14/HexExtSoy!$K$4)</f>
        <v>0.20257267294641951</v>
      </c>
      <c r="CI1569">
        <f>(HydroProcOil!$K$14/HexExtSoy!$K$4)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1594</v>
      </c>
      <c r="C1570" s="197" t="s">
        <v>1202</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(Transest!$J$14/HexExtSoy!$K$4)</f>
        <v>0.20257267294641951</v>
      </c>
      <c r="CI1570">
        <f>(HydroProcOil!$K$14/HexExtSoy!$K$4)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1594</v>
      </c>
      <c r="C1571" s="197" t="s">
        <v>1635</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(Transest!$J$14/HexExtSoy!$K$4)</f>
        <v>0.20257267294641951</v>
      </c>
      <c r="CI1571">
        <f>(HydroProcOil!$K$14/HexExtSoy!$K$4)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1636</v>
      </c>
      <c r="C1572" s="197" t="s">
        <v>1637</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(Transest!$J$14/HexExtSoy!$K$4)</f>
        <v>0.20257267294641951</v>
      </c>
      <c r="CI1572">
        <f>(HydroProcOil!$K$14/HexExtSoy!$K$4)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1636</v>
      </c>
      <c r="C1573" s="197" t="s">
        <v>1638</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(Transest!$J$14/HexExtSoy!$K$4)</f>
        <v>0.20257267294641951</v>
      </c>
      <c r="CI1573">
        <f>(HydroProcOil!$K$14/HexExtSoy!$K$4)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1636</v>
      </c>
      <c r="C1574" s="197" t="s">
        <v>1032</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(Transest!$J$14/HexExtSoy!$K$4)</f>
        <v>0.20257267294641951</v>
      </c>
      <c r="CI1574">
        <f>(HydroProcOil!$K$14/HexExtSoy!$K$4)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1636</v>
      </c>
      <c r="C1575" s="197" t="s">
        <v>1639</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(Transest!$J$14/HexExtSoy!$K$4)</f>
        <v>0.20257267294641951</v>
      </c>
      <c r="CI1575">
        <f>(HydroProcOil!$K$14/HexExtSoy!$K$4)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1636</v>
      </c>
      <c r="C1576" s="197" t="s">
        <v>1640</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(Transest!$J$14/HexExtSoy!$K$4)</f>
        <v>0.20257267294641951</v>
      </c>
      <c r="CI1576">
        <f>(HydroProcOil!$K$14/HexExtSoy!$K$4)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1636</v>
      </c>
      <c r="C1577" s="197" t="s">
        <v>1286</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(Transest!$J$14/HexExtSoy!$K$4)</f>
        <v>0.20257267294641951</v>
      </c>
      <c r="CI1577">
        <f>(HydroProcOil!$K$14/HexExtSoy!$K$4)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1636</v>
      </c>
      <c r="C1578" s="197" t="s">
        <v>1641</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(Transest!$J$14/HexExtSoy!$K$4)</f>
        <v>0.20257267294641951</v>
      </c>
      <c r="CI1578">
        <f>(HydroProcOil!$K$14/HexExtSoy!$K$4)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1636</v>
      </c>
      <c r="C1579" s="197" t="s">
        <v>1642</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(Transest!$J$14/HexExtSoy!$K$4)</f>
        <v>0.20257267294641951</v>
      </c>
      <c r="CI1579">
        <f>(HydroProcOil!$K$14/HexExtSoy!$K$4)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1636</v>
      </c>
      <c r="C1580" s="197" t="s">
        <v>805</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(Transest!$J$14/HexExtSoy!$K$4)</f>
        <v>0.20257267294641951</v>
      </c>
      <c r="CI1580">
        <f>(HydroProcOil!$K$14/HexExtSoy!$K$4)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1636</v>
      </c>
      <c r="C1581" s="197" t="s">
        <v>1643</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(Transest!$J$14/HexExtSoy!$K$4)</f>
        <v>0.20257267294641951</v>
      </c>
      <c r="CI1581">
        <f>(HydroProcOil!$K$14/HexExtSoy!$K$4)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1636</v>
      </c>
      <c r="C1582" s="197" t="s">
        <v>942</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(Transest!$J$14/HexExtSoy!$K$4)</f>
        <v>0.20257267294641951</v>
      </c>
      <c r="CI1582">
        <f>(HydroProcOil!$K$14/HexExtSoy!$K$4)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1636</v>
      </c>
      <c r="C1583" s="197" t="s">
        <v>1644</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(Transest!$J$14/HexExtSoy!$K$4)</f>
        <v>0.20257267294641951</v>
      </c>
      <c r="CI1583">
        <f>(HydroProcOil!$K$14/HexExtSoy!$K$4)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1636</v>
      </c>
      <c r="C1584" s="197" t="s">
        <v>1645</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(Transest!$J$14/HexExtSoy!$K$4)</f>
        <v>0.20257267294641951</v>
      </c>
      <c r="CI1584">
        <f>(HydroProcOil!$K$14/HexExtSoy!$K$4)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1636</v>
      </c>
      <c r="C1585" s="197" t="s">
        <v>1646</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(Transest!$J$14/HexExtSoy!$K$4)</f>
        <v>0.20257267294641951</v>
      </c>
      <c r="CI1585">
        <f>(HydroProcOil!$K$14/HexExtSoy!$K$4)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1636</v>
      </c>
      <c r="C1586" s="197" t="s">
        <v>1647</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(Transest!$J$14/HexExtSoy!$K$4)</f>
        <v>0.20257267294641951</v>
      </c>
      <c r="CI1586">
        <f>(HydroProcOil!$K$14/HexExtSoy!$K$4)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1636</v>
      </c>
      <c r="C1587" s="197" t="s">
        <v>1076</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(Transest!$J$14/HexExtSoy!$K$4)</f>
        <v>0.20257267294641951</v>
      </c>
      <c r="CI1587">
        <f>(HydroProcOil!$K$14/HexExtSoy!$K$4)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1636</v>
      </c>
      <c r="C1588" s="197" t="s">
        <v>814</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(Transest!$J$14/HexExtSoy!$K$4)</f>
        <v>0.20257267294641951</v>
      </c>
      <c r="CI1588">
        <f>(HydroProcOil!$K$14/HexExtSoy!$K$4)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1636</v>
      </c>
      <c r="C1589" s="197" t="s">
        <v>1648</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(Transest!$J$14/HexExtSoy!$K$4)</f>
        <v>0.20257267294641951</v>
      </c>
      <c r="CI1589">
        <f>(HydroProcOil!$K$14/HexExtSoy!$K$4)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1636</v>
      </c>
      <c r="C1590" s="197" t="s">
        <v>1649</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(Transest!$J$14/HexExtSoy!$K$4)</f>
        <v>0.20257267294641951</v>
      </c>
      <c r="CI1590">
        <f>(HydroProcOil!$K$14/HexExtSoy!$K$4)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1636</v>
      </c>
      <c r="C1591" s="197" t="s">
        <v>1650</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(Transest!$J$14/HexExtSoy!$K$4)</f>
        <v>0.20257267294641951</v>
      </c>
      <c r="CI1591">
        <f>(HydroProcOil!$K$14/HexExtSoy!$K$4)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1636</v>
      </c>
      <c r="C1592" s="197" t="s">
        <v>1651</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(Transest!$J$14/HexExtSoy!$K$4)</f>
        <v>0.20257267294641951</v>
      </c>
      <c r="CI1592">
        <f>(HydroProcOil!$K$14/HexExtSoy!$K$4)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1636</v>
      </c>
      <c r="C1593" s="197" t="s">
        <v>628</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(Transest!$J$14/HexExtSoy!$K$4)</f>
        <v>0.20257267294641951</v>
      </c>
      <c r="CI1593">
        <f>(HydroProcOil!$K$14/HexExtSoy!$K$4)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1636</v>
      </c>
      <c r="C1594" s="197" t="s">
        <v>1652</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(Transest!$J$14/HexExtSoy!$K$4)</f>
        <v>0.20257267294641951</v>
      </c>
      <c r="CI1594">
        <f>(HydroProcOil!$K$14/HexExtSoy!$K$4)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1636</v>
      </c>
      <c r="C1595" s="197" t="s">
        <v>750</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(Transest!$J$14/HexExtSoy!$K$4)</f>
        <v>0.20257267294641951</v>
      </c>
      <c r="CI1595">
        <f>(HydroProcOil!$K$14/HexExtSoy!$K$4)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1636</v>
      </c>
      <c r="C1596" s="197" t="s">
        <v>1653</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(Transest!$J$14/HexExtSoy!$K$4)</f>
        <v>0.20257267294641951</v>
      </c>
      <c r="CI1596">
        <f>(HydroProcOil!$K$14/HexExtSoy!$K$4)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1636</v>
      </c>
      <c r="C1597" s="197" t="s">
        <v>889</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(Transest!$J$14/HexExtSoy!$K$4)</f>
        <v>0.20257267294641951</v>
      </c>
      <c r="CI1597">
        <f>(HydroProcOil!$K$14/HexExtSoy!$K$4)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1636</v>
      </c>
      <c r="C1598" s="197" t="s">
        <v>705</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(Transest!$J$14/HexExtSoy!$K$4)</f>
        <v>0.20257267294641951</v>
      </c>
      <c r="CI1598">
        <f>(HydroProcOil!$K$14/HexExtSoy!$K$4)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1636</v>
      </c>
      <c r="C1599" s="197" t="s">
        <v>1654</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(Transest!$J$14/HexExtSoy!$K$4)</f>
        <v>0.20257267294641951</v>
      </c>
      <c r="CI1599">
        <f>(HydroProcOil!$K$14/HexExtSoy!$K$4)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1636</v>
      </c>
      <c r="C1600" s="197" t="s">
        <v>636</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(Transest!$J$14/HexExtSoy!$K$4)</f>
        <v>0.20257267294641951</v>
      </c>
      <c r="CI1600">
        <f>(HydroProcOil!$K$14/HexExtSoy!$K$4)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1636</v>
      </c>
      <c r="C1601" s="197" t="s">
        <v>1655</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(Transest!$J$14/HexExtSoy!$K$4)</f>
        <v>0.20257267294641951</v>
      </c>
      <c r="CI1601">
        <f>(HydroProcOil!$K$14/HexExtSoy!$K$4)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1636</v>
      </c>
      <c r="C1602" s="197" t="s">
        <v>826</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(Transest!$J$14/HexExtSoy!$K$4)</f>
        <v>0.20257267294641951</v>
      </c>
      <c r="CI1602">
        <f>(HydroProcOil!$K$14/HexExtSoy!$K$4)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1636</v>
      </c>
      <c r="C1603" s="197" t="s">
        <v>1656</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(Transest!$J$14/HexExtSoy!$K$4)</f>
        <v>0.20257267294641951</v>
      </c>
      <c r="CI1603">
        <f>(HydroProcOil!$K$14/HexExtSoy!$K$4)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1636</v>
      </c>
      <c r="C1604" s="197" t="s">
        <v>1657</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(Transest!$J$14/HexExtSoy!$K$4)</f>
        <v>0.20257267294641951</v>
      </c>
      <c r="CI1604">
        <f>(HydroProcOil!$K$14/HexExtSoy!$K$4)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1636</v>
      </c>
      <c r="C1605" s="197" t="s">
        <v>832</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(Transest!$J$14/HexExtSoy!$K$4)</f>
        <v>0.20257267294641951</v>
      </c>
      <c r="CI1605">
        <f>(HydroProcOil!$K$14/HexExtSoy!$K$4)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1636</v>
      </c>
      <c r="C1606" s="197" t="s">
        <v>1658</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(Transest!$J$14/HexExtSoy!$K$4)</f>
        <v>0.20257267294641951</v>
      </c>
      <c r="CI1606">
        <f>(HydroProcOil!$K$14/HexExtSoy!$K$4)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1636</v>
      </c>
      <c r="C1607" s="197" t="s">
        <v>714</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(Transest!$J$14/HexExtSoy!$K$4)</f>
        <v>0.20257267294641951</v>
      </c>
      <c r="CI1607">
        <f>(HydroProcOil!$K$14/HexExtSoy!$K$4)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1636</v>
      </c>
      <c r="C1608" s="197" t="s">
        <v>1659</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(Transest!$J$14/HexExtSoy!$K$4)</f>
        <v>0.20257267294641951</v>
      </c>
      <c r="CI1608">
        <f>(HydroProcOil!$K$14/HexExtSoy!$K$4)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1636</v>
      </c>
      <c r="C1609" s="197" t="s">
        <v>1660</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(Transest!$J$14/HexExtSoy!$K$4)</f>
        <v>0.20257267294641951</v>
      </c>
      <c r="CI1609">
        <f>(HydroProcOil!$K$14/HexExtSoy!$K$4)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1636</v>
      </c>
      <c r="C1610" s="197" t="s">
        <v>1318</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(Transest!$J$14/HexExtSoy!$K$4)</f>
        <v>0.20257267294641951</v>
      </c>
      <c r="CI1610">
        <f>(HydroProcOil!$K$14/HexExtSoy!$K$4)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1636</v>
      </c>
      <c r="C1611" s="197" t="s">
        <v>718</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(Transest!$J$14/HexExtSoy!$K$4)</f>
        <v>0.20257267294641951</v>
      </c>
      <c r="CI1611">
        <f>(HydroProcOil!$K$14/HexExtSoy!$K$4)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1636</v>
      </c>
      <c r="C1612" s="197" t="s">
        <v>1661</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(Transest!$J$14/HexExtSoy!$K$4)</f>
        <v>0.20257267294641951</v>
      </c>
      <c r="CI1612">
        <f>(HydroProcOil!$K$14/HexExtSoy!$K$4)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1636</v>
      </c>
      <c r="C1613" s="197" t="s">
        <v>1101</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(Transest!$J$14/HexExtSoy!$K$4)</f>
        <v>0.20257267294641951</v>
      </c>
      <c r="CI1613">
        <f>(HydroProcOil!$K$14/HexExtSoy!$K$4)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1636</v>
      </c>
      <c r="C1614" s="197" t="s">
        <v>1662</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(Transest!$J$14/HexExtSoy!$K$4)</f>
        <v>0.20257267294641951</v>
      </c>
      <c r="CI1614">
        <f>(HydroProcOil!$K$14/HexExtSoy!$K$4)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1636</v>
      </c>
      <c r="C1615" s="197" t="s">
        <v>1663</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(Transest!$J$14/HexExtSoy!$K$4)</f>
        <v>0.20257267294641951</v>
      </c>
      <c r="CI1615">
        <f>(HydroProcOil!$K$14/HexExtSoy!$K$4)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1636</v>
      </c>
      <c r="C1616" s="197" t="s">
        <v>1664</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(Transest!$J$14/HexExtSoy!$K$4)</f>
        <v>0.20257267294641951</v>
      </c>
      <c r="CI1616">
        <f>(HydroProcOil!$K$14/HexExtSoy!$K$4)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1636</v>
      </c>
      <c r="C1617" s="197" t="s">
        <v>1257</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(Transest!$J$14/HexExtSoy!$K$4)</f>
        <v>0.20257267294641951</v>
      </c>
      <c r="CI1617">
        <f>(HydroProcOil!$K$14/HexExtSoy!$K$4)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1636</v>
      </c>
      <c r="C1618" s="197" t="s">
        <v>1665</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(Transest!$J$14/HexExtSoy!$K$4)</f>
        <v>0.20257267294641951</v>
      </c>
      <c r="CI1618">
        <f>(HydroProcOil!$K$14/HexExtSoy!$K$4)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1636</v>
      </c>
      <c r="C1619" s="197" t="s">
        <v>1666</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(Transest!$J$14/HexExtSoy!$K$4)</f>
        <v>0.20257267294641951</v>
      </c>
      <c r="CI1619">
        <f>(HydroProcOil!$K$14/HexExtSoy!$K$4)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1636</v>
      </c>
      <c r="C1620" s="197" t="s">
        <v>1667</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(Transest!$J$14/HexExtSoy!$K$4)</f>
        <v>0.20257267294641951</v>
      </c>
      <c r="CI1620">
        <f>(HydroProcOil!$K$14/HexExtSoy!$K$4)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1636</v>
      </c>
      <c r="C1621" s="197" t="s">
        <v>1057</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(Transest!$J$14/HexExtSoy!$K$4)</f>
        <v>0.20257267294641951</v>
      </c>
      <c r="CI1621">
        <f>(HydroProcOil!$K$14/HexExtSoy!$K$4)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1636</v>
      </c>
      <c r="C1622" s="197" t="s">
        <v>1668</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(Transest!$J$14/HexExtSoy!$K$4)</f>
        <v>0.20257267294641951</v>
      </c>
      <c r="CI1622">
        <f>(HydroProcOil!$K$14/HexExtSoy!$K$4)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1636</v>
      </c>
      <c r="C1623" s="197" t="s">
        <v>1669</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(Transest!$J$14/HexExtSoy!$K$4)</f>
        <v>0.20257267294641951</v>
      </c>
      <c r="CI1623">
        <f>(HydroProcOil!$K$14/HexExtSoy!$K$4)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1636</v>
      </c>
      <c r="C1624" s="197" t="s">
        <v>1059</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(Transest!$J$14/HexExtSoy!$K$4)</f>
        <v>0.20257267294641951</v>
      </c>
      <c r="CI1624">
        <f>(HydroProcOil!$K$14/HexExtSoy!$K$4)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1636</v>
      </c>
      <c r="C1625" s="197" t="s">
        <v>1670</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(Transest!$J$14/HexExtSoy!$K$4)</f>
        <v>0.20257267294641951</v>
      </c>
      <c r="CI1625">
        <f>(HydroProcOil!$K$14/HexExtSoy!$K$4)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1636</v>
      </c>
      <c r="C1626" s="197" t="s">
        <v>1671</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(Transest!$J$14/HexExtSoy!$K$4)</f>
        <v>0.20257267294641951</v>
      </c>
      <c r="CI1626">
        <f>(HydroProcOil!$K$14/HexExtSoy!$K$4)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1636</v>
      </c>
      <c r="C1627" s="197" t="s">
        <v>1672</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(Transest!$J$14/HexExtSoy!$K$4)</f>
        <v>0.20257267294641951</v>
      </c>
      <c r="CI1627">
        <f>(HydroProcOil!$K$14/HexExtSoy!$K$4)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1673</v>
      </c>
      <c r="C1628" s="197" t="s">
        <v>791</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(Transest!$J$14/HexExtSoy!$K$4)</f>
        <v>0.20257267294641951</v>
      </c>
      <c r="CI1628">
        <f>(HydroProcOil!$K$14/HexExtSoy!$K$4)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1673</v>
      </c>
      <c r="C1629" s="197" t="s">
        <v>1674</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(Transest!$J$14/HexExtSoy!$K$4)</f>
        <v>0.20257267294641951</v>
      </c>
      <c r="CI1629">
        <f>(HydroProcOil!$K$14/HexExtSoy!$K$4)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1673</v>
      </c>
      <c r="C1630" s="197" t="s">
        <v>1675</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(Transest!$J$14/HexExtSoy!$K$4)</f>
        <v>0.20257267294641951</v>
      </c>
      <c r="CI1630">
        <f>(HydroProcOil!$K$14/HexExtSoy!$K$4)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1673</v>
      </c>
      <c r="C1631" s="197" t="s">
        <v>1676</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(Transest!$J$14/HexExtSoy!$K$4)</f>
        <v>0.20257267294641951</v>
      </c>
      <c r="CI1631">
        <f>(HydroProcOil!$K$14/HexExtSoy!$K$4)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1673</v>
      </c>
      <c r="C1632" s="197" t="s">
        <v>1032</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(Transest!$J$14/HexExtSoy!$K$4)</f>
        <v>0.20257267294641951</v>
      </c>
      <c r="CI1632">
        <f>(HydroProcOil!$K$14/HexExtSoy!$K$4)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1673</v>
      </c>
      <c r="C1633" s="197" t="s">
        <v>680</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(Transest!$J$14/HexExtSoy!$K$4)</f>
        <v>0.20257267294641951</v>
      </c>
      <c r="CI1633">
        <f>(HydroProcOil!$K$14/HexExtSoy!$K$4)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1673</v>
      </c>
      <c r="C1634" s="197" t="s">
        <v>1677</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(Transest!$J$14/HexExtSoy!$K$4)</f>
        <v>0.20257267294641951</v>
      </c>
      <c r="CI1634">
        <f>(HydroProcOil!$K$14/HexExtSoy!$K$4)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1673</v>
      </c>
      <c r="C1635" s="197" t="s">
        <v>1276</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(Transest!$J$14/HexExtSoy!$K$4)</f>
        <v>0.20257267294641951</v>
      </c>
      <c r="CI1635">
        <f>(HydroProcOil!$K$14/HexExtSoy!$K$4)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1673</v>
      </c>
      <c r="C1636" s="197" t="s">
        <v>1063</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(Transest!$J$14/HexExtSoy!$K$4)</f>
        <v>0.20257267294641951</v>
      </c>
      <c r="CI1636">
        <f>(HydroProcOil!$K$14/HexExtSoy!$K$4)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1673</v>
      </c>
      <c r="C1637" s="197" t="s">
        <v>1678</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(Transest!$J$14/HexExtSoy!$K$4)</f>
        <v>0.20257267294641951</v>
      </c>
      <c r="CI1637">
        <f>(HydroProcOil!$K$14/HexExtSoy!$K$4)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1673</v>
      </c>
      <c r="C1638" s="197" t="s">
        <v>1679</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(Transest!$J$14/HexExtSoy!$K$4)</f>
        <v>0.20257267294641951</v>
      </c>
      <c r="CI1638">
        <f>(HydroProcOil!$K$14/HexExtSoy!$K$4)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1673</v>
      </c>
      <c r="C1639" s="197" t="s">
        <v>598</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(Transest!$J$14/HexExtSoy!$K$4)</f>
        <v>0.20257267294641951</v>
      </c>
      <c r="CI1639">
        <f>(HydroProcOil!$K$14/HexExtSoy!$K$4)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1673</v>
      </c>
      <c r="C1640" s="197" t="s">
        <v>1065</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(Transest!$J$14/HexExtSoy!$K$4)</f>
        <v>0.20257267294641951</v>
      </c>
      <c r="CI1640">
        <f>(HydroProcOil!$K$14/HexExtSoy!$K$4)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1673</v>
      </c>
      <c r="C1641" s="197" t="s">
        <v>1166</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(Transest!$J$14/HexExtSoy!$K$4)</f>
        <v>0.20257267294641951</v>
      </c>
      <c r="CI1641">
        <f>(HydroProcOil!$K$14/HexExtSoy!$K$4)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1673</v>
      </c>
      <c r="C1642" s="197" t="s">
        <v>1209</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(Transest!$J$14/HexExtSoy!$K$4)</f>
        <v>0.20257267294641951</v>
      </c>
      <c r="CI1642">
        <f>(HydroProcOil!$K$14/HexExtSoy!$K$4)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1673</v>
      </c>
      <c r="C1643" s="197" t="s">
        <v>1680</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(Transest!$J$14/HexExtSoy!$K$4)</f>
        <v>0.20257267294641951</v>
      </c>
      <c r="CI1643">
        <f>(HydroProcOil!$K$14/HexExtSoy!$K$4)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1673</v>
      </c>
      <c r="C1644" s="197" t="s">
        <v>800</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(Transest!$J$14/HexExtSoy!$K$4)</f>
        <v>0.20257267294641951</v>
      </c>
      <c r="CI1644">
        <f>(HydroProcOil!$K$14/HexExtSoy!$K$4)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1673</v>
      </c>
      <c r="C1645" s="197" t="s">
        <v>605</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(Transest!$J$14/HexExtSoy!$K$4)</f>
        <v>0.20257267294641951</v>
      </c>
      <c r="CI1645">
        <f>(HydroProcOil!$K$14/HexExtSoy!$K$4)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1673</v>
      </c>
      <c r="C1646" s="197" t="s">
        <v>1681</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(Transest!$J$14/HexExtSoy!$K$4)</f>
        <v>0.20257267294641951</v>
      </c>
      <c r="CI1646">
        <f>(HydroProcOil!$K$14/HexExtSoy!$K$4)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1673</v>
      </c>
      <c r="C1647" s="197" t="s">
        <v>1682</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(Transest!$J$14/HexExtSoy!$K$4)</f>
        <v>0.20257267294641951</v>
      </c>
      <c r="CI1647">
        <f>(HydroProcOil!$K$14/HexExtSoy!$K$4)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1673</v>
      </c>
      <c r="C1648" s="197" t="s">
        <v>805</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(Transest!$J$14/HexExtSoy!$K$4)</f>
        <v>0.20257267294641951</v>
      </c>
      <c r="CI1648">
        <f>(HydroProcOil!$K$14/HexExtSoy!$K$4)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1673</v>
      </c>
      <c r="C1649" s="197" t="s">
        <v>1507</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(Transest!$J$14/HexExtSoy!$K$4)</f>
        <v>0.20257267294641951</v>
      </c>
      <c r="CI1649">
        <f>(HydroProcOil!$K$14/HexExtSoy!$K$4)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1673</v>
      </c>
      <c r="C1650" s="197" t="s">
        <v>1683</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(Transest!$J$14/HexExtSoy!$K$4)</f>
        <v>0.20257267294641951</v>
      </c>
      <c r="CI1650">
        <f>(HydroProcOil!$K$14/HexExtSoy!$K$4)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1673</v>
      </c>
      <c r="C1651" s="197" t="s">
        <v>942</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(Transest!$J$14/HexExtSoy!$K$4)</f>
        <v>0.20257267294641951</v>
      </c>
      <c r="CI1651">
        <f>(HydroProcOil!$K$14/HexExtSoy!$K$4)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1673</v>
      </c>
      <c r="C1652" s="197" t="s">
        <v>1684</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(Transest!$J$14/HexExtSoy!$K$4)</f>
        <v>0.20257267294641951</v>
      </c>
      <c r="CI1652">
        <f>(HydroProcOil!$K$14/HexExtSoy!$K$4)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1673</v>
      </c>
      <c r="C1653" s="197" t="s">
        <v>1685</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(Transest!$J$14/HexExtSoy!$K$4)</f>
        <v>0.20257267294641951</v>
      </c>
      <c r="CI1653">
        <f>(HydroProcOil!$K$14/HexExtSoy!$K$4)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1673</v>
      </c>
      <c r="C1654" s="197" t="s">
        <v>944</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(Transest!$J$14/HexExtSoy!$K$4)</f>
        <v>0.20257267294641951</v>
      </c>
      <c r="CI1654">
        <f>(HydroProcOil!$K$14/HexExtSoy!$K$4)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1673</v>
      </c>
      <c r="C1655" s="197" t="s">
        <v>809</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(Transest!$J$14/HexExtSoy!$K$4)</f>
        <v>0.20257267294641951</v>
      </c>
      <c r="CI1655">
        <f>(HydroProcOil!$K$14/HexExtSoy!$K$4)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1673</v>
      </c>
      <c r="C1656" s="197" t="s">
        <v>1686</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(Transest!$J$14/HexExtSoy!$K$4)</f>
        <v>0.20257267294641951</v>
      </c>
      <c r="CI1656">
        <f>(HydroProcOil!$K$14/HexExtSoy!$K$4)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1673</v>
      </c>
      <c r="C1657" s="197" t="s">
        <v>1509</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(Transest!$J$14/HexExtSoy!$K$4)</f>
        <v>0.20257267294641951</v>
      </c>
      <c r="CI1657">
        <f>(HydroProcOil!$K$14/HexExtSoy!$K$4)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1673</v>
      </c>
      <c r="C1658" s="197" t="s">
        <v>621</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(Transest!$J$14/HexExtSoy!$K$4)</f>
        <v>0.20257267294641951</v>
      </c>
      <c r="CI1658">
        <f>(HydroProcOil!$K$14/HexExtSoy!$K$4)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1673</v>
      </c>
      <c r="C1659" s="197" t="s">
        <v>1687</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(Transest!$J$14/HexExtSoy!$K$4)</f>
        <v>0.20257267294641951</v>
      </c>
      <c r="CI1659">
        <f>(HydroProcOil!$K$14/HexExtSoy!$K$4)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1673</v>
      </c>
      <c r="C1660" s="197" t="s">
        <v>1688</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(Transest!$J$14/HexExtSoy!$K$4)</f>
        <v>0.20257267294641951</v>
      </c>
      <c r="CI1660">
        <f>(HydroProcOil!$K$14/HexExtSoy!$K$4)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1673</v>
      </c>
      <c r="C1661" s="197" t="s">
        <v>1689</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(Transest!$J$14/HexExtSoy!$K$4)</f>
        <v>0.20257267294641951</v>
      </c>
      <c r="CI1661">
        <f>(HydroProcOil!$K$14/HexExtSoy!$K$4)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1673</v>
      </c>
      <c r="C1662" s="197" t="s">
        <v>1690</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(Transest!$J$14/HexExtSoy!$K$4)</f>
        <v>0.20257267294641951</v>
      </c>
      <c r="CI1662">
        <f>(HydroProcOil!$K$14/HexExtSoy!$K$4)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1673</v>
      </c>
      <c r="C1663" s="197" t="s">
        <v>814</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(Transest!$J$14/HexExtSoy!$K$4)</f>
        <v>0.20257267294641951</v>
      </c>
      <c r="CI1663">
        <f>(HydroProcOil!$K$14/HexExtSoy!$K$4)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1673</v>
      </c>
      <c r="C1664" s="197" t="s">
        <v>1691</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(Transest!$J$14/HexExtSoy!$K$4)</f>
        <v>0.20257267294641951</v>
      </c>
      <c r="CI1664">
        <f>(HydroProcOil!$K$14/HexExtSoy!$K$4)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1673</v>
      </c>
      <c r="C1665" s="197" t="s">
        <v>697</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(Transest!$J$14/HexExtSoy!$K$4)</f>
        <v>0.20257267294641951</v>
      </c>
      <c r="CI1665">
        <f>(HydroProcOil!$K$14/HexExtSoy!$K$4)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1673</v>
      </c>
      <c r="C1666" s="197" t="s">
        <v>1223</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(Transest!$J$14/HexExtSoy!$K$4)</f>
        <v>0.20257267294641951</v>
      </c>
      <c r="CI1666">
        <f>(HydroProcOil!$K$14/HexExtSoy!$K$4)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1673</v>
      </c>
      <c r="C1667" s="197" t="s">
        <v>962</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(Transest!$J$14/HexExtSoy!$K$4)</f>
        <v>0.20257267294641951</v>
      </c>
      <c r="CI1667">
        <f>(HydroProcOil!$K$14/HexExtSoy!$K$4)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1673</v>
      </c>
      <c r="C1668" s="197" t="s">
        <v>879</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(Transest!$J$14/HexExtSoy!$K$4)</f>
        <v>0.20257267294641951</v>
      </c>
      <c r="CI1668">
        <f>(HydroProcOil!$K$14/HexExtSoy!$K$4)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1673</v>
      </c>
      <c r="C1669" s="197" t="s">
        <v>1297</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(Transest!$J$14/HexExtSoy!$K$4)</f>
        <v>0.20257267294641951</v>
      </c>
      <c r="CI1669">
        <f>(HydroProcOil!$K$14/HexExtSoy!$K$4)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1673</v>
      </c>
      <c r="C1670" s="197" t="s">
        <v>1692</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(Transest!$J$14/HexExtSoy!$K$4)</f>
        <v>0.20257267294641951</v>
      </c>
      <c r="CI1670">
        <f>(HydroProcOil!$K$14/HexExtSoy!$K$4)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1673</v>
      </c>
      <c r="C1671" s="197" t="s">
        <v>1693</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(Transest!$J$14/HexExtSoy!$K$4)</f>
        <v>0.20257267294641951</v>
      </c>
      <c r="CI1671">
        <f>(HydroProcOil!$K$14/HexExtSoy!$K$4)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1673</v>
      </c>
      <c r="C1672" s="197" t="s">
        <v>1609</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(Transest!$J$14/HexExtSoy!$K$4)</f>
        <v>0.20257267294641951</v>
      </c>
      <c r="CI1672">
        <f>(HydroProcOil!$K$14/HexExtSoy!$K$4)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1673</v>
      </c>
      <c r="C1673" s="197" t="s">
        <v>1694</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(Transest!$J$14/HexExtSoy!$K$4)</f>
        <v>0.20257267294641951</v>
      </c>
      <c r="CI1673">
        <f>(HydroProcOil!$K$14/HexExtSoy!$K$4)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1673</v>
      </c>
      <c r="C1674" s="197" t="s">
        <v>700</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(Transest!$J$14/HexExtSoy!$K$4)</f>
        <v>0.20257267294641951</v>
      </c>
      <c r="CI1674">
        <f>(HydroProcOil!$K$14/HexExtSoy!$K$4)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1673</v>
      </c>
      <c r="C1675" s="197" t="s">
        <v>628</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(Transest!$J$14/HexExtSoy!$K$4)</f>
        <v>0.20257267294641951</v>
      </c>
      <c r="CI1675">
        <f>(HydroProcOil!$K$14/HexExtSoy!$K$4)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1673</v>
      </c>
      <c r="C1676" s="197" t="s">
        <v>703</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(Transest!$J$14/HexExtSoy!$K$4)</f>
        <v>0.20257267294641951</v>
      </c>
      <c r="CI1676">
        <f>(HydroProcOil!$K$14/HexExtSoy!$K$4)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1673</v>
      </c>
      <c r="C1677" s="197" t="s">
        <v>1695</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(Transest!$J$14/HexExtSoy!$K$4)</f>
        <v>0.20257267294641951</v>
      </c>
      <c r="CI1677">
        <f>(HydroProcOil!$K$14/HexExtSoy!$K$4)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1673</v>
      </c>
      <c r="C1678" s="197" t="s">
        <v>1696</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(Transest!$J$14/HexExtSoy!$K$4)</f>
        <v>0.20257267294641951</v>
      </c>
      <c r="CI1678">
        <f>(HydroProcOil!$K$14/HexExtSoy!$K$4)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1673</v>
      </c>
      <c r="C1679" s="197" t="s">
        <v>1697</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(Transest!$J$14/HexExtSoy!$K$4)</f>
        <v>0.20257267294641951</v>
      </c>
      <c r="CI1679">
        <f>(HydroProcOil!$K$14/HexExtSoy!$K$4)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1673</v>
      </c>
      <c r="C1680" s="197" t="s">
        <v>1698</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(Transest!$J$14/HexExtSoy!$K$4)</f>
        <v>0.20257267294641951</v>
      </c>
      <c r="CI1680">
        <f>(HydroProcOil!$K$14/HexExtSoy!$K$4)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1673</v>
      </c>
      <c r="C1681" s="197" t="s">
        <v>1086</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(Transest!$J$14/HexExtSoy!$K$4)</f>
        <v>0.20257267294641951</v>
      </c>
      <c r="CI1681">
        <f>(HydroProcOil!$K$14/HexExtSoy!$K$4)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1673</v>
      </c>
      <c r="C1682" s="197" t="s">
        <v>1699</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(Transest!$J$14/HexExtSoy!$K$4)</f>
        <v>0.20257267294641951</v>
      </c>
      <c r="CI1682">
        <f>(HydroProcOil!$K$14/HexExtSoy!$K$4)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1673</v>
      </c>
      <c r="C1683" s="197" t="s">
        <v>705</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(Transest!$J$14/HexExtSoy!$K$4)</f>
        <v>0.20257267294641951</v>
      </c>
      <c r="CI1683">
        <f>(HydroProcOil!$K$14/HexExtSoy!$K$4)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1673</v>
      </c>
      <c r="C1684" s="197" t="s">
        <v>707</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(Transest!$J$14/HexExtSoy!$K$4)</f>
        <v>0.20257267294641951</v>
      </c>
      <c r="CI1684">
        <f>(HydroProcOil!$K$14/HexExtSoy!$K$4)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1673</v>
      </c>
      <c r="C1685" s="197" t="s">
        <v>1700</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(Transest!$J$14/HexExtSoy!$K$4)</f>
        <v>0.20257267294641951</v>
      </c>
      <c r="CI1685">
        <f>(HydroProcOil!$K$14/HexExtSoy!$K$4)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1673</v>
      </c>
      <c r="C1686" s="197" t="s">
        <v>1235</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(Transest!$J$14/HexExtSoy!$K$4)</f>
        <v>0.20257267294641951</v>
      </c>
      <c r="CI1686">
        <f>(HydroProcOil!$K$14/HexExtSoy!$K$4)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1673</v>
      </c>
      <c r="C1687" s="197" t="s">
        <v>636</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(Transest!$J$14/HexExtSoy!$K$4)</f>
        <v>0.20257267294641951</v>
      </c>
      <c r="CI1687">
        <f>(HydroProcOil!$K$14/HexExtSoy!$K$4)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1673</v>
      </c>
      <c r="C1688" s="197" t="s">
        <v>1701</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(Transest!$J$14/HexExtSoy!$K$4)</f>
        <v>0.20257267294641951</v>
      </c>
      <c r="CI1688">
        <f>(HydroProcOil!$K$14/HexExtSoy!$K$4)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1673</v>
      </c>
      <c r="C1689" s="197" t="s">
        <v>1702</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(Transest!$J$14/HexExtSoy!$K$4)</f>
        <v>0.20257267294641951</v>
      </c>
      <c r="CI1689">
        <f>(HydroProcOil!$K$14/HexExtSoy!$K$4)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1673</v>
      </c>
      <c r="C1690" s="197" t="s">
        <v>1703</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(Transest!$J$14/HexExtSoy!$K$4)</f>
        <v>0.20257267294641951</v>
      </c>
      <c r="CI1690">
        <f>(HydroProcOil!$K$14/HexExtSoy!$K$4)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1673</v>
      </c>
      <c r="C1691" s="197" t="s">
        <v>1239</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(Transest!$J$14/HexExtSoy!$K$4)</f>
        <v>0.20257267294641951</v>
      </c>
      <c r="CI1691">
        <f>(HydroProcOil!$K$14/HexExtSoy!$K$4)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1673</v>
      </c>
      <c r="C1692" s="197" t="s">
        <v>1704</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(Transest!$J$14/HexExtSoy!$K$4)</f>
        <v>0.20257267294641951</v>
      </c>
      <c r="CI1692">
        <f>(HydroProcOil!$K$14/HexExtSoy!$K$4)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1673</v>
      </c>
      <c r="C1693" s="197" t="s">
        <v>1705</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(Transest!$J$14/HexExtSoy!$K$4)</f>
        <v>0.20257267294641951</v>
      </c>
      <c r="CI1693">
        <f>(HydroProcOil!$K$14/HexExtSoy!$K$4)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1673</v>
      </c>
      <c r="C1694" s="197" t="s">
        <v>1246</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(Transest!$J$14/HexExtSoy!$K$4)</f>
        <v>0.20257267294641951</v>
      </c>
      <c r="CI1694">
        <f>(HydroProcOil!$K$14/HexExtSoy!$K$4)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1673</v>
      </c>
      <c r="C1695" s="197" t="s">
        <v>1706</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(Transest!$J$14/HexExtSoy!$K$4)</f>
        <v>0.20257267294641951</v>
      </c>
      <c r="CI1695">
        <f>(HydroProcOil!$K$14/HexExtSoy!$K$4)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1673</v>
      </c>
      <c r="C1696" s="197" t="s">
        <v>1621</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(Transest!$J$14/HexExtSoy!$K$4)</f>
        <v>0.20257267294641951</v>
      </c>
      <c r="CI1696">
        <f>(HydroProcOil!$K$14/HexExtSoy!$K$4)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1673</v>
      </c>
      <c r="C1697" s="197" t="s">
        <v>987</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(Transest!$J$14/HexExtSoy!$K$4)</f>
        <v>0.20257267294641951</v>
      </c>
      <c r="CI1697">
        <f>(HydroProcOil!$K$14/HexExtSoy!$K$4)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1673</v>
      </c>
      <c r="C1698" s="197" t="s">
        <v>1622</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(Transest!$J$14/HexExtSoy!$K$4)</f>
        <v>0.20257267294641951</v>
      </c>
      <c r="CI1698">
        <f>(HydroProcOil!$K$14/HexExtSoy!$K$4)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1673</v>
      </c>
      <c r="C1699" s="197" t="s">
        <v>716</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(Transest!$J$14/HexExtSoy!$K$4)</f>
        <v>0.20257267294641951</v>
      </c>
      <c r="CI1699">
        <f>(HydroProcOil!$K$14/HexExtSoy!$K$4)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1673</v>
      </c>
      <c r="C1700" s="197" t="s">
        <v>1707</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(Transest!$J$14/HexExtSoy!$K$4)</f>
        <v>0.20257267294641951</v>
      </c>
      <c r="CI1700">
        <f>(HydroProcOil!$K$14/HexExtSoy!$K$4)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1673</v>
      </c>
      <c r="C1701" s="197" t="s">
        <v>1708</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(Transest!$J$14/HexExtSoy!$K$4)</f>
        <v>0.20257267294641951</v>
      </c>
      <c r="CI1701">
        <f>(HydroProcOil!$K$14/HexExtSoy!$K$4)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1673</v>
      </c>
      <c r="C1702" s="197" t="s">
        <v>1541</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(Transest!$J$14/HexExtSoy!$K$4)</f>
        <v>0.20257267294641951</v>
      </c>
      <c r="CI1702">
        <f>(HydroProcOil!$K$14/HexExtSoy!$K$4)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1673</v>
      </c>
      <c r="C1703" s="197" t="s">
        <v>721</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(Transest!$J$14/HexExtSoy!$K$4)</f>
        <v>0.20257267294641951</v>
      </c>
      <c r="CI1703">
        <f>(HydroProcOil!$K$14/HexExtSoy!$K$4)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1673</v>
      </c>
      <c r="C1704" s="197" t="s">
        <v>1709</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(Transest!$J$14/HexExtSoy!$K$4)</f>
        <v>0.20257267294641951</v>
      </c>
      <c r="CI1704">
        <f>(HydroProcOil!$K$14/HexExtSoy!$K$4)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1673</v>
      </c>
      <c r="C1705" s="197" t="s">
        <v>1710</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(Transest!$J$14/HexExtSoy!$K$4)</f>
        <v>0.20257267294641951</v>
      </c>
      <c r="CI1705">
        <f>(HydroProcOil!$K$14/HexExtSoy!$K$4)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1673</v>
      </c>
      <c r="C1706" s="197" t="s">
        <v>1711</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(Transest!$J$14/HexExtSoy!$K$4)</f>
        <v>0.20257267294641951</v>
      </c>
      <c r="CI1706">
        <f>(HydroProcOil!$K$14/HexExtSoy!$K$4)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1673</v>
      </c>
      <c r="C1707" s="197" t="s">
        <v>1255</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(Transest!$J$14/HexExtSoy!$K$4)</f>
        <v>0.20257267294641951</v>
      </c>
      <c r="CI1707">
        <f>(HydroProcOil!$K$14/HexExtSoy!$K$4)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1673</v>
      </c>
      <c r="C1708" s="197" t="s">
        <v>1257</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(Transest!$J$14/HexExtSoy!$K$4)</f>
        <v>0.20257267294641951</v>
      </c>
      <c r="CI1708">
        <f>(HydroProcOil!$K$14/HexExtSoy!$K$4)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1673</v>
      </c>
      <c r="C1709" s="197" t="s">
        <v>1258</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(Transest!$J$14/HexExtSoy!$K$4)</f>
        <v>0.20257267294641951</v>
      </c>
      <c r="CI1709">
        <f>(HydroProcOil!$K$14/HexExtSoy!$K$4)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1673</v>
      </c>
      <c r="C1710" s="197" t="s">
        <v>1196</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(Transest!$J$14/HexExtSoy!$K$4)</f>
        <v>0.20257267294641951</v>
      </c>
      <c r="CI1710">
        <f>(HydroProcOil!$K$14/HexExtSoy!$K$4)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1673</v>
      </c>
      <c r="C1711" s="197" t="s">
        <v>1261</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(Transest!$J$14/HexExtSoy!$K$4)</f>
        <v>0.20257267294641951</v>
      </c>
      <c r="CI1711">
        <f>(HydroProcOil!$K$14/HexExtSoy!$K$4)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1673</v>
      </c>
      <c r="C1712" s="197" t="s">
        <v>1712</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(Transest!$J$14/HexExtSoy!$K$4)</f>
        <v>0.20257267294641951</v>
      </c>
      <c r="CI1712">
        <f>(HydroProcOil!$K$14/HexExtSoy!$K$4)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1673</v>
      </c>
      <c r="C1713" s="197" t="s">
        <v>1002</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(Transest!$J$14/HexExtSoy!$K$4)</f>
        <v>0.20257267294641951</v>
      </c>
      <c r="CI1713">
        <f>(HydroProcOil!$K$14/HexExtSoy!$K$4)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1673</v>
      </c>
      <c r="C1714" s="197" t="s">
        <v>1713</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(Transest!$J$14/HexExtSoy!$K$4)</f>
        <v>0.20257267294641951</v>
      </c>
      <c r="CI1714">
        <f>(HydroProcOil!$K$14/HexExtSoy!$K$4)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1673</v>
      </c>
      <c r="C1715" s="197" t="s">
        <v>1059</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(Transest!$J$14/HexExtSoy!$K$4)</f>
        <v>0.20257267294641951</v>
      </c>
      <c r="CI1715">
        <f>(HydroProcOil!$K$14/HexExtSoy!$K$4)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1673</v>
      </c>
      <c r="C1716" s="197" t="s">
        <v>656</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(Transest!$J$14/HexExtSoy!$K$4)</f>
        <v>0.20257267294641951</v>
      </c>
      <c r="CI1716">
        <f>(HydroProcOil!$K$14/HexExtSoy!$K$4)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1673</v>
      </c>
      <c r="C1717" s="197" t="s">
        <v>1013</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(Transest!$J$14/HexExtSoy!$K$4)</f>
        <v>0.20257267294641951</v>
      </c>
      <c r="CI1717">
        <f>(HydroProcOil!$K$14/HexExtSoy!$K$4)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1673</v>
      </c>
      <c r="C1718" s="197" t="s">
        <v>1014</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(Transest!$J$14/HexExtSoy!$K$4)</f>
        <v>0.20257267294641951</v>
      </c>
      <c r="CI1718">
        <f>(HydroProcOil!$K$14/HexExtSoy!$K$4)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1673</v>
      </c>
      <c r="C1719" s="197" t="s">
        <v>1015</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(Transest!$J$14/HexExtSoy!$K$4)</f>
        <v>0.20257267294641951</v>
      </c>
      <c r="CI1719">
        <f>(HydroProcOil!$K$14/HexExtSoy!$K$4)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1673</v>
      </c>
      <c r="C1720" s="197" t="s">
        <v>1402</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(Transest!$J$14/HexExtSoy!$K$4)</f>
        <v>0.20257267294641951</v>
      </c>
      <c r="CI1720">
        <f>(HydroProcOil!$K$14/HexExtSoy!$K$4)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1714</v>
      </c>
      <c r="C1721" s="197" t="s">
        <v>1715</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(Transest!$J$14/HexExtSoy!$K$4)</f>
        <v>0.20257267294641951</v>
      </c>
      <c r="CI1721">
        <f>(HydroProcOil!$K$14/HexExtSoy!$K$4)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1714</v>
      </c>
      <c r="C1722" s="197" t="s">
        <v>684</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(Transest!$J$14/HexExtSoy!$K$4)</f>
        <v>0.20257267294641951</v>
      </c>
      <c r="CI1722">
        <f>(HydroProcOil!$K$14/HexExtSoy!$K$4)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1714</v>
      </c>
      <c r="C1723" s="197" t="s">
        <v>809</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(Transest!$J$14/HexExtSoy!$K$4)</f>
        <v>0.20257267294641951</v>
      </c>
      <c r="CI1723">
        <f>(HydroProcOil!$K$14/HexExtSoy!$K$4)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1714</v>
      </c>
      <c r="C1724" s="197" t="s">
        <v>1716</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(Transest!$J$14/HexExtSoy!$K$4)</f>
        <v>0.20257267294641951</v>
      </c>
      <c r="CI1724">
        <f>(HydroProcOil!$K$14/HexExtSoy!$K$4)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1714</v>
      </c>
      <c r="C1725" s="197" t="s">
        <v>1717</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(Transest!$J$14/HexExtSoy!$K$4)</f>
        <v>0.20257267294641951</v>
      </c>
      <c r="CI1725">
        <f>(HydroProcOil!$K$14/HexExtSoy!$K$4)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1714</v>
      </c>
      <c r="C1726" s="197" t="s">
        <v>1718</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(Transest!$J$14/HexExtSoy!$K$4)</f>
        <v>0.20257267294641951</v>
      </c>
      <c r="CI1726">
        <f>(HydroProcOil!$K$14/HexExtSoy!$K$4)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1714</v>
      </c>
      <c r="C1727" s="197" t="s">
        <v>745</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(Transest!$J$14/HexExtSoy!$K$4)</f>
        <v>0.20257267294641951</v>
      </c>
      <c r="CI1727">
        <f>(HydroProcOil!$K$14/HexExtSoy!$K$4)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1714</v>
      </c>
      <c r="C1728" s="197" t="s">
        <v>1719</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(Transest!$J$14/HexExtSoy!$K$4)</f>
        <v>0.20257267294641951</v>
      </c>
      <c r="CI1728">
        <f>(HydroProcOil!$K$14/HexExtSoy!$K$4)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1714</v>
      </c>
      <c r="C1729" s="197" t="s">
        <v>705</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(Transest!$J$14/HexExtSoy!$K$4)</f>
        <v>0.20257267294641951</v>
      </c>
      <c r="CI1729">
        <f>(HydroProcOil!$K$14/HexExtSoy!$K$4)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1714</v>
      </c>
      <c r="C1730" s="197" t="s">
        <v>1182</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(Transest!$J$14/HexExtSoy!$K$4)</f>
        <v>0.20257267294641951</v>
      </c>
      <c r="CI1730">
        <f>(HydroProcOil!$K$14/HexExtSoy!$K$4)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1714</v>
      </c>
      <c r="C1731" s="197" t="s">
        <v>826</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(Transest!$J$14/HexExtSoy!$K$4)</f>
        <v>0.20257267294641951</v>
      </c>
      <c r="CI1731">
        <f>(HydroProcOil!$K$14/HexExtSoy!$K$4)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1714</v>
      </c>
      <c r="C1732" s="197" t="s">
        <v>1720</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(Transest!$J$14/HexExtSoy!$K$4)</f>
        <v>0.20257267294641951</v>
      </c>
      <c r="CI1732">
        <f>(HydroProcOil!$K$14/HexExtSoy!$K$4)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1714</v>
      </c>
      <c r="C1733" s="197" t="s">
        <v>1721</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(Transest!$J$14/HexExtSoy!$K$4)</f>
        <v>0.20257267294641951</v>
      </c>
      <c r="CI1733">
        <f>(HydroProcOil!$K$14/HexExtSoy!$K$4)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1714</v>
      </c>
      <c r="C1734" s="197" t="s">
        <v>1722</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(Transest!$J$14/HexExtSoy!$K$4)</f>
        <v>0.20257267294641951</v>
      </c>
      <c r="CI1734">
        <f>(HydroProcOil!$K$14/HexExtSoy!$K$4)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1714</v>
      </c>
      <c r="C1735" s="197" t="s">
        <v>1723</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(Transest!$J$14/HexExtSoy!$K$4)</f>
        <v>0.20257267294641951</v>
      </c>
      <c r="CI1735">
        <f>(HydroProcOil!$K$14/HexExtSoy!$K$4)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1714</v>
      </c>
      <c r="C1736" s="197" t="s">
        <v>1724</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(Transest!$J$14/HexExtSoy!$K$4)</f>
        <v>0.20257267294641951</v>
      </c>
      <c r="CI1736">
        <f>(HydroProcOil!$K$14/HexExtSoy!$K$4)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1714</v>
      </c>
      <c r="C1737" s="197" t="s">
        <v>1725</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(Transest!$J$14/HexExtSoy!$K$4)</f>
        <v>0.20257267294641951</v>
      </c>
      <c r="CI1737">
        <f>(HydroProcOil!$K$14/HexExtSoy!$K$4)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1726</v>
      </c>
      <c r="C1738" s="197" t="s">
        <v>1727</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(Transest!$J$14/HexExtSoy!$K$4)</f>
        <v>0.20257267294641951</v>
      </c>
      <c r="CI1738">
        <f>(HydroProcOil!$K$14/HexExtSoy!$K$4)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1726</v>
      </c>
      <c r="C1739" s="197" t="s">
        <v>682</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(Transest!$J$14/HexExtSoy!$K$4)</f>
        <v>0.20257267294641951</v>
      </c>
      <c r="CI1739">
        <f>(HydroProcOil!$K$14/HexExtSoy!$K$4)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1726</v>
      </c>
      <c r="C1740" s="197" t="s">
        <v>1728</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(Transest!$J$14/HexExtSoy!$K$4)</f>
        <v>0.20257267294641951</v>
      </c>
      <c r="CI1740">
        <f>(HydroProcOil!$K$14/HexExtSoy!$K$4)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1726</v>
      </c>
      <c r="C1741" s="197" t="s">
        <v>1729</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(Transest!$J$14/HexExtSoy!$K$4)</f>
        <v>0.20257267294641951</v>
      </c>
      <c r="CI1741">
        <f>(HydroProcOil!$K$14/HexExtSoy!$K$4)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1726</v>
      </c>
      <c r="C1742" s="197" t="s">
        <v>1730</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(Transest!$J$14/HexExtSoy!$K$4)</f>
        <v>0.20257267294641951</v>
      </c>
      <c r="CI1742">
        <f>(HydroProcOil!$K$14/HexExtSoy!$K$4)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1726</v>
      </c>
      <c r="C1743" s="197" t="s">
        <v>884</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(Transest!$J$14/HexExtSoy!$K$4)</f>
        <v>0.20257267294641951</v>
      </c>
      <c r="CI1743">
        <f>(HydroProcOil!$K$14/HexExtSoy!$K$4)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1726</v>
      </c>
      <c r="C1744" s="197" t="s">
        <v>1731</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(Transest!$J$14/HexExtSoy!$K$4)</f>
        <v>0.20257267294641951</v>
      </c>
      <c r="CI1744">
        <f>(HydroProcOil!$K$14/HexExtSoy!$K$4)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1726</v>
      </c>
      <c r="C1745" s="197" t="s">
        <v>1732</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(Transest!$J$14/HexExtSoy!$K$4)</f>
        <v>0.20257267294641951</v>
      </c>
      <c r="CI1745">
        <f>(HydroProcOil!$K$14/HexExtSoy!$K$4)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1726</v>
      </c>
      <c r="C1746" s="197" t="s">
        <v>1733</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(Transest!$J$14/HexExtSoy!$K$4)</f>
        <v>0.20257267294641951</v>
      </c>
      <c r="CI1746">
        <f>(HydroProcOil!$K$14/HexExtSoy!$K$4)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1726</v>
      </c>
      <c r="C1747" s="197" t="s">
        <v>1147</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(Transest!$J$14/HexExtSoy!$K$4)</f>
        <v>0.20257267294641951</v>
      </c>
      <c r="CI1747">
        <f>(HydroProcOil!$K$14/HexExtSoy!$K$4)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1734</v>
      </c>
      <c r="C1748" s="197" t="s">
        <v>1735</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(Transest!$J$14/HexExtSoy!$K$4)</f>
        <v>0.20257267294641951</v>
      </c>
      <c r="CI1748">
        <f>(HydroProcOil!$K$14/HexExtSoy!$K$4)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1734</v>
      </c>
      <c r="C1749" s="197" t="s">
        <v>1736</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(Transest!$J$14/HexExtSoy!$K$4)</f>
        <v>0.20257267294641951</v>
      </c>
      <c r="CI1749">
        <f>(HydroProcOil!$K$14/HexExtSoy!$K$4)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1734</v>
      </c>
      <c r="C1750" s="197" t="s">
        <v>1737</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(Transest!$J$14/HexExtSoy!$K$4)</f>
        <v>0.20257267294641951</v>
      </c>
      <c r="CI1750">
        <f>(HydroProcOil!$K$14/HexExtSoy!$K$4)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1734</v>
      </c>
      <c r="C1751" s="197" t="s">
        <v>927</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(Transest!$J$14/HexExtSoy!$K$4)</f>
        <v>0.20257267294641951</v>
      </c>
      <c r="CI1751">
        <f>(HydroProcOil!$K$14/HexExtSoy!$K$4)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1734</v>
      </c>
      <c r="C1752" s="197" t="s">
        <v>1738</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(Transest!$J$14/HexExtSoy!$K$4)</f>
        <v>0.20257267294641951</v>
      </c>
      <c r="CI1752">
        <f>(HydroProcOil!$K$14/HexExtSoy!$K$4)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1734</v>
      </c>
      <c r="C1753" s="197" t="s">
        <v>1070</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(Transest!$J$14/HexExtSoy!$K$4)</f>
        <v>0.20257267294641951</v>
      </c>
      <c r="CI1753">
        <f>(HydroProcOil!$K$14/HexExtSoy!$K$4)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1734</v>
      </c>
      <c r="C1754" s="197" t="s">
        <v>1426</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(Transest!$J$14/HexExtSoy!$K$4)</f>
        <v>0.20257267294641951</v>
      </c>
      <c r="CI1754">
        <f>(HydroProcOil!$K$14/HexExtSoy!$K$4)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1734</v>
      </c>
      <c r="C1755" s="197" t="s">
        <v>1739</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(Transest!$J$14/HexExtSoy!$K$4)</f>
        <v>0.20257267294641951</v>
      </c>
      <c r="CI1755">
        <f>(HydroProcOil!$K$14/HexExtSoy!$K$4)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1734</v>
      </c>
      <c r="C1756" s="197" t="s">
        <v>1740</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(Transest!$J$14/HexExtSoy!$K$4)</f>
        <v>0.20257267294641951</v>
      </c>
      <c r="CI1756">
        <f>(HydroProcOil!$K$14/HexExtSoy!$K$4)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1734</v>
      </c>
      <c r="C1757" s="197" t="s">
        <v>1741</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(Transest!$J$14/HexExtSoy!$K$4)</f>
        <v>0.20257267294641951</v>
      </c>
      <c r="CI1757">
        <f>(HydroProcOil!$K$14/HexExtSoy!$K$4)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1734</v>
      </c>
      <c r="C1758" s="197" t="s">
        <v>1096</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(Transest!$J$14/HexExtSoy!$K$4)</f>
        <v>0.20257267294641951</v>
      </c>
      <c r="CI1758">
        <f>(HydroProcOil!$K$14/HexExtSoy!$K$4)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1734</v>
      </c>
      <c r="C1759" s="197" t="s">
        <v>850</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(Transest!$J$14/HexExtSoy!$K$4)</f>
        <v>0.20257267294641951</v>
      </c>
      <c r="CI1759">
        <f>(HydroProcOil!$K$14/HexExtSoy!$K$4)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1734</v>
      </c>
      <c r="C1760" s="197" t="s">
        <v>1742</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(Transest!$J$14/HexExtSoy!$K$4)</f>
        <v>0.20257267294641951</v>
      </c>
      <c r="CI1760">
        <f>(HydroProcOil!$K$14/HexExtSoy!$K$4)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1734</v>
      </c>
      <c r="C1761" s="197" t="s">
        <v>1237</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(Transest!$J$14/HexExtSoy!$K$4)</f>
        <v>0.20257267294641951</v>
      </c>
      <c r="CI1761">
        <f>(HydroProcOil!$K$14/HexExtSoy!$K$4)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1734</v>
      </c>
      <c r="C1762" s="197" t="s">
        <v>1743</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(Transest!$J$14/HexExtSoy!$K$4)</f>
        <v>0.20257267294641951</v>
      </c>
      <c r="CI1762">
        <f>(HydroProcOil!$K$14/HexExtSoy!$K$4)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1734</v>
      </c>
      <c r="C1763" s="197" t="s">
        <v>1744</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(Transest!$J$14/HexExtSoy!$K$4)</f>
        <v>0.20257267294641951</v>
      </c>
      <c r="CI1763">
        <f>(HydroProcOil!$K$14/HexExtSoy!$K$4)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1734</v>
      </c>
      <c r="C1764" s="197" t="s">
        <v>1745</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(Transest!$J$14/HexExtSoy!$K$4)</f>
        <v>0.20257267294641951</v>
      </c>
      <c r="CI1764">
        <f>(HydroProcOil!$K$14/HexExtSoy!$K$4)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1734</v>
      </c>
      <c r="C1765" s="197" t="s">
        <v>1400</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(Transest!$J$14/HexExtSoy!$K$4)</f>
        <v>0.20257267294641951</v>
      </c>
      <c r="CI1765">
        <f>(HydroProcOil!$K$14/HexExtSoy!$K$4)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1734</v>
      </c>
      <c r="C1766" s="197" t="s">
        <v>858</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(Transest!$J$14/HexExtSoy!$K$4)</f>
        <v>0.20257267294641951</v>
      </c>
      <c r="CI1766">
        <f>(HydroProcOil!$K$14/HexExtSoy!$K$4)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1734</v>
      </c>
      <c r="C1767" s="197" t="s">
        <v>728</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(Transest!$J$14/HexExtSoy!$K$4)</f>
        <v>0.20257267294641951</v>
      </c>
      <c r="CI1767">
        <f>(HydroProcOil!$K$14/HexExtSoy!$K$4)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1734</v>
      </c>
      <c r="C1768" s="197" t="s">
        <v>1012</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(Transest!$J$14/HexExtSoy!$K$4)</f>
        <v>0.20257267294641951</v>
      </c>
      <c r="CI1768">
        <f>(HydroProcOil!$K$14/HexExtSoy!$K$4)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1746</v>
      </c>
      <c r="C1769" s="197" t="s">
        <v>1747</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(Transest!$J$14/HexExtSoy!$K$4)</f>
        <v>0.20257267294641951</v>
      </c>
      <c r="CI1769">
        <f>(HydroProcOil!$K$14/HexExtSoy!$K$4)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1746</v>
      </c>
      <c r="C1770" s="197" t="s">
        <v>1748</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(Transest!$J$14/HexExtSoy!$K$4)</f>
        <v>0.20257267294641951</v>
      </c>
      <c r="CI1770">
        <f>(HydroProcOil!$K$14/HexExtSoy!$K$4)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1746</v>
      </c>
      <c r="C1771" s="197" t="s">
        <v>1749</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(Transest!$J$14/HexExtSoy!$K$4)</f>
        <v>0.20257267294641951</v>
      </c>
      <c r="CI1771">
        <f>(HydroProcOil!$K$14/HexExtSoy!$K$4)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1746</v>
      </c>
      <c r="C1772" s="197" t="s">
        <v>1750</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(Transest!$J$14/HexExtSoy!$K$4)</f>
        <v>0.20257267294641951</v>
      </c>
      <c r="CI1772">
        <f>(HydroProcOil!$K$14/HexExtSoy!$K$4)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1746</v>
      </c>
      <c r="C1773" s="197" t="s">
        <v>1681</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(Transest!$J$14/HexExtSoy!$K$4)</f>
        <v>0.20257267294641951</v>
      </c>
      <c r="CI1773">
        <f>(HydroProcOil!$K$14/HexExtSoy!$K$4)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1746</v>
      </c>
      <c r="C1774" s="197" t="s">
        <v>1751</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(Transest!$J$14/HexExtSoy!$K$4)</f>
        <v>0.20257267294641951</v>
      </c>
      <c r="CI1774">
        <f>(HydroProcOil!$K$14/HexExtSoy!$K$4)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1746</v>
      </c>
      <c r="C1775" s="197" t="s">
        <v>1752</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(Transest!$J$14/HexExtSoy!$K$4)</f>
        <v>0.20257267294641951</v>
      </c>
      <c r="CI1775">
        <f>(HydroProcOil!$K$14/HexExtSoy!$K$4)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1746</v>
      </c>
      <c r="C1776" s="197" t="s">
        <v>1753</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(Transest!$J$14/HexExtSoy!$K$4)</f>
        <v>0.20257267294641951</v>
      </c>
      <c r="CI1776">
        <f>(HydroProcOil!$K$14/HexExtSoy!$K$4)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1746</v>
      </c>
      <c r="C1777" s="197" t="s">
        <v>1754</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(Transest!$J$14/HexExtSoy!$K$4)</f>
        <v>0.20257267294641951</v>
      </c>
      <c r="CI1777">
        <f>(HydroProcOil!$K$14/HexExtSoy!$K$4)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1746</v>
      </c>
      <c r="C1778" s="197" t="s">
        <v>697</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(Transest!$J$14/HexExtSoy!$K$4)</f>
        <v>0.20257267294641951</v>
      </c>
      <c r="CI1778">
        <f>(HydroProcOil!$K$14/HexExtSoy!$K$4)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1746</v>
      </c>
      <c r="C1779" s="197" t="s">
        <v>1755</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(Transest!$J$14/HexExtSoy!$K$4)</f>
        <v>0.20257267294641951</v>
      </c>
      <c r="CI1779">
        <f>(HydroProcOil!$K$14/HexExtSoy!$K$4)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1746</v>
      </c>
      <c r="C1780" s="197" t="s">
        <v>1756</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(Transest!$J$14/HexExtSoy!$K$4)</f>
        <v>0.20257267294641951</v>
      </c>
      <c r="CI1780">
        <f>(HydroProcOil!$K$14/HexExtSoy!$K$4)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1746</v>
      </c>
      <c r="C1781" s="197" t="s">
        <v>1757</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(Transest!$J$14/HexExtSoy!$K$4)</f>
        <v>0.20257267294641951</v>
      </c>
      <c r="CI1781">
        <f>(HydroProcOil!$K$14/HexExtSoy!$K$4)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1746</v>
      </c>
      <c r="C1782" s="197" t="s">
        <v>1758</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(Transest!$J$14/HexExtSoy!$K$4)</f>
        <v>0.20257267294641951</v>
      </c>
      <c r="CI1782">
        <f>(HydroProcOil!$K$14/HexExtSoy!$K$4)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1746</v>
      </c>
      <c r="C1783" s="197" t="s">
        <v>705</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(Transest!$J$14/HexExtSoy!$K$4)</f>
        <v>0.20257267294641951</v>
      </c>
      <c r="CI1783">
        <f>(HydroProcOil!$K$14/HexExtSoy!$K$4)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1746</v>
      </c>
      <c r="C1784" s="197" t="s">
        <v>1759</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(Transest!$J$14/HexExtSoy!$K$4)</f>
        <v>0.20257267294641951</v>
      </c>
      <c r="CI1784">
        <f>(HydroProcOil!$K$14/HexExtSoy!$K$4)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1746</v>
      </c>
      <c r="C1785" s="197" t="s">
        <v>1760</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(Transest!$J$14/HexExtSoy!$K$4)</f>
        <v>0.20257267294641951</v>
      </c>
      <c r="CI1785">
        <f>(HydroProcOil!$K$14/HexExtSoy!$K$4)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1746</v>
      </c>
      <c r="C1786" s="197" t="s">
        <v>1761</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(Transest!$J$14/HexExtSoy!$K$4)</f>
        <v>0.20257267294641951</v>
      </c>
      <c r="CI1786">
        <f>(HydroProcOil!$K$14/HexExtSoy!$K$4)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1746</v>
      </c>
      <c r="C1787" s="197" t="s">
        <v>1762</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(Transest!$J$14/HexExtSoy!$K$4)</f>
        <v>0.20257267294641951</v>
      </c>
      <c r="CI1787">
        <f>(HydroProcOil!$K$14/HexExtSoy!$K$4)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1746</v>
      </c>
      <c r="C1788" s="197" t="s">
        <v>830</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(Transest!$J$14/HexExtSoy!$K$4)</f>
        <v>0.20257267294641951</v>
      </c>
      <c r="CI1788">
        <f>(HydroProcOil!$K$14/HexExtSoy!$K$4)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1746</v>
      </c>
      <c r="C1789" s="197" t="s">
        <v>1763</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(Transest!$J$14/HexExtSoy!$K$4)</f>
        <v>0.20257267294641951</v>
      </c>
      <c r="CI1789">
        <f>(HydroProcOil!$K$14/HexExtSoy!$K$4)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1746</v>
      </c>
      <c r="C1790" s="197" t="s">
        <v>1764</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(Transest!$J$14/HexExtSoy!$K$4)</f>
        <v>0.20257267294641951</v>
      </c>
      <c r="CI1790">
        <f>(HydroProcOil!$K$14/HexExtSoy!$K$4)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1746</v>
      </c>
      <c r="C1791" s="197" t="s">
        <v>1662</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(Transest!$J$14/HexExtSoy!$K$4)</f>
        <v>0.20257267294641951</v>
      </c>
      <c r="CI1791">
        <f>(HydroProcOil!$K$14/HexExtSoy!$K$4)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1746</v>
      </c>
      <c r="C1792" s="197" t="s">
        <v>1765</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(Transest!$J$14/HexExtSoy!$K$4)</f>
        <v>0.20257267294641951</v>
      </c>
      <c r="CI1792">
        <f>(HydroProcOil!$K$14/HexExtSoy!$K$4)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1746</v>
      </c>
      <c r="C1793" s="197" t="s">
        <v>840</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(Transest!$J$14/HexExtSoy!$K$4)</f>
        <v>0.20257267294641951</v>
      </c>
      <c r="CI1793">
        <f>(HydroProcOil!$K$14/HexExtSoy!$K$4)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1746</v>
      </c>
      <c r="C1794" s="197" t="s">
        <v>841</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(Transest!$J$14/HexExtSoy!$K$4)</f>
        <v>0.20257267294641951</v>
      </c>
      <c r="CI1794">
        <f>(HydroProcOil!$K$14/HexExtSoy!$K$4)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1746</v>
      </c>
      <c r="C1795" s="197" t="s">
        <v>1766</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(Transest!$J$14/HexExtSoy!$K$4)</f>
        <v>0.20257267294641951</v>
      </c>
      <c r="CI1795">
        <f>(HydroProcOil!$K$14/HexExtSoy!$K$4)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1746</v>
      </c>
      <c r="C1796" s="197" t="s">
        <v>777</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(Transest!$J$14/HexExtSoy!$K$4)</f>
        <v>0.20257267294641951</v>
      </c>
      <c r="CI1796">
        <f>(HydroProcOil!$K$14/HexExtSoy!$K$4)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1746</v>
      </c>
      <c r="C1797" s="197" t="s">
        <v>1767</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(Transest!$J$14/HexExtSoy!$K$4)</f>
        <v>0.20257267294641951</v>
      </c>
      <c r="CI1797">
        <f>(HydroProcOil!$K$14/HexExtSoy!$K$4)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1746</v>
      </c>
      <c r="C1798" s="197" t="s">
        <v>1768</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(Transest!$J$14/HexExtSoy!$K$4)</f>
        <v>0.20257267294641951</v>
      </c>
      <c r="CI1798">
        <f>(HydroProcOil!$K$14/HexExtSoy!$K$4)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1746</v>
      </c>
      <c r="C1799" s="197" t="s">
        <v>1769</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(Transest!$J$14/HexExtSoy!$K$4)</f>
        <v>0.20257267294641951</v>
      </c>
      <c r="CI1799">
        <f>(HydroProcOil!$K$14/HexExtSoy!$K$4)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1746</v>
      </c>
      <c r="C1800" s="197" t="s">
        <v>728</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(Transest!$J$14/HexExtSoy!$K$4)</f>
        <v>0.20257267294641951</v>
      </c>
      <c r="CI1800">
        <f>(HydroProcOil!$K$14/HexExtSoy!$K$4)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1746</v>
      </c>
      <c r="C1801" s="197" t="s">
        <v>1770</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(Transest!$J$14/HexExtSoy!$K$4)</f>
        <v>0.20257267294641951</v>
      </c>
      <c r="CI1801">
        <f>(HydroProcOil!$K$14/HexExtSoy!$K$4)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1771</v>
      </c>
      <c r="C1802" s="197" t="s">
        <v>1772</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(Transest!$J$14/HexExtSoy!$K$4)</f>
        <v>0.20257267294641951</v>
      </c>
      <c r="CI1802">
        <f>(HydroProcOil!$K$14/HexExtSoy!$K$4)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1771</v>
      </c>
      <c r="C1803" s="197" t="s">
        <v>1404</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(Transest!$J$14/HexExtSoy!$K$4)</f>
        <v>0.20257267294641951</v>
      </c>
      <c r="CI1803">
        <f>(HydroProcOil!$K$14/HexExtSoy!$K$4)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1771</v>
      </c>
      <c r="C1804" s="197" t="s">
        <v>1773</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(Transest!$J$14/HexExtSoy!$K$4)</f>
        <v>0.20257267294641951</v>
      </c>
      <c r="CI1804">
        <f>(HydroProcOil!$K$14/HexExtSoy!$K$4)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1771</v>
      </c>
      <c r="C1805" s="197" t="s">
        <v>1774</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(Transest!$J$14/HexExtSoy!$K$4)</f>
        <v>0.20257267294641951</v>
      </c>
      <c r="CI1805">
        <f>(HydroProcOil!$K$14/HexExtSoy!$K$4)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1771</v>
      </c>
      <c r="C1806" s="197" t="s">
        <v>1775</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(Transest!$J$14/HexExtSoy!$K$4)</f>
        <v>0.20257267294641951</v>
      </c>
      <c r="CI1806">
        <f>(HydroProcOil!$K$14/HexExtSoy!$K$4)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1771</v>
      </c>
      <c r="C1807" s="197" t="s">
        <v>1776</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(Transest!$J$14/HexExtSoy!$K$4)</f>
        <v>0.20257267294641951</v>
      </c>
      <c r="CI1807">
        <f>(HydroProcOil!$K$14/HexExtSoy!$K$4)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1771</v>
      </c>
      <c r="C1808" s="197" t="s">
        <v>1210</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(Transest!$J$14/HexExtSoy!$K$4)</f>
        <v>0.20257267294641951</v>
      </c>
      <c r="CI1808">
        <f>(HydroProcOil!$K$14/HexExtSoy!$K$4)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1771</v>
      </c>
      <c r="C1809" s="197" t="s">
        <v>1777</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(Transest!$J$14/HexExtSoy!$K$4)</f>
        <v>0.20257267294641951</v>
      </c>
      <c r="CI1809">
        <f>(HydroProcOil!$K$14/HexExtSoy!$K$4)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1771</v>
      </c>
      <c r="C1810" s="197" t="s">
        <v>1778</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(Transest!$J$14/HexExtSoy!$K$4)</f>
        <v>0.20257267294641951</v>
      </c>
      <c r="CI1810">
        <f>(HydroProcOil!$K$14/HexExtSoy!$K$4)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1771</v>
      </c>
      <c r="C1811" s="197" t="s">
        <v>1068</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(Transest!$J$14/HexExtSoy!$K$4)</f>
        <v>0.20257267294641951</v>
      </c>
      <c r="CI1811">
        <f>(HydroProcOil!$K$14/HexExtSoy!$K$4)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1771</v>
      </c>
      <c r="C1812" s="197" t="s">
        <v>686</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(Transest!$J$14/HexExtSoy!$K$4)</f>
        <v>0.20257267294641951</v>
      </c>
      <c r="CI1812">
        <f>(HydroProcOil!$K$14/HexExtSoy!$K$4)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1771</v>
      </c>
      <c r="C1813" s="197" t="s">
        <v>1779</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(Transest!$J$14/HexExtSoy!$K$4)</f>
        <v>0.20257267294641951</v>
      </c>
      <c r="CI1813">
        <f>(HydroProcOil!$K$14/HexExtSoy!$K$4)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1771</v>
      </c>
      <c r="C1814" s="197" t="s">
        <v>1121</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(Transest!$J$14/HexExtSoy!$K$4)</f>
        <v>0.20257267294641951</v>
      </c>
      <c r="CI1814">
        <f>(HydroProcOil!$K$14/HexExtSoy!$K$4)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1771</v>
      </c>
      <c r="C1815" s="197" t="s">
        <v>1780</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(Transest!$J$14/HexExtSoy!$K$4)</f>
        <v>0.20257267294641951</v>
      </c>
      <c r="CI1815">
        <f>(HydroProcOil!$K$14/HexExtSoy!$K$4)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1771</v>
      </c>
      <c r="C1816" s="197" t="s">
        <v>1781</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(Transest!$J$14/HexExtSoy!$K$4)</f>
        <v>0.20257267294641951</v>
      </c>
      <c r="CI1816">
        <f>(HydroProcOil!$K$14/HexExtSoy!$K$4)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1771</v>
      </c>
      <c r="C1817" s="197" t="s">
        <v>1426</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(Transest!$J$14/HexExtSoy!$K$4)</f>
        <v>0.20257267294641951</v>
      </c>
      <c r="CI1817">
        <f>(HydroProcOil!$K$14/HexExtSoy!$K$4)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1771</v>
      </c>
      <c r="C1818" s="197" t="s">
        <v>621</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(Transest!$J$14/HexExtSoy!$K$4)</f>
        <v>0.20257267294641951</v>
      </c>
      <c r="CI1818">
        <f>(HydroProcOil!$K$14/HexExtSoy!$K$4)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1771</v>
      </c>
      <c r="C1819" s="197" t="s">
        <v>695</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(Transest!$J$14/HexExtSoy!$K$4)</f>
        <v>0.20257267294641951</v>
      </c>
      <c r="CI1819">
        <f>(HydroProcOil!$K$14/HexExtSoy!$K$4)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1771</v>
      </c>
      <c r="C1820" s="197" t="s">
        <v>1448</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(Transest!$J$14/HexExtSoy!$K$4)</f>
        <v>0.20257267294641951</v>
      </c>
      <c r="CI1820">
        <f>(HydroProcOil!$K$14/HexExtSoy!$K$4)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1771</v>
      </c>
      <c r="C1821" s="197" t="s">
        <v>623</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(Transest!$J$14/HexExtSoy!$K$4)</f>
        <v>0.20257267294641951</v>
      </c>
      <c r="CI1821">
        <f>(HydroProcOil!$K$14/HexExtSoy!$K$4)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1771</v>
      </c>
      <c r="C1822" s="197" t="s">
        <v>879</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(Transest!$J$14/HexExtSoy!$K$4)</f>
        <v>0.20257267294641951</v>
      </c>
      <c r="CI1822">
        <f>(HydroProcOil!$K$14/HexExtSoy!$K$4)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1771</v>
      </c>
      <c r="C1823" s="197" t="s">
        <v>1782</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(Transest!$J$14/HexExtSoy!$K$4)</f>
        <v>0.20257267294641951</v>
      </c>
      <c r="CI1823">
        <f>(HydroProcOil!$K$14/HexExtSoy!$K$4)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1771</v>
      </c>
      <c r="C1824" s="197" t="s">
        <v>628</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(Transest!$J$14/HexExtSoy!$K$4)</f>
        <v>0.20257267294641951</v>
      </c>
      <c r="CI1824">
        <f>(HydroProcOil!$K$14/HexExtSoy!$K$4)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1771</v>
      </c>
      <c r="C1825" s="197" t="s">
        <v>749</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(Transest!$J$14/HexExtSoy!$K$4)</f>
        <v>0.20257267294641951</v>
      </c>
      <c r="CI1825">
        <f>(HydroProcOil!$K$14/HexExtSoy!$K$4)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1771</v>
      </c>
      <c r="C1826" s="197" t="s">
        <v>1049</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(Transest!$J$14/HexExtSoy!$K$4)</f>
        <v>0.20257267294641951</v>
      </c>
      <c r="CI1826">
        <f>(HydroProcOil!$K$14/HexExtSoy!$K$4)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1771</v>
      </c>
      <c r="C1827" s="197" t="s">
        <v>1088</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(Transest!$J$14/HexExtSoy!$K$4)</f>
        <v>0.20257267294641951</v>
      </c>
      <c r="CI1827">
        <f>(HydroProcOil!$K$14/HexExtSoy!$K$4)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1771</v>
      </c>
      <c r="C1828" s="197" t="s">
        <v>636</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(Transest!$J$14/HexExtSoy!$K$4)</f>
        <v>0.20257267294641951</v>
      </c>
      <c r="CI1828">
        <f>(HydroProcOil!$K$14/HexExtSoy!$K$4)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1771</v>
      </c>
      <c r="C1829" s="197" t="s">
        <v>641</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(Transest!$J$14/HexExtSoy!$K$4)</f>
        <v>0.20257267294641951</v>
      </c>
      <c r="CI1829">
        <f>(HydroProcOil!$K$14/HexExtSoy!$K$4)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1771</v>
      </c>
      <c r="C1830" s="197" t="s">
        <v>642</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(Transest!$J$14/HexExtSoy!$K$4)</f>
        <v>0.20257267294641951</v>
      </c>
      <c r="CI1830">
        <f>(HydroProcOil!$K$14/HexExtSoy!$K$4)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1771</v>
      </c>
      <c r="C1831" s="197" t="s">
        <v>893</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(Transest!$J$14/HexExtSoy!$K$4)</f>
        <v>0.20257267294641951</v>
      </c>
      <c r="CI1831">
        <f>(HydroProcOil!$K$14/HexExtSoy!$K$4)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1771</v>
      </c>
      <c r="C1832" s="197" t="s">
        <v>1783</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(Transest!$J$14/HexExtSoy!$K$4)</f>
        <v>0.20257267294641951</v>
      </c>
      <c r="CI1832">
        <f>(HydroProcOil!$K$14/HexExtSoy!$K$4)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1771</v>
      </c>
      <c r="C1833" s="197" t="s">
        <v>1784</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(Transest!$J$14/HexExtSoy!$K$4)</f>
        <v>0.20257267294641951</v>
      </c>
      <c r="CI1833">
        <f>(HydroProcOil!$K$14/HexExtSoy!$K$4)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1771</v>
      </c>
      <c r="C1834" s="197" t="s">
        <v>1052</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(Transest!$J$14/HexExtSoy!$K$4)</f>
        <v>0.20257267294641951</v>
      </c>
      <c r="CI1834">
        <f>(HydroProcOil!$K$14/HexExtSoy!$K$4)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1771</v>
      </c>
      <c r="C1835" s="197" t="s">
        <v>1785</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(Transest!$J$14/HexExtSoy!$K$4)</f>
        <v>0.20257267294641951</v>
      </c>
      <c r="CI1835">
        <f>(HydroProcOil!$K$14/HexExtSoy!$K$4)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1771</v>
      </c>
      <c r="C1836" s="197" t="s">
        <v>1786</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(Transest!$J$14/HexExtSoy!$K$4)</f>
        <v>0.20257267294641951</v>
      </c>
      <c r="CI1836">
        <f>(HydroProcOil!$K$14/HexExtSoy!$K$4)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1771</v>
      </c>
      <c r="C1837" s="197" t="s">
        <v>762</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(Transest!$J$14/HexExtSoy!$K$4)</f>
        <v>0.20257267294641951</v>
      </c>
      <c r="CI1837">
        <f>(HydroProcOil!$K$14/HexExtSoy!$K$4)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1771</v>
      </c>
      <c r="C1838" s="197" t="s">
        <v>1787</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(Transest!$J$14/HexExtSoy!$K$4)</f>
        <v>0.20257267294641951</v>
      </c>
      <c r="CI1838">
        <f>(HydroProcOil!$K$14/HexExtSoy!$K$4)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1771</v>
      </c>
      <c r="C1839" s="197" t="s">
        <v>1788</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(Transest!$J$14/HexExtSoy!$K$4)</f>
        <v>0.20257267294641951</v>
      </c>
      <c r="CI1839">
        <f>(HydroProcOil!$K$14/HexExtSoy!$K$4)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1771</v>
      </c>
      <c r="C1840" s="197" t="s">
        <v>1485</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(Transest!$J$14/HexExtSoy!$K$4)</f>
        <v>0.20257267294641951</v>
      </c>
      <c r="CI1840">
        <f>(HydroProcOil!$K$14/HexExtSoy!$K$4)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1771</v>
      </c>
      <c r="C1841" s="197" t="s">
        <v>900</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(Transest!$J$14/HexExtSoy!$K$4)</f>
        <v>0.20257267294641951</v>
      </c>
      <c r="CI1841">
        <f>(HydroProcOil!$K$14/HexExtSoy!$K$4)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1771</v>
      </c>
      <c r="C1842" s="197" t="s">
        <v>1789</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(Transest!$J$14/HexExtSoy!$K$4)</f>
        <v>0.20257267294641951</v>
      </c>
      <c r="CI1842">
        <f>(HydroProcOil!$K$14/HexExtSoy!$K$4)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1771</v>
      </c>
      <c r="C1843" s="197" t="s">
        <v>1790</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(Transest!$J$14/HexExtSoy!$K$4)</f>
        <v>0.20257267294641951</v>
      </c>
      <c r="CI1843">
        <f>(HydroProcOil!$K$14/HexExtSoy!$K$4)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1771</v>
      </c>
      <c r="C1844" s="197" t="s">
        <v>990</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(Transest!$J$14/HexExtSoy!$K$4)</f>
        <v>0.20257267294641951</v>
      </c>
      <c r="CI1844">
        <f>(HydroProcOil!$K$14/HexExtSoy!$K$4)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1771</v>
      </c>
      <c r="C1845" s="197" t="s">
        <v>1791</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(Transest!$J$14/HexExtSoy!$K$4)</f>
        <v>0.20257267294641951</v>
      </c>
      <c r="CI1845">
        <f>(HydroProcOil!$K$14/HexExtSoy!$K$4)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1771</v>
      </c>
      <c r="C1846" s="197" t="s">
        <v>1792</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(Transest!$J$14/HexExtSoy!$K$4)</f>
        <v>0.20257267294641951</v>
      </c>
      <c r="CI1846">
        <f>(HydroProcOil!$K$14/HexExtSoy!$K$4)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1771</v>
      </c>
      <c r="C1847" s="197" t="s">
        <v>1793</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(Transest!$J$14/HexExtSoy!$K$4)</f>
        <v>0.20257267294641951</v>
      </c>
      <c r="CI1847">
        <f>(HydroProcOil!$K$14/HexExtSoy!$K$4)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1771</v>
      </c>
      <c r="C1848" s="197" t="s">
        <v>1794</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(Transest!$J$14/HexExtSoy!$K$4)</f>
        <v>0.20257267294641951</v>
      </c>
      <c r="CI1848">
        <f>(HydroProcOil!$K$14/HexExtSoy!$K$4)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1771</v>
      </c>
      <c r="C1849" s="197" t="s">
        <v>1795</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(Transest!$J$14/HexExtSoy!$K$4)</f>
        <v>0.20257267294641951</v>
      </c>
      <c r="CI1849">
        <f>(HydroProcOil!$K$14/HexExtSoy!$K$4)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1771</v>
      </c>
      <c r="C1850" s="197" t="s">
        <v>1104</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(Transest!$J$14/HexExtSoy!$K$4)</f>
        <v>0.20257267294641951</v>
      </c>
      <c r="CI1850">
        <f>(HydroProcOil!$K$14/HexExtSoy!$K$4)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1771</v>
      </c>
      <c r="C1851" s="197" t="s">
        <v>1796</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(Transest!$J$14/HexExtSoy!$K$4)</f>
        <v>0.20257267294641951</v>
      </c>
      <c r="CI1851">
        <f>(HydroProcOil!$K$14/HexExtSoy!$K$4)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1771</v>
      </c>
      <c r="C1852" s="197" t="s">
        <v>1146</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(Transest!$J$14/HexExtSoy!$K$4)</f>
        <v>0.20257267294641951</v>
      </c>
      <c r="CI1852">
        <f>(HydroProcOil!$K$14/HexExtSoy!$K$4)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1771</v>
      </c>
      <c r="C1853" s="197" t="s">
        <v>1431</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(Transest!$J$14/HexExtSoy!$K$4)</f>
        <v>0.20257267294641951</v>
      </c>
      <c r="CI1853">
        <f>(HydroProcOil!$K$14/HexExtSoy!$K$4)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1771</v>
      </c>
      <c r="C1854" s="197" t="s">
        <v>1147</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(Transest!$J$14/HexExtSoy!$K$4)</f>
        <v>0.20257267294641951</v>
      </c>
      <c r="CI1854">
        <f>(HydroProcOil!$K$14/HexExtSoy!$K$4)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1771</v>
      </c>
      <c r="C1855" s="197" t="s">
        <v>1797</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(Transest!$J$14/HexExtSoy!$K$4)</f>
        <v>0.20257267294641951</v>
      </c>
      <c r="CI1855">
        <f>(HydroProcOil!$K$14/HexExtSoy!$K$4)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1771</v>
      </c>
      <c r="C1856" s="197" t="s">
        <v>1798</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(Transest!$J$14/HexExtSoy!$K$4)</f>
        <v>0.20257267294641951</v>
      </c>
      <c r="CI1856">
        <f>(HydroProcOil!$K$14/HexExtSoy!$K$4)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1771</v>
      </c>
      <c r="C1857" s="197" t="s">
        <v>1799</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(Transest!$J$14/HexExtSoy!$K$4)</f>
        <v>0.20257267294641951</v>
      </c>
      <c r="CI1857">
        <f>(HydroProcOil!$K$14/HexExtSoy!$K$4)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1771</v>
      </c>
      <c r="C1858" s="197" t="s">
        <v>1012</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(Transest!$J$14/HexExtSoy!$K$4)</f>
        <v>0.20257267294641951</v>
      </c>
      <c r="CI1858">
        <f>(HydroProcOil!$K$14/HexExtSoy!$K$4)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1771</v>
      </c>
      <c r="C1859" s="197" t="s">
        <v>656</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(Transest!$J$14/HexExtSoy!$K$4)</f>
        <v>0.20257267294641951</v>
      </c>
      <c r="CI1859">
        <f>(HydroProcOil!$K$14/HexExtSoy!$K$4)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1771</v>
      </c>
      <c r="C1860" s="197" t="s">
        <v>1013</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(Transest!$J$14/HexExtSoy!$K$4)</f>
        <v>0.20257267294641951</v>
      </c>
      <c r="CI1860">
        <f>(HydroProcOil!$K$14/HexExtSoy!$K$4)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1771</v>
      </c>
      <c r="C1861" s="197" t="s">
        <v>1800</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(Transest!$J$14/HexExtSoy!$K$4)</f>
        <v>0.20257267294641951</v>
      </c>
      <c r="CI1861">
        <f>(HydroProcOil!$K$14/HexExtSoy!$K$4)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1771</v>
      </c>
      <c r="C1862" s="197" t="s">
        <v>1801</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(Transest!$J$14/HexExtSoy!$K$4)</f>
        <v>0.20257267294641951</v>
      </c>
      <c r="CI1862">
        <f>(HydroProcOil!$K$14/HexExtSoy!$K$4)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1771</v>
      </c>
      <c r="C1863" s="197" t="s">
        <v>1802</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(Transest!$J$14/HexExtSoy!$K$4)</f>
        <v>0.20257267294641951</v>
      </c>
      <c r="CI1863">
        <f>(HydroProcOil!$K$14/HexExtSoy!$K$4)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1803</v>
      </c>
      <c r="C1864" s="197" t="s">
        <v>1804</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(Transest!$J$14/HexExtSoy!$K$4)</f>
        <v>0.20257267294641951</v>
      </c>
      <c r="CI1864">
        <f>(HydroProcOil!$K$14/HexExtSoy!$K$4)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1803</v>
      </c>
      <c r="C1865" s="197" t="s">
        <v>1061</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(Transest!$J$14/HexExtSoy!$K$4)</f>
        <v>0.20257267294641951</v>
      </c>
      <c r="CI1865">
        <f>(HydroProcOil!$K$14/HexExtSoy!$K$4)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1803</v>
      </c>
      <c r="C1866" s="197" t="s">
        <v>1805</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(Transest!$J$14/HexExtSoy!$K$4)</f>
        <v>0.20257267294641951</v>
      </c>
      <c r="CI1866">
        <f>(HydroProcOil!$K$14/HexExtSoy!$K$4)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1803</v>
      </c>
      <c r="C1867" s="197" t="s">
        <v>1806</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(Transest!$J$14/HexExtSoy!$K$4)</f>
        <v>0.20257267294641951</v>
      </c>
      <c r="CI1867">
        <f>(HydroProcOil!$K$14/HexExtSoy!$K$4)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1803</v>
      </c>
      <c r="C1868" s="197" t="s">
        <v>1807</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(Transest!$J$14/HexExtSoy!$K$4)</f>
        <v>0.20257267294641951</v>
      </c>
      <c r="CI1868">
        <f>(HydroProcOil!$K$14/HexExtSoy!$K$4)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1803</v>
      </c>
      <c r="C1869" s="197" t="s">
        <v>1808</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(Transest!$J$14/HexExtSoy!$K$4)</f>
        <v>0.20257267294641951</v>
      </c>
      <c r="CI1869">
        <f>(HydroProcOil!$K$14/HexExtSoy!$K$4)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1803</v>
      </c>
      <c r="C1870" s="197" t="s">
        <v>1809</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(Transest!$J$14/HexExtSoy!$K$4)</f>
        <v>0.20257267294641951</v>
      </c>
      <c r="CI1870">
        <f>(HydroProcOil!$K$14/HexExtSoy!$K$4)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1803</v>
      </c>
      <c r="C1871" s="197" t="s">
        <v>1810</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(Transest!$J$14/HexExtSoy!$K$4)</f>
        <v>0.20257267294641951</v>
      </c>
      <c r="CI1871">
        <f>(HydroProcOil!$K$14/HexExtSoy!$K$4)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1803</v>
      </c>
      <c r="C1872" s="197" t="s">
        <v>1811</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(Transest!$J$14/HexExtSoy!$K$4)</f>
        <v>0.20257267294641951</v>
      </c>
      <c r="CI1872">
        <f>(HydroProcOil!$K$14/HexExtSoy!$K$4)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1803</v>
      </c>
      <c r="C1873" s="197" t="s">
        <v>1812</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(Transest!$J$14/HexExtSoy!$K$4)</f>
        <v>0.20257267294641951</v>
      </c>
      <c r="CI1873">
        <f>(HydroProcOil!$K$14/HexExtSoy!$K$4)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1803</v>
      </c>
      <c r="C1874" s="197" t="s">
        <v>1813</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(Transest!$J$14/HexExtSoy!$K$4)</f>
        <v>0.20257267294641951</v>
      </c>
      <c r="CI1874">
        <f>(HydroProcOil!$K$14/HexExtSoy!$K$4)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1803</v>
      </c>
      <c r="C1875" s="197" t="s">
        <v>925</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(Transest!$J$14/HexExtSoy!$K$4)</f>
        <v>0.20257267294641951</v>
      </c>
      <c r="CI1875">
        <f>(HydroProcOil!$K$14/HexExtSoy!$K$4)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1803</v>
      </c>
      <c r="C1876" s="197" t="s">
        <v>1814</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(Transest!$J$14/HexExtSoy!$K$4)</f>
        <v>0.20257267294641951</v>
      </c>
      <c r="CI1876">
        <f>(HydroProcOil!$K$14/HexExtSoy!$K$4)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1803</v>
      </c>
      <c r="C1877" s="197" t="s">
        <v>1282</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(Transest!$J$14/HexExtSoy!$K$4)</f>
        <v>0.20257267294641951</v>
      </c>
      <c r="CI1877">
        <f>(HydroProcOil!$K$14/HexExtSoy!$K$4)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1803</v>
      </c>
      <c r="C1878" s="197" t="s">
        <v>927</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(Transest!$J$14/HexExtSoy!$K$4)</f>
        <v>0.20257267294641951</v>
      </c>
      <c r="CI1878">
        <f>(HydroProcOil!$K$14/HexExtSoy!$K$4)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1803</v>
      </c>
      <c r="C1879" s="197" t="s">
        <v>1815</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(Transest!$J$14/HexExtSoy!$K$4)</f>
        <v>0.20257267294641951</v>
      </c>
      <c r="CI1879">
        <f>(HydroProcOil!$K$14/HexExtSoy!$K$4)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1803</v>
      </c>
      <c r="C1880" s="197" t="s">
        <v>1816</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(Transest!$J$14/HexExtSoy!$K$4)</f>
        <v>0.20257267294641951</v>
      </c>
      <c r="CI1880">
        <f>(HydroProcOil!$K$14/HexExtSoy!$K$4)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1803</v>
      </c>
      <c r="C1881" s="197" t="s">
        <v>1817</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(Transest!$J$14/HexExtSoy!$K$4)</f>
        <v>0.20257267294641951</v>
      </c>
      <c r="CI1881">
        <f>(HydroProcOil!$K$14/HexExtSoy!$K$4)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1803</v>
      </c>
      <c r="C1882" s="197" t="s">
        <v>931</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(Transest!$J$14/HexExtSoy!$K$4)</f>
        <v>0.20257267294641951</v>
      </c>
      <c r="CI1882">
        <f>(HydroProcOil!$K$14/HexExtSoy!$K$4)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1803</v>
      </c>
      <c r="C1883" s="197" t="s">
        <v>601</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(Transest!$J$14/HexExtSoy!$K$4)</f>
        <v>0.20257267294641951</v>
      </c>
      <c r="CI1883">
        <f>(HydroProcOil!$K$14/HexExtSoy!$K$4)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1803</v>
      </c>
      <c r="C1884" s="197" t="s">
        <v>1818</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(Transest!$J$14/HexExtSoy!$K$4)</f>
        <v>0.20257267294641951</v>
      </c>
      <c r="CI1884">
        <f>(HydroProcOil!$K$14/HexExtSoy!$K$4)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1803</v>
      </c>
      <c r="C1885" s="197" t="s">
        <v>605</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(Transest!$J$14/HexExtSoy!$K$4)</f>
        <v>0.20257267294641951</v>
      </c>
      <c r="CI1885">
        <f>(HydroProcOil!$K$14/HexExtSoy!$K$4)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1803</v>
      </c>
      <c r="C1886" s="197" t="s">
        <v>685</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(Transest!$J$14/HexExtSoy!$K$4)</f>
        <v>0.20257267294641951</v>
      </c>
      <c r="CI1886">
        <f>(HydroProcOil!$K$14/HexExtSoy!$K$4)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1803</v>
      </c>
      <c r="C1887" s="197" t="s">
        <v>1819</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(Transest!$J$14/HexExtSoy!$K$4)</f>
        <v>0.20257267294641951</v>
      </c>
      <c r="CI1887">
        <f>(HydroProcOil!$K$14/HexExtSoy!$K$4)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1803</v>
      </c>
      <c r="C1888" s="197" t="s">
        <v>1820</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(Transest!$J$14/HexExtSoy!$K$4)</f>
        <v>0.20257267294641951</v>
      </c>
      <c r="CI1888">
        <f>(HydroProcOil!$K$14/HexExtSoy!$K$4)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1803</v>
      </c>
      <c r="C1889" s="197" t="s">
        <v>1070</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(Transest!$J$14/HexExtSoy!$K$4)</f>
        <v>0.20257267294641951</v>
      </c>
      <c r="CI1889">
        <f>(HydroProcOil!$K$14/HexExtSoy!$K$4)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1803</v>
      </c>
      <c r="C1890" s="197" t="s">
        <v>1821</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(Transest!$J$14/HexExtSoy!$K$4)</f>
        <v>0.20257267294641951</v>
      </c>
      <c r="CI1890">
        <f>(HydroProcOil!$K$14/HexExtSoy!$K$4)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1803</v>
      </c>
      <c r="C1891" s="197" t="s">
        <v>1822</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(Transest!$J$14/HexExtSoy!$K$4)</f>
        <v>0.20257267294641951</v>
      </c>
      <c r="CI1891">
        <f>(HydroProcOil!$K$14/HexExtSoy!$K$4)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1803</v>
      </c>
      <c r="C1892" s="197" t="s">
        <v>1823</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(Transest!$J$14/HexExtSoy!$K$4)</f>
        <v>0.20257267294641951</v>
      </c>
      <c r="CI1892">
        <f>(HydroProcOil!$K$14/HexExtSoy!$K$4)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1803</v>
      </c>
      <c r="C1893" s="197" t="s">
        <v>1824</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(Transest!$J$14/HexExtSoy!$K$4)</f>
        <v>0.20257267294641951</v>
      </c>
      <c r="CI1893">
        <f>(HydroProcOil!$K$14/HexExtSoy!$K$4)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1803</v>
      </c>
      <c r="C1894" s="197" t="s">
        <v>1825</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(Transest!$J$14/HexExtSoy!$K$4)</f>
        <v>0.20257267294641951</v>
      </c>
      <c r="CI1894">
        <f>(HydroProcOil!$K$14/HexExtSoy!$K$4)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1803</v>
      </c>
      <c r="C1895" s="197" t="s">
        <v>1826</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(Transest!$J$14/HexExtSoy!$K$4)</f>
        <v>0.20257267294641951</v>
      </c>
      <c r="CI1895">
        <f>(HydroProcOil!$K$14/HexExtSoy!$K$4)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1803</v>
      </c>
      <c r="C1896" s="197" t="s">
        <v>1827</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(Transest!$J$14/HexExtSoy!$K$4)</f>
        <v>0.20257267294641951</v>
      </c>
      <c r="CI1896">
        <f>(HydroProcOil!$K$14/HexExtSoy!$K$4)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1803</v>
      </c>
      <c r="C1897" s="197" t="s">
        <v>954</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(Transest!$J$14/HexExtSoy!$K$4)</f>
        <v>0.20257267294641951</v>
      </c>
      <c r="CI1897">
        <f>(HydroProcOil!$K$14/HexExtSoy!$K$4)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1803</v>
      </c>
      <c r="C1898" s="197" t="s">
        <v>621</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(Transest!$J$14/HexExtSoy!$K$4)</f>
        <v>0.20257267294641951</v>
      </c>
      <c r="CI1898">
        <f>(HydroProcOil!$K$14/HexExtSoy!$K$4)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1803</v>
      </c>
      <c r="C1899" s="197" t="s">
        <v>1828</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(Transest!$J$14/HexExtSoy!$K$4)</f>
        <v>0.20257267294641951</v>
      </c>
      <c r="CI1899">
        <f>(HydroProcOil!$K$14/HexExtSoy!$K$4)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1803</v>
      </c>
      <c r="C1900" s="197" t="s">
        <v>1829</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(Transest!$J$14/HexExtSoy!$K$4)</f>
        <v>0.20257267294641951</v>
      </c>
      <c r="CI1900">
        <f>(HydroProcOil!$K$14/HexExtSoy!$K$4)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1803</v>
      </c>
      <c r="C1901" s="197" t="s">
        <v>664</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(Transest!$J$14/HexExtSoy!$K$4)</f>
        <v>0.20257267294641951</v>
      </c>
      <c r="CI1901">
        <f>(HydroProcOil!$K$14/HexExtSoy!$K$4)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1803</v>
      </c>
      <c r="C1902" s="197" t="s">
        <v>1830</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(Transest!$J$14/HexExtSoy!$K$4)</f>
        <v>0.20257267294641951</v>
      </c>
      <c r="CI1902">
        <f>(HydroProcOil!$K$14/HexExtSoy!$K$4)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1803</v>
      </c>
      <c r="C1903" s="197" t="s">
        <v>623</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(Transest!$J$14/HexExtSoy!$K$4)</f>
        <v>0.20257267294641951</v>
      </c>
      <c r="CI1903">
        <f>(HydroProcOil!$K$14/HexExtSoy!$K$4)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1803</v>
      </c>
      <c r="C1904" s="197" t="s">
        <v>1831</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(Transest!$J$14/HexExtSoy!$K$4)</f>
        <v>0.20257267294641951</v>
      </c>
      <c r="CI1904">
        <f>(HydroProcOil!$K$14/HexExtSoy!$K$4)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1803</v>
      </c>
      <c r="C1905" s="197" t="s">
        <v>1832</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(Transest!$J$14/HexExtSoy!$K$4)</f>
        <v>0.20257267294641951</v>
      </c>
      <c r="CI1905">
        <f>(HydroProcOil!$K$14/HexExtSoy!$K$4)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1803</v>
      </c>
      <c r="C1906" s="197" t="s">
        <v>1833</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(Transest!$J$14/HexExtSoy!$K$4)</f>
        <v>0.20257267294641951</v>
      </c>
      <c r="CI1906">
        <f>(HydroProcOil!$K$14/HexExtSoy!$K$4)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1803</v>
      </c>
      <c r="C1907" s="197" t="s">
        <v>1834</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(Transest!$J$14/HexExtSoy!$K$4)</f>
        <v>0.20257267294641951</v>
      </c>
      <c r="CI1907">
        <f>(HydroProcOil!$K$14/HexExtSoy!$K$4)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1803</v>
      </c>
      <c r="C1908" s="197" t="s">
        <v>1079</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(Transest!$J$14/HexExtSoy!$K$4)</f>
        <v>0.20257267294641951</v>
      </c>
      <c r="CI1908">
        <f>(HydroProcOil!$K$14/HexExtSoy!$K$4)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1803</v>
      </c>
      <c r="C1909" s="197" t="s">
        <v>1835</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(Transest!$J$14/HexExtSoy!$K$4)</f>
        <v>0.20257267294641951</v>
      </c>
      <c r="CI1909">
        <f>(HydroProcOil!$K$14/HexExtSoy!$K$4)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1803</v>
      </c>
      <c r="C1910" s="197" t="s">
        <v>1836</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(Transest!$J$14/HexExtSoy!$K$4)</f>
        <v>0.20257267294641951</v>
      </c>
      <c r="CI1910">
        <f>(HydroProcOil!$K$14/HexExtSoy!$K$4)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1803</v>
      </c>
      <c r="C1911" s="197" t="s">
        <v>1837</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(Transest!$J$14/HexExtSoy!$K$4)</f>
        <v>0.20257267294641951</v>
      </c>
      <c r="CI1911">
        <f>(HydroProcOil!$K$14/HexExtSoy!$K$4)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1803</v>
      </c>
      <c r="C1912" s="197" t="s">
        <v>1838</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(Transest!$J$14/HexExtSoy!$K$4)</f>
        <v>0.20257267294641951</v>
      </c>
      <c r="CI1912">
        <f>(HydroProcOil!$K$14/HexExtSoy!$K$4)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1803</v>
      </c>
      <c r="C1913" s="197" t="s">
        <v>627</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(Transest!$J$14/HexExtSoy!$K$4)</f>
        <v>0.20257267294641951</v>
      </c>
      <c r="CI1913">
        <f>(HydroProcOil!$K$14/HexExtSoy!$K$4)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1803</v>
      </c>
      <c r="C1914" s="197" t="s">
        <v>1839</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(Transest!$J$14/HexExtSoy!$K$4)</f>
        <v>0.20257267294641951</v>
      </c>
      <c r="CI1914">
        <f>(HydroProcOil!$K$14/HexExtSoy!$K$4)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1803</v>
      </c>
      <c r="C1915" s="197" t="s">
        <v>972</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(Transest!$J$14/HexExtSoy!$K$4)</f>
        <v>0.20257267294641951</v>
      </c>
      <c r="CI1915">
        <f>(HydroProcOil!$K$14/HexExtSoy!$K$4)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1803</v>
      </c>
      <c r="C1916" s="197" t="s">
        <v>632</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(Transest!$J$14/HexExtSoy!$K$4)</f>
        <v>0.20257267294641951</v>
      </c>
      <c r="CI1916">
        <f>(HydroProcOil!$K$14/HexExtSoy!$K$4)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1803</v>
      </c>
      <c r="C1917" s="197" t="s">
        <v>1840</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(Transest!$J$14/HexExtSoy!$K$4)</f>
        <v>0.20257267294641951</v>
      </c>
      <c r="CI1917">
        <f>(HydroProcOil!$K$14/HexExtSoy!$K$4)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1803</v>
      </c>
      <c r="C1918" s="197" t="s">
        <v>705</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(Transest!$J$14/HexExtSoy!$K$4)</f>
        <v>0.20257267294641951</v>
      </c>
      <c r="CI1918">
        <f>(HydroProcOil!$K$14/HexExtSoy!$K$4)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1803</v>
      </c>
      <c r="C1919" s="197" t="s">
        <v>1841</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(Transest!$J$14/HexExtSoy!$K$4)</f>
        <v>0.20257267294641951</v>
      </c>
      <c r="CI1919">
        <f>(HydroProcOil!$K$14/HexExtSoy!$K$4)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1803</v>
      </c>
      <c r="C1920" s="197" t="s">
        <v>635</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(Transest!$J$14/HexExtSoy!$K$4)</f>
        <v>0.20257267294641951</v>
      </c>
      <c r="CI1920">
        <f>(HydroProcOil!$K$14/HexExtSoy!$K$4)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1803</v>
      </c>
      <c r="C1921" s="197" t="s">
        <v>636</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(Transest!$J$14/HexExtSoy!$K$4)</f>
        <v>0.20257267294641951</v>
      </c>
      <c r="CI1921">
        <f>(HydroProcOil!$K$14/HexExtSoy!$K$4)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1803</v>
      </c>
      <c r="C1922" s="197" t="s">
        <v>891</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(Transest!$J$14/HexExtSoy!$K$4)</f>
        <v>0.20257267294641951</v>
      </c>
      <c r="CI1922">
        <f>(HydroProcOil!$K$14/HexExtSoy!$K$4)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1803</v>
      </c>
      <c r="C1923" s="197" t="s">
        <v>1842</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(Transest!$J$14/HexExtSoy!$K$4)</f>
        <v>0.20257267294641951</v>
      </c>
      <c r="CI1923">
        <f>(HydroProcOil!$K$14/HexExtSoy!$K$4)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1803</v>
      </c>
      <c r="C1924" s="197" t="s">
        <v>980</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(Transest!$J$14/HexExtSoy!$K$4)</f>
        <v>0.20257267294641951</v>
      </c>
      <c r="CI1924">
        <f>(HydroProcOil!$K$14/HexExtSoy!$K$4)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1803</v>
      </c>
      <c r="C1925" s="197" t="s">
        <v>642</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(Transest!$J$14/HexExtSoy!$K$4)</f>
        <v>0.20257267294641951</v>
      </c>
      <c r="CI1925">
        <f>(HydroProcOil!$K$14/HexExtSoy!$K$4)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1803</v>
      </c>
      <c r="C1926" s="197" t="s">
        <v>1843</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(Transest!$J$14/HexExtSoy!$K$4)</f>
        <v>0.20257267294641951</v>
      </c>
      <c r="CI1926">
        <f>(HydroProcOil!$K$14/HexExtSoy!$K$4)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1803</v>
      </c>
      <c r="C1927" s="197" t="s">
        <v>1844</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(Transest!$J$14/HexExtSoy!$K$4)</f>
        <v>0.20257267294641951</v>
      </c>
      <c r="CI1927">
        <f>(HydroProcOil!$K$14/HexExtSoy!$K$4)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1803</v>
      </c>
      <c r="C1928" s="197" t="s">
        <v>1845</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(Transest!$J$14/HexExtSoy!$K$4)</f>
        <v>0.20257267294641951</v>
      </c>
      <c r="CI1928">
        <f>(HydroProcOil!$K$14/HexExtSoy!$K$4)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1803</v>
      </c>
      <c r="C1929" s="197" t="s">
        <v>1846</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(Transest!$J$14/HexExtSoy!$K$4)</f>
        <v>0.20257267294641951</v>
      </c>
      <c r="CI1929">
        <f>(HydroProcOil!$K$14/HexExtSoy!$K$4)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1803</v>
      </c>
      <c r="C1930" s="197" t="s">
        <v>1847</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(Transest!$J$14/HexExtSoy!$K$4)</f>
        <v>0.20257267294641951</v>
      </c>
      <c r="CI1930">
        <f>(HydroProcOil!$K$14/HexExtSoy!$K$4)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1803</v>
      </c>
      <c r="C1931" s="197" t="s">
        <v>762</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(Transest!$J$14/HexExtSoy!$K$4)</f>
        <v>0.20257267294641951</v>
      </c>
      <c r="CI1931">
        <f>(HydroProcOil!$K$14/HexExtSoy!$K$4)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1803</v>
      </c>
      <c r="C1932" s="197" t="s">
        <v>1848</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(Transest!$J$14/HexExtSoy!$K$4)</f>
        <v>0.20257267294641951</v>
      </c>
      <c r="CI1932">
        <f>(HydroProcOil!$K$14/HexExtSoy!$K$4)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1803</v>
      </c>
      <c r="C1933" s="197" t="s">
        <v>1849</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(Transest!$J$14/HexExtSoy!$K$4)</f>
        <v>0.20257267294641951</v>
      </c>
      <c r="CI1933">
        <f>(HydroProcOil!$K$14/HexExtSoy!$K$4)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1803</v>
      </c>
      <c r="C1934" s="197" t="s">
        <v>1850</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(Transest!$J$14/HexExtSoy!$K$4)</f>
        <v>0.20257267294641951</v>
      </c>
      <c r="CI1934">
        <f>(HydroProcOil!$K$14/HexExtSoy!$K$4)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1803</v>
      </c>
      <c r="C1935" s="197" t="s">
        <v>1851</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(Transest!$J$14/HexExtSoy!$K$4)</f>
        <v>0.20257267294641951</v>
      </c>
      <c r="CI1935">
        <f>(HydroProcOil!$K$14/HexExtSoy!$K$4)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1803</v>
      </c>
      <c r="C1936" s="197" t="s">
        <v>1852</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(Transest!$J$14/HexExtSoy!$K$4)</f>
        <v>0.20257267294641951</v>
      </c>
      <c r="CI1936">
        <f>(HydroProcOil!$K$14/HexExtSoy!$K$4)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1803</v>
      </c>
      <c r="C1937" s="197" t="s">
        <v>1853</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(Transest!$J$14/HexExtSoy!$K$4)</f>
        <v>0.20257267294641951</v>
      </c>
      <c r="CI1937">
        <f>(HydroProcOil!$K$14/HexExtSoy!$K$4)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1803</v>
      </c>
      <c r="C1938" s="197" t="s">
        <v>716</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(Transest!$J$14/HexExtSoy!$K$4)</f>
        <v>0.20257267294641951</v>
      </c>
      <c r="CI1938">
        <f>(HydroProcOil!$K$14/HexExtSoy!$K$4)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1803</v>
      </c>
      <c r="C1939" s="197" t="s">
        <v>647</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(Transest!$J$14/HexExtSoy!$K$4)</f>
        <v>0.20257267294641951</v>
      </c>
      <c r="CI1939">
        <f>(HydroProcOil!$K$14/HexExtSoy!$K$4)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1803</v>
      </c>
      <c r="C1940" s="197" t="s">
        <v>990</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(Transest!$J$14/HexExtSoy!$K$4)</f>
        <v>0.20257267294641951</v>
      </c>
      <c r="CI1940">
        <f>(HydroProcOil!$K$14/HexExtSoy!$K$4)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1803</v>
      </c>
      <c r="C1941" s="197" t="s">
        <v>1854</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(Transest!$J$14/HexExtSoy!$K$4)</f>
        <v>0.20257267294641951</v>
      </c>
      <c r="CI1941">
        <f>(HydroProcOil!$K$14/HexExtSoy!$K$4)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1803</v>
      </c>
      <c r="C1942" s="197" t="s">
        <v>1732</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(Transest!$J$14/HexExtSoy!$K$4)</f>
        <v>0.20257267294641951</v>
      </c>
      <c r="CI1942">
        <f>(HydroProcOil!$K$14/HexExtSoy!$K$4)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1803</v>
      </c>
      <c r="C1943" s="197" t="s">
        <v>1321</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(Transest!$J$14/HexExtSoy!$K$4)</f>
        <v>0.20257267294641951</v>
      </c>
      <c r="CI1943">
        <f>(HydroProcOil!$K$14/HexExtSoy!$K$4)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1803</v>
      </c>
      <c r="C1944" s="197" t="s">
        <v>1855</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(Transest!$J$14/HexExtSoy!$K$4)</f>
        <v>0.20257267294641951</v>
      </c>
      <c r="CI1944">
        <f>(HydroProcOil!$K$14/HexExtSoy!$K$4)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1803</v>
      </c>
      <c r="C1945" s="197" t="s">
        <v>1856</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(Transest!$J$14/HexExtSoy!$K$4)</f>
        <v>0.20257267294641951</v>
      </c>
      <c r="CI1945">
        <f>(HydroProcOil!$K$14/HexExtSoy!$K$4)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1803</v>
      </c>
      <c r="C1946" s="197" t="s">
        <v>1629</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(Transest!$J$14/HexExtSoy!$K$4)</f>
        <v>0.20257267294641951</v>
      </c>
      <c r="CI1946">
        <f>(HydroProcOil!$K$14/HexExtSoy!$K$4)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1803</v>
      </c>
      <c r="C1947" s="197" t="s">
        <v>1857</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(Transest!$J$14/HexExtSoy!$K$4)</f>
        <v>0.20257267294641951</v>
      </c>
      <c r="CI1947">
        <f>(HydroProcOil!$K$14/HexExtSoy!$K$4)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1803</v>
      </c>
      <c r="C1948" s="197" t="s">
        <v>1858</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(Transest!$J$14/HexExtSoy!$K$4)</f>
        <v>0.20257267294641951</v>
      </c>
      <c r="CI1948">
        <f>(HydroProcOil!$K$14/HexExtSoy!$K$4)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1803</v>
      </c>
      <c r="C1949" s="197" t="s">
        <v>1859</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(Transest!$J$14/HexExtSoy!$K$4)</f>
        <v>0.20257267294641951</v>
      </c>
      <c r="CI1949">
        <f>(HydroProcOil!$K$14/HexExtSoy!$K$4)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1803</v>
      </c>
      <c r="C1950" s="197" t="s">
        <v>1860</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(Transest!$J$14/HexExtSoy!$K$4)</f>
        <v>0.20257267294641951</v>
      </c>
      <c r="CI1950">
        <f>(HydroProcOil!$K$14/HexExtSoy!$K$4)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1803</v>
      </c>
      <c r="C1951" s="197" t="s">
        <v>1861</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(Transest!$J$14/HexExtSoy!$K$4)</f>
        <v>0.20257267294641951</v>
      </c>
      <c r="CI1951">
        <f>(HydroProcOil!$K$14/HexExtSoy!$K$4)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1803</v>
      </c>
      <c r="C1952" s="197" t="s">
        <v>1862</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(Transest!$J$14/HexExtSoy!$K$4)</f>
        <v>0.20257267294641951</v>
      </c>
      <c r="CI1952">
        <f>(HydroProcOil!$K$14/HexExtSoy!$K$4)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1803</v>
      </c>
      <c r="C1953" s="197" t="s">
        <v>728</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(Transest!$J$14/HexExtSoy!$K$4)</f>
        <v>0.20257267294641951</v>
      </c>
      <c r="CI1953">
        <f>(HydroProcOil!$K$14/HexExtSoy!$K$4)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1803</v>
      </c>
      <c r="C1954" s="197" t="s">
        <v>1863</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(Transest!$J$14/HexExtSoy!$K$4)</f>
        <v>0.20257267294641951</v>
      </c>
      <c r="CI1954">
        <f>(HydroProcOil!$K$14/HexExtSoy!$K$4)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1803</v>
      </c>
      <c r="C1955" s="197" t="s">
        <v>1864</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(Transest!$J$14/HexExtSoy!$K$4)</f>
        <v>0.20257267294641951</v>
      </c>
      <c r="CI1955">
        <f>(HydroProcOil!$K$14/HexExtSoy!$K$4)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1803</v>
      </c>
      <c r="C1956" s="197" t="s">
        <v>1012</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(Transest!$J$14/HexExtSoy!$K$4)</f>
        <v>0.20257267294641951</v>
      </c>
      <c r="CI1956">
        <f>(HydroProcOil!$K$14/HexExtSoy!$K$4)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1803</v>
      </c>
      <c r="C1957" s="197" t="s">
        <v>656</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(Transest!$J$14/HexExtSoy!$K$4)</f>
        <v>0.20257267294641951</v>
      </c>
      <c r="CI1957">
        <f>(HydroProcOil!$K$14/HexExtSoy!$K$4)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1803</v>
      </c>
      <c r="C1958" s="197" t="s">
        <v>1865</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(Transest!$J$14/HexExtSoy!$K$4)</f>
        <v>0.20257267294641951</v>
      </c>
      <c r="CI1958">
        <f>(HydroProcOil!$K$14/HexExtSoy!$K$4)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1803</v>
      </c>
      <c r="C1959" s="197" t="s">
        <v>1013</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(Transest!$J$14/HexExtSoy!$K$4)</f>
        <v>0.20257267294641951</v>
      </c>
      <c r="CI1959">
        <f>(HydroProcOil!$K$14/HexExtSoy!$K$4)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1803</v>
      </c>
      <c r="C1960" s="197" t="s">
        <v>1017</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(Transest!$J$14/HexExtSoy!$K$4)</f>
        <v>0.20257267294641951</v>
      </c>
      <c r="CI1960">
        <f>(HydroProcOil!$K$14/HexExtSoy!$K$4)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1803</v>
      </c>
      <c r="C1961" s="197" t="s">
        <v>1268</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(Transest!$J$14/HexExtSoy!$K$4)</f>
        <v>0.20257267294641951</v>
      </c>
      <c r="CI1961">
        <f>(HydroProcOil!$K$14/HexExtSoy!$K$4)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1803</v>
      </c>
      <c r="C1962" s="197" t="s">
        <v>1866</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(Transest!$J$14/HexExtSoy!$K$4)</f>
        <v>0.20257267294641951</v>
      </c>
      <c r="CI1962">
        <f>(HydroProcOil!$K$14/HexExtSoy!$K$4)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1803</v>
      </c>
      <c r="C1963" s="197" t="s">
        <v>1867</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(Transest!$J$14/HexExtSoy!$K$4)</f>
        <v>0.20257267294641951</v>
      </c>
      <c r="CI1963">
        <f>(HydroProcOil!$K$14/HexExtSoy!$K$4)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1868</v>
      </c>
      <c r="C1964" s="197" t="s">
        <v>791</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(Transest!$J$14/HexExtSoy!$K$4)</f>
        <v>0.20257267294641951</v>
      </c>
      <c r="CI1964">
        <f>(HydroProcOil!$K$14/HexExtSoy!$K$4)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1868</v>
      </c>
      <c r="C1965" s="197" t="s">
        <v>1869</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(Transest!$J$14/HexExtSoy!$K$4)</f>
        <v>0.20257267294641951</v>
      </c>
      <c r="CI1965">
        <f>(HydroProcOil!$K$14/HexExtSoy!$K$4)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1868</v>
      </c>
      <c r="C1966" s="197" t="s">
        <v>1870</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(Transest!$J$14/HexExtSoy!$K$4)</f>
        <v>0.20257267294641951</v>
      </c>
      <c r="CI1966">
        <f>(HydroProcOil!$K$14/HexExtSoy!$K$4)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1868</v>
      </c>
      <c r="C1967" s="197" t="s">
        <v>1871</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(Transest!$J$14/HexExtSoy!$K$4)</f>
        <v>0.20257267294641951</v>
      </c>
      <c r="CI1967">
        <f>(HydroProcOil!$K$14/HexExtSoy!$K$4)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1868</v>
      </c>
      <c r="C1968" s="197" t="s">
        <v>1872</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(Transest!$J$14/HexExtSoy!$K$4)</f>
        <v>0.20257267294641951</v>
      </c>
      <c r="CI1968">
        <f>(HydroProcOil!$K$14/HexExtSoy!$K$4)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1868</v>
      </c>
      <c r="C1969" s="197" t="s">
        <v>1873</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(Transest!$J$14/HexExtSoy!$K$4)</f>
        <v>0.20257267294641951</v>
      </c>
      <c r="CI1969">
        <f>(HydroProcOil!$K$14/HexExtSoy!$K$4)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1868</v>
      </c>
      <c r="C1970" s="197" t="s">
        <v>925</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(Transest!$J$14/HexExtSoy!$K$4)</f>
        <v>0.20257267294641951</v>
      </c>
      <c r="CI1970">
        <f>(HydroProcOil!$K$14/HexExtSoy!$K$4)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1868</v>
      </c>
      <c r="C1971" s="197" t="s">
        <v>1874</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(Transest!$J$14/HexExtSoy!$K$4)</f>
        <v>0.20257267294641951</v>
      </c>
      <c r="CI1971">
        <f>(HydroProcOil!$K$14/HexExtSoy!$K$4)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1868</v>
      </c>
      <c r="C1972" s="197" t="s">
        <v>1065</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(Transest!$J$14/HexExtSoy!$K$4)</f>
        <v>0.20257267294641951</v>
      </c>
      <c r="CI1972">
        <f>(HydroProcOil!$K$14/HexExtSoy!$K$4)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1868</v>
      </c>
      <c r="C1973" s="197" t="s">
        <v>1875</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(Transest!$J$14/HexExtSoy!$K$4)</f>
        <v>0.20257267294641951</v>
      </c>
      <c r="CI1973">
        <f>(HydroProcOil!$K$14/HexExtSoy!$K$4)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1868</v>
      </c>
      <c r="C1974" s="197" t="s">
        <v>1876</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(Transest!$J$14/HexExtSoy!$K$4)</f>
        <v>0.20257267294641951</v>
      </c>
      <c r="CI1974">
        <f>(HydroProcOil!$K$14/HexExtSoy!$K$4)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1868</v>
      </c>
      <c r="C1975" s="197" t="s">
        <v>1877</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(Transest!$J$14/HexExtSoy!$K$4)</f>
        <v>0.20257267294641951</v>
      </c>
      <c r="CI1975">
        <f>(HydroProcOil!$K$14/HexExtSoy!$K$4)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1868</v>
      </c>
      <c r="C1976" s="197" t="s">
        <v>1878</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(Transest!$J$14/HexExtSoy!$K$4)</f>
        <v>0.20257267294641951</v>
      </c>
      <c r="CI1976">
        <f>(HydroProcOil!$K$14/HexExtSoy!$K$4)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1868</v>
      </c>
      <c r="C1977" s="197" t="s">
        <v>1754</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(Transest!$J$14/HexExtSoy!$K$4)</f>
        <v>0.20257267294641951</v>
      </c>
      <c r="CI1977">
        <f>(HydroProcOil!$K$14/HexExtSoy!$K$4)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1868</v>
      </c>
      <c r="C1978" s="197" t="s">
        <v>1879</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(Transest!$J$14/HexExtSoy!$K$4)</f>
        <v>0.20257267294641951</v>
      </c>
      <c r="CI1978">
        <f>(HydroProcOil!$K$14/HexExtSoy!$K$4)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1868</v>
      </c>
      <c r="C1979" s="197" t="s">
        <v>1880</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(Transest!$J$14/HexExtSoy!$K$4)</f>
        <v>0.20257267294641951</v>
      </c>
      <c r="CI1979">
        <f>(HydroProcOil!$K$14/HexExtSoy!$K$4)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1868</v>
      </c>
      <c r="C1980" s="197" t="s">
        <v>1649</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(Transest!$J$14/HexExtSoy!$K$4)</f>
        <v>0.20257267294641951</v>
      </c>
      <c r="CI1980">
        <f>(HydroProcOil!$K$14/HexExtSoy!$K$4)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1868</v>
      </c>
      <c r="C1981" s="197" t="s">
        <v>1881</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(Transest!$J$14/HexExtSoy!$K$4)</f>
        <v>0.20257267294641951</v>
      </c>
      <c r="CI1981">
        <f>(HydroProcOil!$K$14/HexExtSoy!$K$4)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1868</v>
      </c>
      <c r="C1982" s="197" t="s">
        <v>697</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(Transest!$J$14/HexExtSoy!$K$4)</f>
        <v>0.20257267294641951</v>
      </c>
      <c r="CI1982">
        <f>(HydroProcOil!$K$14/HexExtSoy!$K$4)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1868</v>
      </c>
      <c r="C1983" s="197" t="s">
        <v>1882</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(Transest!$J$14/HexExtSoy!$K$4)</f>
        <v>0.20257267294641951</v>
      </c>
      <c r="CI1983">
        <f>(HydroProcOil!$K$14/HexExtSoy!$K$4)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1868</v>
      </c>
      <c r="C1984" s="197" t="s">
        <v>1883</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(Transest!$J$14/HexExtSoy!$K$4)</f>
        <v>0.20257267294641951</v>
      </c>
      <c r="CI1984">
        <f>(HydroProcOil!$K$14/HexExtSoy!$K$4)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1868</v>
      </c>
      <c r="C1985" s="197" t="s">
        <v>1884</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(Transest!$J$14/HexExtSoy!$K$4)</f>
        <v>0.20257267294641951</v>
      </c>
      <c r="CI1985">
        <f>(HydroProcOil!$K$14/HexExtSoy!$K$4)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1868</v>
      </c>
      <c r="C1986" s="197" t="s">
        <v>1885</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(Transest!$J$14/HexExtSoy!$K$4)</f>
        <v>0.20257267294641951</v>
      </c>
      <c r="CI1986">
        <f>(HydroProcOil!$K$14/HexExtSoy!$K$4)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1868</v>
      </c>
      <c r="C1987" s="197" t="s">
        <v>707</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(Transest!$J$14/HexExtSoy!$K$4)</f>
        <v>0.20257267294641951</v>
      </c>
      <c r="CI1987">
        <f>(HydroProcOil!$K$14/HexExtSoy!$K$4)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1868</v>
      </c>
      <c r="C1988" s="197" t="s">
        <v>1090</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(Transest!$J$14/HexExtSoy!$K$4)</f>
        <v>0.20257267294641951</v>
      </c>
      <c r="CI1988">
        <f>(HydroProcOil!$K$14/HexExtSoy!$K$4)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1868</v>
      </c>
      <c r="C1989" s="197" t="s">
        <v>978</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(Transest!$J$14/HexExtSoy!$K$4)</f>
        <v>0.20257267294641951</v>
      </c>
      <c r="CI1989">
        <f>(HydroProcOil!$K$14/HexExtSoy!$K$4)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1868</v>
      </c>
      <c r="C1990" s="197" t="s">
        <v>1886</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(Transest!$J$14/HexExtSoy!$K$4)</f>
        <v>0.20257267294641951</v>
      </c>
      <c r="CI1990">
        <f>(HydroProcOil!$K$14/HexExtSoy!$K$4)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1868</v>
      </c>
      <c r="C1991" s="197" t="s">
        <v>1091</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(Transest!$J$14/HexExtSoy!$K$4)</f>
        <v>0.20257267294641951</v>
      </c>
      <c r="CI1991">
        <f>(HydroProcOil!$K$14/HexExtSoy!$K$4)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1868</v>
      </c>
      <c r="C1992" s="197" t="s">
        <v>1096</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(Transest!$J$14/HexExtSoy!$K$4)</f>
        <v>0.20257267294641951</v>
      </c>
      <c r="CI1992">
        <f>(HydroProcOil!$K$14/HexExtSoy!$K$4)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1868</v>
      </c>
      <c r="C1993" s="197" t="s">
        <v>1238</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(Transest!$J$14/HexExtSoy!$K$4)</f>
        <v>0.20257267294641951</v>
      </c>
      <c r="CI1993">
        <f>(HydroProcOil!$K$14/HexExtSoy!$K$4)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1868</v>
      </c>
      <c r="C1994" s="197" t="s">
        <v>1887</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(Transest!$J$14/HexExtSoy!$K$4)</f>
        <v>0.20257267294641951</v>
      </c>
      <c r="CI1994">
        <f>(HydroProcOil!$K$14/HexExtSoy!$K$4)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1868</v>
      </c>
      <c r="C1995" s="197" t="s">
        <v>1313</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(Transest!$J$14/HexExtSoy!$K$4)</f>
        <v>0.20257267294641951</v>
      </c>
      <c r="CI1995">
        <f>(HydroProcOil!$K$14/HexExtSoy!$K$4)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1868</v>
      </c>
      <c r="C1996" s="197" t="s">
        <v>1888</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(Transest!$J$14/HexExtSoy!$K$4)</f>
        <v>0.20257267294641951</v>
      </c>
      <c r="CI1996">
        <f>(HydroProcOil!$K$14/HexExtSoy!$K$4)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1868</v>
      </c>
      <c r="C1997" s="197" t="s">
        <v>1889</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(Transest!$J$14/HexExtSoy!$K$4)</f>
        <v>0.20257267294641951</v>
      </c>
      <c r="CI1997">
        <f>(HydroProcOil!$K$14/HexExtSoy!$K$4)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1868</v>
      </c>
      <c r="C1998" s="197" t="s">
        <v>987</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(Transest!$J$14/HexExtSoy!$K$4)</f>
        <v>0.20257267294641951</v>
      </c>
      <c r="CI1998">
        <f>(HydroProcOil!$K$14/HexExtSoy!$K$4)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1868</v>
      </c>
      <c r="C1999" s="197" t="s">
        <v>1537</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(Transest!$J$14/HexExtSoy!$K$4)</f>
        <v>0.20257267294641951</v>
      </c>
      <c r="CI1999">
        <f>(HydroProcOil!$K$14/HexExtSoy!$K$4)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1868</v>
      </c>
      <c r="C2000" s="197" t="s">
        <v>1890</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(Transest!$J$14/HexExtSoy!$K$4)</f>
        <v>0.20257267294641951</v>
      </c>
      <c r="CI2000">
        <f>(HydroProcOil!$K$14/HexExtSoy!$K$4)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1868</v>
      </c>
      <c r="C2001" s="197" t="s">
        <v>1540</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(Transest!$J$14/HexExtSoy!$K$4)</f>
        <v>0.20257267294641951</v>
      </c>
      <c r="CI2001">
        <f>(HydroProcOil!$K$14/HexExtSoy!$K$4)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1868</v>
      </c>
      <c r="C2002" s="197" t="s">
        <v>1101</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(Transest!$J$14/HexExtSoy!$K$4)</f>
        <v>0.20257267294641951</v>
      </c>
      <c r="CI2002">
        <f>(HydroProcOil!$K$14/HexExtSoy!$K$4)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1868</v>
      </c>
      <c r="C2003" s="197" t="s">
        <v>1891</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(Transest!$J$14/HexExtSoy!$K$4)</f>
        <v>0.20257267294641951</v>
      </c>
      <c r="CI2003">
        <f>(HydroProcOil!$K$14/HexExtSoy!$K$4)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1868</v>
      </c>
      <c r="C2004" s="197" t="s">
        <v>1892</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(Transest!$J$14/HexExtSoy!$K$4)</f>
        <v>0.20257267294641951</v>
      </c>
      <c r="CI2004">
        <f>(HydroProcOil!$K$14/HexExtSoy!$K$4)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1868</v>
      </c>
      <c r="C2005" s="197" t="s">
        <v>1257</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(Transest!$J$14/HexExtSoy!$K$4)</f>
        <v>0.20257267294641951</v>
      </c>
      <c r="CI2005">
        <f>(HydroProcOil!$K$14/HexExtSoy!$K$4)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1868</v>
      </c>
      <c r="C2006" s="197" t="s">
        <v>1196</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(Transest!$J$14/HexExtSoy!$K$4)</f>
        <v>0.20257267294641951</v>
      </c>
      <c r="CI2006">
        <f>(HydroProcOil!$K$14/HexExtSoy!$K$4)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1868</v>
      </c>
      <c r="C2007" s="197" t="s">
        <v>1893</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(Transest!$J$14/HexExtSoy!$K$4)</f>
        <v>0.20257267294641951</v>
      </c>
      <c r="CI2007">
        <f>(HydroProcOil!$K$14/HexExtSoy!$K$4)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1868</v>
      </c>
      <c r="C2008" s="197" t="s">
        <v>1105</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(Transest!$J$14/HexExtSoy!$K$4)</f>
        <v>0.20257267294641951</v>
      </c>
      <c r="CI2008">
        <f>(HydroProcOil!$K$14/HexExtSoy!$K$4)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1868</v>
      </c>
      <c r="C2009" s="197" t="s">
        <v>1547</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(Transest!$J$14/HexExtSoy!$K$4)</f>
        <v>0.20257267294641951</v>
      </c>
      <c r="CI2009">
        <f>(HydroProcOil!$K$14/HexExtSoy!$K$4)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1868</v>
      </c>
      <c r="C2010" s="197" t="s">
        <v>1894</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(Transest!$J$14/HexExtSoy!$K$4)</f>
        <v>0.20257267294641951</v>
      </c>
      <c r="CI2010">
        <f>(HydroProcOil!$K$14/HexExtSoy!$K$4)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1868</v>
      </c>
      <c r="C2011" s="197" t="s">
        <v>1895</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(Transest!$J$14/HexExtSoy!$K$4)</f>
        <v>0.20257267294641951</v>
      </c>
      <c r="CI2011">
        <f>(HydroProcOil!$K$14/HexExtSoy!$K$4)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1868</v>
      </c>
      <c r="C2012" s="197" t="s">
        <v>1896</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(Transest!$J$14/HexExtSoy!$K$4)</f>
        <v>0.20257267294641951</v>
      </c>
      <c r="CI2012">
        <f>(HydroProcOil!$K$14/HexExtSoy!$K$4)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1868</v>
      </c>
      <c r="C2013" s="197" t="s">
        <v>1897</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(Transest!$J$14/HexExtSoy!$K$4)</f>
        <v>0.20257267294641951</v>
      </c>
      <c r="CI2013">
        <f>(HydroProcOil!$K$14/HexExtSoy!$K$4)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1868</v>
      </c>
      <c r="C2014" s="197" t="s">
        <v>1898</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(Transest!$J$14/HexExtSoy!$K$4)</f>
        <v>0.20257267294641951</v>
      </c>
      <c r="CI2014">
        <f>(HydroProcOil!$K$14/HexExtSoy!$K$4)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1868</v>
      </c>
      <c r="C2015" s="197" t="s">
        <v>1155</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(Transest!$J$14/HexExtSoy!$K$4)</f>
        <v>0.20257267294641951</v>
      </c>
      <c r="CI2015">
        <f>(HydroProcOil!$K$14/HexExtSoy!$K$4)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1868</v>
      </c>
      <c r="C2016" s="197" t="s">
        <v>1899</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(Transest!$J$14/HexExtSoy!$K$4)</f>
        <v>0.20257267294641951</v>
      </c>
      <c r="CI2016">
        <f>(HydroProcOil!$K$14/HexExtSoy!$K$4)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1900</v>
      </c>
      <c r="C2017" s="197" t="s">
        <v>791</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(Transest!$J$14/HexExtSoy!$K$4)</f>
        <v>0.20257267294641951</v>
      </c>
      <c r="CI2017">
        <f>(HydroProcOil!$K$14/HexExtSoy!$K$4)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1900</v>
      </c>
      <c r="C2018" s="197" t="s">
        <v>1116</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(Transest!$J$14/HexExtSoy!$K$4)</f>
        <v>0.20257267294641951</v>
      </c>
      <c r="CI2018">
        <f>(HydroProcOil!$K$14/HexExtSoy!$K$4)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1900</v>
      </c>
      <c r="C2019" s="197" t="s">
        <v>1901</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(Transest!$J$14/HexExtSoy!$K$4)</f>
        <v>0.20257267294641951</v>
      </c>
      <c r="CI2019">
        <f>(HydroProcOil!$K$14/HexExtSoy!$K$4)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1900</v>
      </c>
      <c r="C2020" s="197" t="s">
        <v>1902</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(Transest!$J$14/HexExtSoy!$K$4)</f>
        <v>0.20257267294641951</v>
      </c>
      <c r="CI2020">
        <f>(HydroProcOil!$K$14/HexExtSoy!$K$4)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1900</v>
      </c>
      <c r="C2021" s="197" t="s">
        <v>1903</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(Transest!$J$14/HexExtSoy!$K$4)</f>
        <v>0.20257267294641951</v>
      </c>
      <c r="CI2021">
        <f>(HydroProcOil!$K$14/HexExtSoy!$K$4)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1900</v>
      </c>
      <c r="C2022" s="197" t="s">
        <v>1904</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(Transest!$J$14/HexExtSoy!$K$4)</f>
        <v>0.20257267294641951</v>
      </c>
      <c r="CI2022">
        <f>(HydroProcOil!$K$14/HexExtSoy!$K$4)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1900</v>
      </c>
      <c r="C2023" s="197" t="s">
        <v>1905</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(Transest!$J$14/HexExtSoy!$K$4)</f>
        <v>0.20257267294641951</v>
      </c>
      <c r="CI2023">
        <f>(HydroProcOil!$K$14/HexExtSoy!$K$4)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1900</v>
      </c>
      <c r="C2024" s="197" t="s">
        <v>1063</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(Transest!$J$14/HexExtSoy!$K$4)</f>
        <v>0.20257267294641951</v>
      </c>
      <c r="CI2024">
        <f>(HydroProcOil!$K$14/HexExtSoy!$K$4)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1900</v>
      </c>
      <c r="C2025" s="197" t="s">
        <v>598</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(Transest!$J$14/HexExtSoy!$K$4)</f>
        <v>0.20257267294641951</v>
      </c>
      <c r="CI2025">
        <f>(HydroProcOil!$K$14/HexExtSoy!$K$4)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1900</v>
      </c>
      <c r="C2026" s="197" t="s">
        <v>682</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(Transest!$J$14/HexExtSoy!$K$4)</f>
        <v>0.20257267294641951</v>
      </c>
      <c r="CI2026">
        <f>(HydroProcOil!$K$14/HexExtSoy!$K$4)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1900</v>
      </c>
      <c r="C2027" s="197" t="s">
        <v>1066</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(Transest!$J$14/HexExtSoy!$K$4)</f>
        <v>0.20257267294641951</v>
      </c>
      <c r="CI2027">
        <f>(HydroProcOil!$K$14/HexExtSoy!$K$4)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1900</v>
      </c>
      <c r="C2028" s="197" t="s">
        <v>684</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(Transest!$J$14/HexExtSoy!$K$4)</f>
        <v>0.20257267294641951</v>
      </c>
      <c r="CI2028">
        <f>(HydroProcOil!$K$14/HexExtSoy!$K$4)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1900</v>
      </c>
      <c r="C2029" s="197" t="s">
        <v>1906</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(Transest!$J$14/HexExtSoy!$K$4)</f>
        <v>0.20257267294641951</v>
      </c>
      <c r="CI2029">
        <f>(HydroProcOil!$K$14/HexExtSoy!$K$4)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1900</v>
      </c>
      <c r="C2030" s="197" t="s">
        <v>1068</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(Transest!$J$14/HexExtSoy!$K$4)</f>
        <v>0.20257267294641951</v>
      </c>
      <c r="CI2030">
        <f>(HydroProcOil!$K$14/HexExtSoy!$K$4)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1900</v>
      </c>
      <c r="C2031" s="197" t="s">
        <v>1907</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(Transest!$J$14/HexExtSoy!$K$4)</f>
        <v>0.20257267294641951</v>
      </c>
      <c r="CI2031">
        <f>(HydroProcOil!$K$14/HexExtSoy!$K$4)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1900</v>
      </c>
      <c r="C2032" s="197" t="s">
        <v>1908</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(Transest!$J$14/HexExtSoy!$K$4)</f>
        <v>0.20257267294641951</v>
      </c>
      <c r="CI2032">
        <f>(HydroProcOil!$K$14/HexExtSoy!$K$4)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1900</v>
      </c>
      <c r="C2033" s="197" t="s">
        <v>689</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(Transest!$J$14/HexExtSoy!$K$4)</f>
        <v>0.20257267294641951</v>
      </c>
      <c r="CI2033">
        <f>(HydroProcOil!$K$14/HexExtSoy!$K$4)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1900</v>
      </c>
      <c r="C2034" s="197" t="s">
        <v>1909</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(Transest!$J$14/HexExtSoy!$K$4)</f>
        <v>0.20257267294641951</v>
      </c>
      <c r="CI2034">
        <f>(HydroProcOil!$K$14/HexExtSoy!$K$4)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1900</v>
      </c>
      <c r="C2035" s="197" t="s">
        <v>1910</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(Transest!$J$14/HexExtSoy!$K$4)</f>
        <v>0.20257267294641951</v>
      </c>
      <c r="CI2035">
        <f>(HydroProcOil!$K$14/HexExtSoy!$K$4)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1900</v>
      </c>
      <c r="C2036" s="197" t="s">
        <v>1911</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(Transest!$J$14/HexExtSoy!$K$4)</f>
        <v>0.20257267294641951</v>
      </c>
      <c r="CI2036">
        <f>(HydroProcOil!$K$14/HexExtSoy!$K$4)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1900</v>
      </c>
      <c r="C2037" s="197" t="s">
        <v>1121</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(Transest!$J$14/HexExtSoy!$K$4)</f>
        <v>0.20257267294641951</v>
      </c>
      <c r="CI2037">
        <f>(HydroProcOil!$K$14/HexExtSoy!$K$4)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1900</v>
      </c>
      <c r="C2038" s="197" t="s">
        <v>1781</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(Transest!$J$14/HexExtSoy!$K$4)</f>
        <v>0.20257267294641951</v>
      </c>
      <c r="CI2038">
        <f>(HydroProcOil!$K$14/HexExtSoy!$K$4)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1900</v>
      </c>
      <c r="C2039" s="197" t="s">
        <v>847</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(Transest!$J$14/HexExtSoy!$K$4)</f>
        <v>0.20257267294641951</v>
      </c>
      <c r="CI2039">
        <f>(HydroProcOil!$K$14/HexExtSoy!$K$4)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1900</v>
      </c>
      <c r="C2040" s="197" t="s">
        <v>620</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(Transest!$J$14/HexExtSoy!$K$4)</f>
        <v>0.20257267294641951</v>
      </c>
      <c r="CI2040">
        <f>(HydroProcOil!$K$14/HexExtSoy!$K$4)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1900</v>
      </c>
      <c r="C2041" s="197" t="s">
        <v>621</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(Transest!$J$14/HexExtSoy!$K$4)</f>
        <v>0.20257267294641951</v>
      </c>
      <c r="CI2041">
        <f>(HydroProcOil!$K$14/HexExtSoy!$K$4)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1900</v>
      </c>
      <c r="C2042" s="197" t="s">
        <v>695</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(Transest!$J$14/HexExtSoy!$K$4)</f>
        <v>0.20257267294641951</v>
      </c>
      <c r="CI2042">
        <f>(HydroProcOil!$K$14/HexExtSoy!$K$4)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1900</v>
      </c>
      <c r="C2043" s="197" t="s">
        <v>1912</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(Transest!$J$14/HexExtSoy!$K$4)</f>
        <v>0.20257267294641951</v>
      </c>
      <c r="CI2043">
        <f>(HydroProcOil!$K$14/HexExtSoy!$K$4)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1900</v>
      </c>
      <c r="C2044" s="197" t="s">
        <v>1913</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(Transest!$J$14/HexExtSoy!$K$4)</f>
        <v>0.20257267294641951</v>
      </c>
      <c r="CI2044">
        <f>(HydroProcOil!$K$14/HexExtSoy!$K$4)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1900</v>
      </c>
      <c r="C2045" s="197" t="s">
        <v>623</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(Transest!$J$14/HexExtSoy!$K$4)</f>
        <v>0.20257267294641951</v>
      </c>
      <c r="CI2045">
        <f>(HydroProcOil!$K$14/HexExtSoy!$K$4)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1900</v>
      </c>
      <c r="C2046" s="197" t="s">
        <v>1914</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(Transest!$J$14/HexExtSoy!$K$4)</f>
        <v>0.20257267294641951</v>
      </c>
      <c r="CI2046">
        <f>(HydroProcOil!$K$14/HexExtSoy!$K$4)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1900</v>
      </c>
      <c r="C2047" s="197" t="s">
        <v>879</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(Transest!$J$14/HexExtSoy!$K$4)</f>
        <v>0.20257267294641951</v>
      </c>
      <c r="CI2047">
        <f>(HydroProcOil!$K$14/HexExtSoy!$K$4)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1900</v>
      </c>
      <c r="C2048" s="197" t="s">
        <v>963</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(Transest!$J$14/HexExtSoy!$K$4)</f>
        <v>0.20257267294641951</v>
      </c>
      <c r="CI2048">
        <f>(HydroProcOil!$K$14/HexExtSoy!$K$4)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1900</v>
      </c>
      <c r="C2049" s="197" t="s">
        <v>1078</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(Transest!$J$14/HexExtSoy!$K$4)</f>
        <v>0.20257267294641951</v>
      </c>
      <c r="CI2049">
        <f>(HydroProcOil!$K$14/HexExtSoy!$K$4)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1900</v>
      </c>
      <c r="C2050" s="197" t="s">
        <v>1126</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(Transest!$J$14/HexExtSoy!$K$4)</f>
        <v>0.20257267294641951</v>
      </c>
      <c r="CI2050">
        <f>(HydroProcOil!$K$14/HexExtSoy!$K$4)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1900</v>
      </c>
      <c r="C2051" s="197" t="s">
        <v>625</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(Transest!$J$14/HexExtSoy!$K$4)</f>
        <v>0.20257267294641951</v>
      </c>
      <c r="CI2051">
        <f>(HydroProcOil!$K$14/HexExtSoy!$K$4)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1900</v>
      </c>
      <c r="C2052" s="197" t="s">
        <v>1915</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(Transest!$J$14/HexExtSoy!$K$4)</f>
        <v>0.20257267294641951</v>
      </c>
      <c r="CI2052">
        <f>(HydroProcOil!$K$14/HexExtSoy!$K$4)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1900</v>
      </c>
      <c r="C2053" s="197" t="s">
        <v>1916</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(Transest!$J$14/HexExtSoy!$K$4)</f>
        <v>0.20257267294641951</v>
      </c>
      <c r="CI2053">
        <f>(HydroProcOil!$K$14/HexExtSoy!$K$4)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1900</v>
      </c>
      <c r="C2054" s="197" t="s">
        <v>885</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(Transest!$J$14/HexExtSoy!$K$4)</f>
        <v>0.20257267294641951</v>
      </c>
      <c r="CI2054">
        <f>(HydroProcOil!$K$14/HexExtSoy!$K$4)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1900</v>
      </c>
      <c r="C2055" s="197" t="s">
        <v>1455</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(Transest!$J$14/HexExtSoy!$K$4)</f>
        <v>0.20257267294641951</v>
      </c>
      <c r="CI2055">
        <f>(HydroProcOil!$K$14/HexExtSoy!$K$4)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1900</v>
      </c>
      <c r="C2056" s="197" t="s">
        <v>627</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(Transest!$J$14/HexExtSoy!$K$4)</f>
        <v>0.20257267294641951</v>
      </c>
      <c r="CI2056">
        <f>(HydroProcOil!$K$14/HexExtSoy!$K$4)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1900</v>
      </c>
      <c r="C2057" s="197" t="s">
        <v>628</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(Transest!$J$14/HexExtSoy!$K$4)</f>
        <v>0.20257267294641951</v>
      </c>
      <c r="CI2057">
        <f>(HydroProcOil!$K$14/HexExtSoy!$K$4)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1900</v>
      </c>
      <c r="C2058" s="197" t="s">
        <v>1086</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(Transest!$J$14/HexExtSoy!$K$4)</f>
        <v>0.20257267294641951</v>
      </c>
      <c r="CI2058">
        <f>(HydroProcOil!$K$14/HexExtSoy!$K$4)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1900</v>
      </c>
      <c r="C2059" s="197" t="s">
        <v>750</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(Transest!$J$14/HexExtSoy!$K$4)</f>
        <v>0.20257267294641951</v>
      </c>
      <c r="CI2059">
        <f>(HydroProcOil!$K$14/HexExtSoy!$K$4)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1900</v>
      </c>
      <c r="C2060" s="197" t="s">
        <v>631</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(Transest!$J$14/HexExtSoy!$K$4)</f>
        <v>0.20257267294641951</v>
      </c>
      <c r="CI2060">
        <f>(HydroProcOil!$K$14/HexExtSoy!$K$4)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1900</v>
      </c>
      <c r="C2061" s="197" t="s">
        <v>1917</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(Transest!$J$14/HexExtSoy!$K$4)</f>
        <v>0.20257267294641951</v>
      </c>
      <c r="CI2061">
        <f>(HydroProcOil!$K$14/HexExtSoy!$K$4)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1900</v>
      </c>
      <c r="C2062" s="197" t="s">
        <v>707</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(Transest!$J$14/HexExtSoy!$K$4)</f>
        <v>0.20257267294641951</v>
      </c>
      <c r="CI2062">
        <f>(HydroProcOil!$K$14/HexExtSoy!$K$4)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1900</v>
      </c>
      <c r="C2063" s="197" t="s">
        <v>1918</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(Transest!$J$14/HexExtSoy!$K$4)</f>
        <v>0.20257267294641951</v>
      </c>
      <c r="CI2063">
        <f>(HydroProcOil!$K$14/HexExtSoy!$K$4)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1900</v>
      </c>
      <c r="C2064" s="197" t="s">
        <v>1181</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(Transest!$J$14/HexExtSoy!$K$4)</f>
        <v>0.20257267294641951</v>
      </c>
      <c r="CI2064">
        <f>(HydroProcOil!$K$14/HexExtSoy!$K$4)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1900</v>
      </c>
      <c r="C2065" s="197" t="s">
        <v>636</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(Transest!$J$14/HexExtSoy!$K$4)</f>
        <v>0.20257267294641951</v>
      </c>
      <c r="CI2065">
        <f>(HydroProcOil!$K$14/HexExtSoy!$K$4)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1900</v>
      </c>
      <c r="C2066" s="197" t="s">
        <v>1919</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(Transest!$J$14/HexExtSoy!$K$4)</f>
        <v>0.20257267294641951</v>
      </c>
      <c r="CI2066">
        <f>(HydroProcOil!$K$14/HexExtSoy!$K$4)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1900</v>
      </c>
      <c r="C2067" s="197" t="s">
        <v>638</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(Transest!$J$14/HexExtSoy!$K$4)</f>
        <v>0.20257267294641951</v>
      </c>
      <c r="CI2067">
        <f>(HydroProcOil!$K$14/HexExtSoy!$K$4)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1900</v>
      </c>
      <c r="C2068" s="197" t="s">
        <v>1920</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(Transest!$J$14/HexExtSoy!$K$4)</f>
        <v>0.20257267294641951</v>
      </c>
      <c r="CI2068">
        <f>(HydroProcOil!$K$14/HexExtSoy!$K$4)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1900</v>
      </c>
      <c r="C2069" s="197" t="s">
        <v>1921</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(Transest!$J$14/HexExtSoy!$K$4)</f>
        <v>0.20257267294641951</v>
      </c>
      <c r="CI2069">
        <f>(HydroProcOil!$K$14/HexExtSoy!$K$4)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1900</v>
      </c>
      <c r="C2070" s="197" t="s">
        <v>1096</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(Transest!$J$14/HexExtSoy!$K$4)</f>
        <v>0.20257267294641951</v>
      </c>
      <c r="CI2070">
        <f>(HydroProcOil!$K$14/HexExtSoy!$K$4)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1900</v>
      </c>
      <c r="C2071" s="197" t="s">
        <v>1134</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(Transest!$J$14/HexExtSoy!$K$4)</f>
        <v>0.20257267294641951</v>
      </c>
      <c r="CI2071">
        <f>(HydroProcOil!$K$14/HexExtSoy!$K$4)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1900</v>
      </c>
      <c r="C2072" s="197" t="s">
        <v>641</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(Transest!$J$14/HexExtSoy!$K$4)</f>
        <v>0.20257267294641951</v>
      </c>
      <c r="CI2072">
        <f>(HydroProcOil!$K$14/HexExtSoy!$K$4)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1900</v>
      </c>
      <c r="C2073" s="197" t="s">
        <v>642</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(Transest!$J$14/HexExtSoy!$K$4)</f>
        <v>0.20257267294641951</v>
      </c>
      <c r="CI2073">
        <f>(HydroProcOil!$K$14/HexExtSoy!$K$4)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1900</v>
      </c>
      <c r="C2074" s="197" t="s">
        <v>643</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(Transest!$J$14/HexExtSoy!$K$4)</f>
        <v>0.20257267294641951</v>
      </c>
      <c r="CI2074">
        <f>(HydroProcOil!$K$14/HexExtSoy!$K$4)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1900</v>
      </c>
      <c r="C2075" s="197" t="s">
        <v>1922</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(Transest!$J$14/HexExtSoy!$K$4)</f>
        <v>0.20257267294641951</v>
      </c>
      <c r="CI2075">
        <f>(HydroProcOil!$K$14/HexExtSoy!$K$4)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1900</v>
      </c>
      <c r="C2076" s="197" t="s">
        <v>1923</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(Transest!$J$14/HexExtSoy!$K$4)</f>
        <v>0.20257267294641951</v>
      </c>
      <c r="CI2076">
        <f>(HydroProcOil!$K$14/HexExtSoy!$K$4)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1900</v>
      </c>
      <c r="C2077" s="197" t="s">
        <v>1135</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(Transest!$J$14/HexExtSoy!$K$4)</f>
        <v>0.20257267294641951</v>
      </c>
      <c r="CI2077">
        <f>(HydroProcOil!$K$14/HexExtSoy!$K$4)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1900</v>
      </c>
      <c r="C2078" s="197" t="s">
        <v>1245</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(Transest!$J$14/HexExtSoy!$K$4)</f>
        <v>0.20257267294641951</v>
      </c>
      <c r="CI2078">
        <f>(HydroProcOil!$K$14/HexExtSoy!$K$4)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1900</v>
      </c>
      <c r="C2079" s="197" t="s">
        <v>985</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(Transest!$J$14/HexExtSoy!$K$4)</f>
        <v>0.20257267294641951</v>
      </c>
      <c r="CI2079">
        <f>(HydroProcOil!$K$14/HexExtSoy!$K$4)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1900</v>
      </c>
      <c r="C2080" s="197" t="s">
        <v>644</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(Transest!$J$14/HexExtSoy!$K$4)</f>
        <v>0.20257267294641951</v>
      </c>
      <c r="CI2080">
        <f>(HydroProcOil!$K$14/HexExtSoy!$K$4)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1900</v>
      </c>
      <c r="C2081" s="197" t="s">
        <v>1924</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(Transest!$J$14/HexExtSoy!$K$4)</f>
        <v>0.20257267294641951</v>
      </c>
      <c r="CI2081">
        <f>(HydroProcOil!$K$14/HexExtSoy!$K$4)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1900</v>
      </c>
      <c r="C2082" s="197" t="s">
        <v>646</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(Transest!$J$14/HexExtSoy!$K$4)</f>
        <v>0.20257267294641951</v>
      </c>
      <c r="CI2082">
        <f>(HydroProcOil!$K$14/HexExtSoy!$K$4)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1900</v>
      </c>
      <c r="C2083" s="197" t="s">
        <v>1925</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(Transest!$J$14/HexExtSoy!$K$4)</f>
        <v>0.20257267294641951</v>
      </c>
      <c r="CI2083">
        <f>(HydroProcOil!$K$14/HexExtSoy!$K$4)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1900</v>
      </c>
      <c r="C2084" s="197" t="s">
        <v>1926</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(Transest!$J$14/HexExtSoy!$K$4)</f>
        <v>0.20257267294641951</v>
      </c>
      <c r="CI2084">
        <f>(HydroProcOil!$K$14/HexExtSoy!$K$4)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1900</v>
      </c>
      <c r="C2085" s="197" t="s">
        <v>900</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(Transest!$J$14/HexExtSoy!$K$4)</f>
        <v>0.20257267294641951</v>
      </c>
      <c r="CI2085">
        <f>(HydroProcOil!$K$14/HexExtSoy!$K$4)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1900</v>
      </c>
      <c r="C2086" s="197" t="s">
        <v>1101</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(Transest!$J$14/HexExtSoy!$K$4)</f>
        <v>0.20257267294641951</v>
      </c>
      <c r="CI2086">
        <f>(HydroProcOil!$K$14/HexExtSoy!$K$4)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1900</v>
      </c>
      <c r="C2087" s="197" t="s">
        <v>1927</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(Transest!$J$14/HexExtSoy!$K$4)</f>
        <v>0.20257267294641951</v>
      </c>
      <c r="CI2087">
        <f>(HydroProcOil!$K$14/HexExtSoy!$K$4)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1900</v>
      </c>
      <c r="C2088" s="197" t="s">
        <v>1928</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(Transest!$J$14/HexExtSoy!$K$4)</f>
        <v>0.20257267294641951</v>
      </c>
      <c r="CI2088">
        <f>(HydroProcOil!$K$14/HexExtSoy!$K$4)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1900</v>
      </c>
      <c r="C2089" s="197" t="s">
        <v>1929</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(Transest!$J$14/HexExtSoy!$K$4)</f>
        <v>0.20257267294641951</v>
      </c>
      <c r="CI2089">
        <f>(HydroProcOil!$K$14/HexExtSoy!$K$4)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1900</v>
      </c>
      <c r="C2090" s="197" t="s">
        <v>1796</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(Transest!$J$14/HexExtSoy!$K$4)</f>
        <v>0.20257267294641951</v>
      </c>
      <c r="CI2090">
        <f>(HydroProcOil!$K$14/HexExtSoy!$K$4)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1900</v>
      </c>
      <c r="C2091" s="197" t="s">
        <v>650</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(Transest!$J$14/HexExtSoy!$K$4)</f>
        <v>0.20257267294641951</v>
      </c>
      <c r="CI2091">
        <f>(HydroProcOil!$K$14/HexExtSoy!$K$4)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1900</v>
      </c>
      <c r="C2092" s="197" t="s">
        <v>1105</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(Transest!$J$14/HexExtSoy!$K$4)</f>
        <v>0.20257267294641951</v>
      </c>
      <c r="CI2092">
        <f>(HydroProcOil!$K$14/HexExtSoy!$K$4)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1900</v>
      </c>
      <c r="C2093" s="197" t="s">
        <v>843</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(Transest!$J$14/HexExtSoy!$K$4)</f>
        <v>0.20257267294641951</v>
      </c>
      <c r="CI2093">
        <f>(HydroProcOil!$K$14/HexExtSoy!$K$4)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1900</v>
      </c>
      <c r="C2094" s="197" t="s">
        <v>1930</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(Transest!$J$14/HexExtSoy!$K$4)</f>
        <v>0.20257267294641951</v>
      </c>
      <c r="CI2094">
        <f>(HydroProcOil!$K$14/HexExtSoy!$K$4)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1900</v>
      </c>
      <c r="C2095" s="197" t="s">
        <v>1931</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(Transest!$J$14/HexExtSoy!$K$4)</f>
        <v>0.20257267294641951</v>
      </c>
      <c r="CI2095">
        <f>(HydroProcOil!$K$14/HexExtSoy!$K$4)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1900</v>
      </c>
      <c r="C2096" s="197" t="s">
        <v>728</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(Transest!$J$14/HexExtSoy!$K$4)</f>
        <v>0.20257267294641951</v>
      </c>
      <c r="CI2096">
        <f>(HydroProcOil!$K$14/HexExtSoy!$K$4)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1900</v>
      </c>
      <c r="C2097" s="197" t="s">
        <v>1932</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(Transest!$J$14/HexExtSoy!$K$4)</f>
        <v>0.20257267294641951</v>
      </c>
      <c r="CI2097">
        <f>(HydroProcOil!$K$14/HexExtSoy!$K$4)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1900</v>
      </c>
      <c r="C2098" s="197" t="s">
        <v>1933</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(Transest!$J$14/HexExtSoy!$K$4)</f>
        <v>0.20257267294641951</v>
      </c>
      <c r="CI2098">
        <f>(HydroProcOil!$K$14/HexExtSoy!$K$4)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1900</v>
      </c>
      <c r="C2099" s="197" t="s">
        <v>1012</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(Transest!$J$14/HexExtSoy!$K$4)</f>
        <v>0.20257267294641951</v>
      </c>
      <c r="CI2099">
        <f>(HydroProcOil!$K$14/HexExtSoy!$K$4)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1900</v>
      </c>
      <c r="C2100" s="197" t="s">
        <v>656</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(Transest!$J$14/HexExtSoy!$K$4)</f>
        <v>0.20257267294641951</v>
      </c>
      <c r="CI2100">
        <f>(HydroProcOil!$K$14/HexExtSoy!$K$4)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1900</v>
      </c>
      <c r="C2101" s="197" t="s">
        <v>1013</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(Transest!$J$14/HexExtSoy!$K$4)</f>
        <v>0.20257267294641951</v>
      </c>
      <c r="CI2101">
        <f>(HydroProcOil!$K$14/HexExtSoy!$K$4)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1900</v>
      </c>
      <c r="C2102" s="197" t="s">
        <v>1899</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(Transest!$J$14/HexExtSoy!$K$4)</f>
        <v>0.20257267294641951</v>
      </c>
      <c r="CI2102">
        <f>(HydroProcOil!$K$14/HexExtSoy!$K$4)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1900</v>
      </c>
      <c r="C2103" s="197" t="s">
        <v>1934</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(Transest!$J$14/HexExtSoy!$K$4)</f>
        <v>0.20257267294641951</v>
      </c>
      <c r="CI2103">
        <f>(HydroProcOil!$K$14/HexExtSoy!$K$4)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1900</v>
      </c>
      <c r="C2104" s="197" t="s">
        <v>1935</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(Transest!$J$14/HexExtSoy!$K$4)</f>
        <v>0.20257267294641951</v>
      </c>
      <c r="CI2104">
        <f>(HydroProcOil!$K$14/HexExtSoy!$K$4)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1936</v>
      </c>
      <c r="C2105" s="197" t="s">
        <v>1158</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(Transest!$J$14/HexExtSoy!$K$4)</f>
        <v>0.20257267294641951</v>
      </c>
      <c r="CI2105">
        <f>(HydroProcOil!$K$14/HexExtSoy!$K$4)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1936</v>
      </c>
      <c r="C2106" s="197" t="s">
        <v>1937</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(Transest!$J$14/HexExtSoy!$K$4)</f>
        <v>0.20257267294641951</v>
      </c>
      <c r="CI2106">
        <f>(HydroProcOil!$K$14/HexExtSoy!$K$4)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1936</v>
      </c>
      <c r="C2107" s="197" t="s">
        <v>1938</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(Transest!$J$14/HexExtSoy!$K$4)</f>
        <v>0.20257267294641951</v>
      </c>
      <c r="CI2107">
        <f>(HydroProcOil!$K$14/HexExtSoy!$K$4)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1936</v>
      </c>
      <c r="C2108" s="197" t="s">
        <v>1939</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(Transest!$J$14/HexExtSoy!$K$4)</f>
        <v>0.20257267294641951</v>
      </c>
      <c r="CI2108">
        <f>(HydroProcOil!$K$14/HexExtSoy!$K$4)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1936</v>
      </c>
      <c r="C2109" s="197" t="s">
        <v>1940</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(Transest!$J$14/HexExtSoy!$K$4)</f>
        <v>0.20257267294641951</v>
      </c>
      <c r="CI2109">
        <f>(HydroProcOil!$K$14/HexExtSoy!$K$4)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1936</v>
      </c>
      <c r="C2110" s="197" t="s">
        <v>1032</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(Transest!$J$14/HexExtSoy!$K$4)</f>
        <v>0.20257267294641951</v>
      </c>
      <c r="CI2110">
        <f>(HydroProcOil!$K$14/HexExtSoy!$K$4)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1936</v>
      </c>
      <c r="C2111" s="197" t="s">
        <v>923</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(Transest!$J$14/HexExtSoy!$K$4)</f>
        <v>0.20257267294641951</v>
      </c>
      <c r="CI2111">
        <f>(HydroProcOil!$K$14/HexExtSoy!$K$4)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1936</v>
      </c>
      <c r="C2112" s="197" t="s">
        <v>1941</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(Transest!$J$14/HexExtSoy!$K$4)</f>
        <v>0.20257267294641951</v>
      </c>
      <c r="CI2112">
        <f>(HydroProcOil!$K$14/HexExtSoy!$K$4)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1936</v>
      </c>
      <c r="C2113" s="197" t="s">
        <v>1942</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(Transest!$J$14/HexExtSoy!$K$4)</f>
        <v>0.20257267294641951</v>
      </c>
      <c r="CI2113">
        <f>(HydroProcOil!$K$14/HexExtSoy!$K$4)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1936</v>
      </c>
      <c r="C2114" s="197" t="s">
        <v>1286</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(Transest!$J$14/HexExtSoy!$K$4)</f>
        <v>0.20257267294641951</v>
      </c>
      <c r="CI2114">
        <f>(HydroProcOil!$K$14/HexExtSoy!$K$4)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1936</v>
      </c>
      <c r="C2115" s="197" t="s">
        <v>601</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(Transest!$J$14/HexExtSoy!$K$4)</f>
        <v>0.20257267294641951</v>
      </c>
      <c r="CI2115">
        <f>(HydroProcOil!$K$14/HexExtSoy!$K$4)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1936</v>
      </c>
      <c r="C2116" s="197" t="s">
        <v>603</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(Transest!$J$14/HexExtSoy!$K$4)</f>
        <v>0.20257267294641951</v>
      </c>
      <c r="CI2116">
        <f>(HydroProcOil!$K$14/HexExtSoy!$K$4)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1936</v>
      </c>
      <c r="C2117" s="197" t="s">
        <v>1943</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(Transest!$J$14/HexExtSoy!$K$4)</f>
        <v>0.20257267294641951</v>
      </c>
      <c r="CI2117">
        <f>(HydroProcOil!$K$14/HexExtSoy!$K$4)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1936</v>
      </c>
      <c r="C2118" s="197" t="s">
        <v>685</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(Transest!$J$14/HexExtSoy!$K$4)</f>
        <v>0.20257267294641951</v>
      </c>
      <c r="CI2118">
        <f>(HydroProcOil!$K$14/HexExtSoy!$K$4)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1936</v>
      </c>
      <c r="C2119" s="197" t="s">
        <v>1944</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(Transest!$J$14/HexExtSoy!$K$4)</f>
        <v>0.20257267294641951</v>
      </c>
      <c r="CI2119">
        <f>(HydroProcOil!$K$14/HexExtSoy!$K$4)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1936</v>
      </c>
      <c r="C2120" s="197" t="s">
        <v>1213</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(Transest!$J$14/HexExtSoy!$K$4)</f>
        <v>0.20257267294641951</v>
      </c>
      <c r="CI2120">
        <f>(HydroProcOil!$K$14/HexExtSoy!$K$4)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1936</v>
      </c>
      <c r="C2121" s="197" t="s">
        <v>1945</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(Transest!$J$14/HexExtSoy!$K$4)</f>
        <v>0.20257267294641951</v>
      </c>
      <c r="CI2121">
        <f>(HydroProcOil!$K$14/HexExtSoy!$K$4)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1936</v>
      </c>
      <c r="C2122" s="197" t="s">
        <v>1946</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(Transest!$J$14/HexExtSoy!$K$4)</f>
        <v>0.20257267294641951</v>
      </c>
      <c r="CI2122">
        <f>(HydroProcOil!$K$14/HexExtSoy!$K$4)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1936</v>
      </c>
      <c r="C2123" s="197" t="s">
        <v>1947</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(Transest!$J$14/HexExtSoy!$K$4)</f>
        <v>0.20257267294641951</v>
      </c>
      <c r="CI2123">
        <f>(HydroProcOil!$K$14/HexExtSoy!$K$4)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1936</v>
      </c>
      <c r="C2124" s="197" t="s">
        <v>805</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(Transest!$J$14/HexExtSoy!$K$4)</f>
        <v>0.20257267294641951</v>
      </c>
      <c r="CI2124">
        <f>(HydroProcOil!$K$14/HexExtSoy!$K$4)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1936</v>
      </c>
      <c r="C2125" s="197" t="s">
        <v>1121</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(Transest!$J$14/HexExtSoy!$K$4)</f>
        <v>0.20257267294641951</v>
      </c>
      <c r="CI2125">
        <f>(HydroProcOil!$K$14/HexExtSoy!$K$4)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1936</v>
      </c>
      <c r="C2126" s="197" t="s">
        <v>1948</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(Transest!$J$14/HexExtSoy!$K$4)</f>
        <v>0.20257267294641951</v>
      </c>
      <c r="CI2126">
        <f>(HydroProcOil!$K$14/HexExtSoy!$K$4)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1936</v>
      </c>
      <c r="C2127" s="197" t="s">
        <v>1217</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(Transest!$J$14/HexExtSoy!$K$4)</f>
        <v>0.20257267294641951</v>
      </c>
      <c r="CI2127">
        <f>(HydroProcOil!$K$14/HexExtSoy!$K$4)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1936</v>
      </c>
      <c r="C2128" s="197" t="s">
        <v>814</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(Transest!$J$14/HexExtSoy!$K$4)</f>
        <v>0.20257267294641951</v>
      </c>
      <c r="CI2128">
        <f>(HydroProcOil!$K$14/HexExtSoy!$K$4)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1936</v>
      </c>
      <c r="C2129" s="197" t="s">
        <v>1949</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(Transest!$J$14/HexExtSoy!$K$4)</f>
        <v>0.20257267294641951</v>
      </c>
      <c r="CI2129">
        <f>(HydroProcOil!$K$14/HexExtSoy!$K$4)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1936</v>
      </c>
      <c r="C2130" s="197" t="s">
        <v>959</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(Transest!$J$14/HexExtSoy!$K$4)</f>
        <v>0.20257267294641951</v>
      </c>
      <c r="CI2130">
        <f>(HydroProcOil!$K$14/HexExtSoy!$K$4)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1936</v>
      </c>
      <c r="C2131" s="197" t="s">
        <v>697</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(Transest!$J$14/HexExtSoy!$K$4)</f>
        <v>0.20257267294641951</v>
      </c>
      <c r="CI2131">
        <f>(HydroProcOil!$K$14/HexExtSoy!$K$4)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1936</v>
      </c>
      <c r="C2132" s="197" t="s">
        <v>1950</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(Transest!$J$14/HexExtSoy!$K$4)</f>
        <v>0.20257267294641951</v>
      </c>
      <c r="CI2132">
        <f>(HydroProcOil!$K$14/HexExtSoy!$K$4)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1936</v>
      </c>
      <c r="C2133" s="197" t="s">
        <v>1951</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(Transest!$J$14/HexExtSoy!$K$4)</f>
        <v>0.20257267294641951</v>
      </c>
      <c r="CI2133">
        <f>(HydroProcOil!$K$14/HexExtSoy!$K$4)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1936</v>
      </c>
      <c r="C2134" s="197" t="s">
        <v>1225</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(Transest!$J$14/HexExtSoy!$K$4)</f>
        <v>0.20257267294641951</v>
      </c>
      <c r="CI2134">
        <f>(HydroProcOil!$K$14/HexExtSoy!$K$4)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1936</v>
      </c>
      <c r="C2135" s="197" t="s">
        <v>1227</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(Transest!$J$14/HexExtSoy!$K$4)</f>
        <v>0.20257267294641951</v>
      </c>
      <c r="CI2135">
        <f>(HydroProcOil!$K$14/HexExtSoy!$K$4)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1936</v>
      </c>
      <c r="C2136" s="197" t="s">
        <v>1952</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(Transest!$J$14/HexExtSoy!$K$4)</f>
        <v>0.20257267294641951</v>
      </c>
      <c r="CI2136">
        <f>(HydroProcOil!$K$14/HexExtSoy!$K$4)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1936</v>
      </c>
      <c r="C2137" s="197" t="s">
        <v>627</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(Transest!$J$14/HexExtSoy!$K$4)</f>
        <v>0.20257267294641951</v>
      </c>
      <c r="CI2137">
        <f>(HydroProcOil!$K$14/HexExtSoy!$K$4)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1936</v>
      </c>
      <c r="C2138" s="197" t="s">
        <v>628</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(Transest!$J$14/HexExtSoy!$K$4)</f>
        <v>0.20257267294641951</v>
      </c>
      <c r="CI2138">
        <f>(HydroProcOil!$K$14/HexExtSoy!$K$4)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1936</v>
      </c>
      <c r="C2139" s="197" t="s">
        <v>1839</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(Transest!$J$14/HexExtSoy!$K$4)</f>
        <v>0.20257267294641951</v>
      </c>
      <c r="CI2139">
        <f>(HydroProcOil!$K$14/HexExtSoy!$K$4)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1936</v>
      </c>
      <c r="C2140" s="197" t="s">
        <v>1953</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(Transest!$J$14/HexExtSoy!$K$4)</f>
        <v>0.20257267294641951</v>
      </c>
      <c r="CI2140">
        <f>(HydroProcOil!$K$14/HexExtSoy!$K$4)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1936</v>
      </c>
      <c r="C2141" s="197" t="s">
        <v>1954</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(Transest!$J$14/HexExtSoy!$K$4)</f>
        <v>0.20257267294641951</v>
      </c>
      <c r="CI2141">
        <f>(HydroProcOil!$K$14/HexExtSoy!$K$4)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1936</v>
      </c>
      <c r="C2142" s="197" t="s">
        <v>820</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(Transest!$J$14/HexExtSoy!$K$4)</f>
        <v>0.20257267294641951</v>
      </c>
      <c r="CI2142">
        <f>(HydroProcOil!$K$14/HexExtSoy!$K$4)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1936</v>
      </c>
      <c r="C2143" s="197" t="s">
        <v>1955</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(Transest!$J$14/HexExtSoy!$K$4)</f>
        <v>0.20257267294641951</v>
      </c>
      <c r="CI2143">
        <f>(HydroProcOil!$K$14/HexExtSoy!$K$4)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1936</v>
      </c>
      <c r="C2144" s="197" t="s">
        <v>1956</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(Transest!$J$14/HexExtSoy!$K$4)</f>
        <v>0.20257267294641951</v>
      </c>
      <c r="CI2144">
        <f>(HydroProcOil!$K$14/HexExtSoy!$K$4)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1936</v>
      </c>
      <c r="C2145" s="197" t="s">
        <v>705</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(Transest!$J$14/HexExtSoy!$K$4)</f>
        <v>0.20257267294641951</v>
      </c>
      <c r="CI2145">
        <f>(HydroProcOil!$K$14/HexExtSoy!$K$4)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1936</v>
      </c>
      <c r="C2146" s="197" t="s">
        <v>707</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(Transest!$J$14/HexExtSoy!$K$4)</f>
        <v>0.20257267294641951</v>
      </c>
      <c r="CI2146">
        <f>(HydroProcOil!$K$14/HexExtSoy!$K$4)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1936</v>
      </c>
      <c r="C2147" s="197" t="s">
        <v>1957</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(Transest!$J$14/HexExtSoy!$K$4)</f>
        <v>0.20257267294641951</v>
      </c>
      <c r="CI2147">
        <f>(HydroProcOil!$K$14/HexExtSoy!$K$4)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1936</v>
      </c>
      <c r="C2148" s="197" t="s">
        <v>1958</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(Transest!$J$14/HexExtSoy!$K$4)</f>
        <v>0.20257267294641951</v>
      </c>
      <c r="CI2148">
        <f>(HydroProcOil!$K$14/HexExtSoy!$K$4)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1936</v>
      </c>
      <c r="C2149" s="197" t="s">
        <v>1959</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(Transest!$J$14/HexExtSoy!$K$4)</f>
        <v>0.20257267294641951</v>
      </c>
      <c r="CI2149">
        <f>(HydroProcOil!$K$14/HexExtSoy!$K$4)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1936</v>
      </c>
      <c r="C2150" s="197" t="s">
        <v>978</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(Transest!$J$14/HexExtSoy!$K$4)</f>
        <v>0.20257267294641951</v>
      </c>
      <c r="CI2150">
        <f>(HydroProcOil!$K$14/HexExtSoy!$K$4)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1936</v>
      </c>
      <c r="C2151" s="197" t="s">
        <v>1960</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(Transest!$J$14/HexExtSoy!$K$4)</f>
        <v>0.20257267294641951</v>
      </c>
      <c r="CI2151">
        <f>(HydroProcOil!$K$14/HexExtSoy!$K$4)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1936</v>
      </c>
      <c r="C2152" s="197" t="s">
        <v>639</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(Transest!$J$14/HexExtSoy!$K$4)</f>
        <v>0.20257267294641951</v>
      </c>
      <c r="CI2152">
        <f>(HydroProcOil!$K$14/HexExtSoy!$K$4)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1936</v>
      </c>
      <c r="C2153" s="197" t="s">
        <v>1961</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(Transest!$J$14/HexExtSoy!$K$4)</f>
        <v>0.20257267294641951</v>
      </c>
      <c r="CI2153">
        <f>(HydroProcOil!$K$14/HexExtSoy!$K$4)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1936</v>
      </c>
      <c r="C2154" s="197" t="s">
        <v>981</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(Transest!$J$14/HexExtSoy!$K$4)</f>
        <v>0.20257267294641951</v>
      </c>
      <c r="CI2154">
        <f>(HydroProcOil!$K$14/HexExtSoy!$K$4)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1936</v>
      </c>
      <c r="C2155" s="197" t="s">
        <v>1962</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(Transest!$J$14/HexExtSoy!$K$4)</f>
        <v>0.20257267294641951</v>
      </c>
      <c r="CI2155">
        <f>(HydroProcOil!$K$14/HexExtSoy!$K$4)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1936</v>
      </c>
      <c r="C2156" s="197" t="s">
        <v>1135</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(Transest!$J$14/HexExtSoy!$K$4)</f>
        <v>0.20257267294641951</v>
      </c>
      <c r="CI2156">
        <f>(HydroProcOil!$K$14/HexExtSoy!$K$4)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1936</v>
      </c>
      <c r="C2157" s="197" t="s">
        <v>1963</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(Transest!$J$14/HexExtSoy!$K$4)</f>
        <v>0.20257267294641951</v>
      </c>
      <c r="CI2157">
        <f>(HydroProcOil!$K$14/HexExtSoy!$K$4)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1936</v>
      </c>
      <c r="C2158" s="197" t="s">
        <v>1964</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(Transest!$J$14/HexExtSoy!$K$4)</f>
        <v>0.20257267294641951</v>
      </c>
      <c r="CI2158">
        <f>(HydroProcOil!$K$14/HexExtSoy!$K$4)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1936</v>
      </c>
      <c r="C2159" s="197" t="s">
        <v>1965</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(Transest!$J$14/HexExtSoy!$K$4)</f>
        <v>0.20257267294641951</v>
      </c>
      <c r="CI2159">
        <f>(HydroProcOil!$K$14/HexExtSoy!$K$4)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1936</v>
      </c>
      <c r="C2160" s="197" t="s">
        <v>1966</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(Transest!$J$14/HexExtSoy!$K$4)</f>
        <v>0.20257267294641951</v>
      </c>
      <c r="CI2160">
        <f>(HydroProcOil!$K$14/HexExtSoy!$K$4)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1936</v>
      </c>
      <c r="C2161" s="197" t="s">
        <v>1243</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(Transest!$J$14/HexExtSoy!$K$4)</f>
        <v>0.20257267294641951</v>
      </c>
      <c r="CI2161">
        <f>(HydroProcOil!$K$14/HexExtSoy!$K$4)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1936</v>
      </c>
      <c r="C2162" s="197" t="s">
        <v>1245</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(Transest!$J$14/HexExtSoy!$K$4)</f>
        <v>0.20257267294641951</v>
      </c>
      <c r="CI2162">
        <f>(HydroProcOil!$K$14/HexExtSoy!$K$4)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1936</v>
      </c>
      <c r="C2163" s="197" t="s">
        <v>1246</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(Transest!$J$14/HexExtSoy!$K$4)</f>
        <v>0.20257267294641951</v>
      </c>
      <c r="CI2163">
        <f>(HydroProcOil!$K$14/HexExtSoy!$K$4)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1936</v>
      </c>
      <c r="C2164" s="197" t="s">
        <v>1967</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(Transest!$J$14/HexExtSoy!$K$4)</f>
        <v>0.20257267294641951</v>
      </c>
      <c r="CI2164">
        <f>(HydroProcOil!$K$14/HexExtSoy!$K$4)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1936</v>
      </c>
      <c r="C2165" s="197" t="s">
        <v>1968</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(Transest!$J$14/HexExtSoy!$K$4)</f>
        <v>0.20257267294641951</v>
      </c>
      <c r="CI2165">
        <f>(HydroProcOil!$K$14/HexExtSoy!$K$4)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1936</v>
      </c>
      <c r="C2166" s="197" t="s">
        <v>1581</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(Transest!$J$14/HexExtSoy!$K$4)</f>
        <v>0.20257267294641951</v>
      </c>
      <c r="CI2166">
        <f>(HydroProcOil!$K$14/HexExtSoy!$K$4)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1936</v>
      </c>
      <c r="C2167" s="197" t="s">
        <v>1247</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(Transest!$J$14/HexExtSoy!$K$4)</f>
        <v>0.20257267294641951</v>
      </c>
      <c r="CI2167">
        <f>(HydroProcOil!$K$14/HexExtSoy!$K$4)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1936</v>
      </c>
      <c r="C2168" s="197" t="s">
        <v>1969</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(Transest!$J$14/HexExtSoy!$K$4)</f>
        <v>0.20257267294641951</v>
      </c>
      <c r="CI2168">
        <f>(HydroProcOil!$K$14/HexExtSoy!$K$4)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1936</v>
      </c>
      <c r="C2169" s="197" t="s">
        <v>1970</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(Transest!$J$14/HexExtSoy!$K$4)</f>
        <v>0.20257267294641951</v>
      </c>
      <c r="CI2169">
        <f>(HydroProcOil!$K$14/HexExtSoy!$K$4)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1936</v>
      </c>
      <c r="C2170" s="197" t="s">
        <v>1971</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(Transest!$J$14/HexExtSoy!$K$4)</f>
        <v>0.20257267294641951</v>
      </c>
      <c r="CI2170">
        <f>(HydroProcOil!$K$14/HexExtSoy!$K$4)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1936</v>
      </c>
      <c r="C2171" s="197" t="s">
        <v>905</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(Transest!$J$14/HexExtSoy!$K$4)</f>
        <v>0.20257267294641951</v>
      </c>
      <c r="CI2171">
        <f>(HydroProcOil!$K$14/HexExtSoy!$K$4)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1936</v>
      </c>
      <c r="C2172" s="197" t="s">
        <v>1972</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(Transest!$J$14/HexExtSoy!$K$4)</f>
        <v>0.20257267294641951</v>
      </c>
      <c r="CI2172">
        <f>(HydroProcOil!$K$14/HexExtSoy!$K$4)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1936</v>
      </c>
      <c r="C2173" s="197" t="s">
        <v>995</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(Transest!$J$14/HexExtSoy!$K$4)</f>
        <v>0.20257267294641951</v>
      </c>
      <c r="CI2173">
        <f>(HydroProcOil!$K$14/HexExtSoy!$K$4)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1936</v>
      </c>
      <c r="C2174" s="197" t="s">
        <v>1633</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(Transest!$J$14/HexExtSoy!$K$4)</f>
        <v>0.20257267294641951</v>
      </c>
      <c r="CI2174">
        <f>(HydroProcOil!$K$14/HexExtSoy!$K$4)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1936</v>
      </c>
      <c r="C2175" s="197" t="s">
        <v>1973</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(Transest!$J$14/HexExtSoy!$K$4)</f>
        <v>0.20257267294641951</v>
      </c>
      <c r="CI2175">
        <f>(HydroProcOil!$K$14/HexExtSoy!$K$4)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1936</v>
      </c>
      <c r="C2176" s="197" t="s">
        <v>1974</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(Transest!$J$14/HexExtSoy!$K$4)</f>
        <v>0.20257267294641951</v>
      </c>
      <c r="CI2176">
        <f>(HydroProcOil!$K$14/HexExtSoy!$K$4)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1936</v>
      </c>
      <c r="C2177" s="197" t="s">
        <v>1975</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(Transest!$J$14/HexExtSoy!$K$4)</f>
        <v>0.20257267294641951</v>
      </c>
      <c r="CI2177">
        <f>(HydroProcOil!$K$14/HexExtSoy!$K$4)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1936</v>
      </c>
      <c r="C2178" s="197" t="s">
        <v>656</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(Transest!$J$14/HexExtSoy!$K$4)</f>
        <v>0.20257267294641951</v>
      </c>
      <c r="CI2178">
        <f>(HydroProcOil!$K$14/HexExtSoy!$K$4)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1936</v>
      </c>
      <c r="C2179" s="197" t="s">
        <v>1976</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(Transest!$J$14/HexExtSoy!$K$4)</f>
        <v>0.20257267294641951</v>
      </c>
      <c r="CI2179">
        <f>(HydroProcOil!$K$14/HexExtSoy!$K$4)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1936</v>
      </c>
      <c r="C2180" s="197" t="s">
        <v>1977</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(Transest!$J$14/HexExtSoy!$K$4)</f>
        <v>0.20257267294641951</v>
      </c>
      <c r="CI2180">
        <f>(HydroProcOil!$K$14/HexExtSoy!$K$4)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1936</v>
      </c>
      <c r="C2181" s="197" t="s">
        <v>1978</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(Transest!$J$14/HexExtSoy!$K$4)</f>
        <v>0.20257267294641951</v>
      </c>
      <c r="CI2181">
        <f>(HydroProcOil!$K$14/HexExtSoy!$K$4)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1979</v>
      </c>
      <c r="C2182" s="197" t="s">
        <v>863</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(Transest!$J$14/HexExtSoy!$K$4)</f>
        <v>0.20257267294641951</v>
      </c>
      <c r="CI2182">
        <f>(HydroProcOil!$K$14/HexExtSoy!$K$4)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1979</v>
      </c>
      <c r="C2183" s="197" t="s">
        <v>679</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(Transest!$J$14/HexExtSoy!$K$4)</f>
        <v>0.20257267294641951</v>
      </c>
      <c r="CI2183">
        <f>(HydroProcOil!$K$14/HexExtSoy!$K$4)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1979</v>
      </c>
      <c r="C2184" s="197" t="s">
        <v>1980</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(Transest!$J$14/HexExtSoy!$K$4)</f>
        <v>0.20257267294641951</v>
      </c>
      <c r="CI2184">
        <f>(HydroProcOil!$K$14/HexExtSoy!$K$4)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1979</v>
      </c>
      <c r="C2185" s="197" t="s">
        <v>1981</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(Transest!$J$14/HexExtSoy!$K$4)</f>
        <v>0.20257267294641951</v>
      </c>
      <c r="CI2185">
        <f>(HydroProcOil!$K$14/HexExtSoy!$K$4)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1979</v>
      </c>
      <c r="C2186" s="197" t="s">
        <v>686</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(Transest!$J$14/HexExtSoy!$K$4)</f>
        <v>0.20257267294641951</v>
      </c>
      <c r="CI2186">
        <f>(HydroProcOil!$K$14/HexExtSoy!$K$4)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1979</v>
      </c>
      <c r="C2187" s="197" t="s">
        <v>1729</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(Transest!$J$14/HexExtSoy!$K$4)</f>
        <v>0.20257267294641951</v>
      </c>
      <c r="CI2187">
        <f>(HydroProcOil!$K$14/HexExtSoy!$K$4)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1979</v>
      </c>
      <c r="C2188" s="197" t="s">
        <v>1982</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(Transest!$J$14/HexExtSoy!$K$4)</f>
        <v>0.20257267294641951</v>
      </c>
      <c r="CI2188">
        <f>(HydroProcOil!$K$14/HexExtSoy!$K$4)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1979</v>
      </c>
      <c r="C2189" s="197" t="s">
        <v>1751</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(Transest!$J$14/HexExtSoy!$K$4)</f>
        <v>0.20257267294641951</v>
      </c>
      <c r="CI2189">
        <f>(HydroProcOil!$K$14/HexExtSoy!$K$4)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1979</v>
      </c>
      <c r="C2190" s="197" t="s">
        <v>1983</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(Transest!$J$14/HexExtSoy!$K$4)</f>
        <v>0.20257267294641951</v>
      </c>
      <c r="CI2190">
        <f>(HydroProcOil!$K$14/HexExtSoy!$K$4)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1979</v>
      </c>
      <c r="C2191" s="197" t="s">
        <v>809</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(Transest!$J$14/HexExtSoy!$K$4)</f>
        <v>0.20257267294641951</v>
      </c>
      <c r="CI2191">
        <f>(HydroProcOil!$K$14/HexExtSoy!$K$4)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1979</v>
      </c>
      <c r="C2192" s="197" t="s">
        <v>1984</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(Transest!$J$14/HexExtSoy!$K$4)</f>
        <v>0.20257267294641951</v>
      </c>
      <c r="CI2192">
        <f>(HydroProcOil!$K$14/HexExtSoy!$K$4)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1979</v>
      </c>
      <c r="C2193" s="197" t="s">
        <v>697</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(Transest!$J$14/HexExtSoy!$K$4)</f>
        <v>0.20257267294641951</v>
      </c>
      <c r="CI2193">
        <f>(HydroProcOil!$K$14/HexExtSoy!$K$4)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1979</v>
      </c>
      <c r="C2194" s="197" t="s">
        <v>1985</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(Transest!$J$14/HexExtSoy!$K$4)</f>
        <v>0.20257267294641951</v>
      </c>
      <c r="CI2194">
        <f>(HydroProcOil!$K$14/HexExtSoy!$K$4)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1979</v>
      </c>
      <c r="C2195" s="197" t="s">
        <v>1986</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(Transest!$J$14/HexExtSoy!$K$4)</f>
        <v>0.20257267294641951</v>
      </c>
      <c r="CI2195">
        <f>(HydroProcOil!$K$14/HexExtSoy!$K$4)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1979</v>
      </c>
      <c r="C2196" s="197" t="s">
        <v>627</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(Transest!$J$14/HexExtSoy!$K$4)</f>
        <v>0.20257267294641951</v>
      </c>
      <c r="CI2196">
        <f>(HydroProcOil!$K$14/HexExtSoy!$K$4)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1979</v>
      </c>
      <c r="C2197" s="197" t="s">
        <v>628</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(Transest!$J$14/HexExtSoy!$K$4)</f>
        <v>0.20257267294641951</v>
      </c>
      <c r="CI2197">
        <f>(HydroProcOil!$K$14/HexExtSoy!$K$4)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1979</v>
      </c>
      <c r="C2198" s="197" t="s">
        <v>1987</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(Transest!$J$14/HexExtSoy!$K$4)</f>
        <v>0.20257267294641951</v>
      </c>
      <c r="CI2198">
        <f>(HydroProcOil!$K$14/HexExtSoy!$K$4)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1979</v>
      </c>
      <c r="C2199" s="197" t="s">
        <v>1988</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(Transest!$J$14/HexExtSoy!$K$4)</f>
        <v>0.20257267294641951</v>
      </c>
      <c r="CI2199">
        <f>(HydroProcOil!$K$14/HexExtSoy!$K$4)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1979</v>
      </c>
      <c r="C2200" s="197" t="s">
        <v>750</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(Transest!$J$14/HexExtSoy!$K$4)</f>
        <v>0.20257267294641951</v>
      </c>
      <c r="CI2200">
        <f>(HydroProcOil!$K$14/HexExtSoy!$K$4)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1979</v>
      </c>
      <c r="C2201" s="197" t="s">
        <v>1233</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(Transest!$J$14/HexExtSoy!$K$4)</f>
        <v>0.20257267294641951</v>
      </c>
      <c r="CI2201">
        <f>(HydroProcOil!$K$14/HexExtSoy!$K$4)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1979</v>
      </c>
      <c r="C2202" s="197" t="s">
        <v>705</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(Transest!$J$14/HexExtSoy!$K$4)</f>
        <v>0.20257267294641951</v>
      </c>
      <c r="CI2202">
        <f>(HydroProcOil!$K$14/HexExtSoy!$K$4)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1979</v>
      </c>
      <c r="C2203" s="197" t="s">
        <v>1179</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(Transest!$J$14/HexExtSoy!$K$4)</f>
        <v>0.20257267294641951</v>
      </c>
      <c r="CI2203">
        <f>(HydroProcOil!$K$14/HexExtSoy!$K$4)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1979</v>
      </c>
      <c r="C2204" s="197" t="s">
        <v>1989</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(Transest!$J$14/HexExtSoy!$K$4)</f>
        <v>0.20257267294641951</v>
      </c>
      <c r="CI2204">
        <f>(HydroProcOil!$K$14/HexExtSoy!$K$4)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1979</v>
      </c>
      <c r="C2205" s="197" t="s">
        <v>638</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(Transest!$J$14/HexExtSoy!$K$4)</f>
        <v>0.20257267294641951</v>
      </c>
      <c r="CI2205">
        <f>(HydroProcOil!$K$14/HexExtSoy!$K$4)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1979</v>
      </c>
      <c r="C2206" s="197" t="s">
        <v>1922</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(Transest!$J$14/HexExtSoy!$K$4)</f>
        <v>0.20257267294641951</v>
      </c>
      <c r="CI2206">
        <f>(HydroProcOil!$K$14/HexExtSoy!$K$4)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1979</v>
      </c>
      <c r="C2207" s="197" t="s">
        <v>1990</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(Transest!$J$14/HexExtSoy!$K$4)</f>
        <v>0.20257267294641951</v>
      </c>
      <c r="CI2207">
        <f>(HydroProcOil!$K$14/HexExtSoy!$K$4)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1979</v>
      </c>
      <c r="C2208" s="197" t="s">
        <v>716</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(Transest!$J$14/HexExtSoy!$K$4)</f>
        <v>0.20257267294641951</v>
      </c>
      <c r="CI2208">
        <f>(HydroProcOil!$K$14/HexExtSoy!$K$4)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1979</v>
      </c>
      <c r="C2209" s="197" t="s">
        <v>1258</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(Transest!$J$14/HexExtSoy!$K$4)</f>
        <v>0.20257267294641951</v>
      </c>
      <c r="CI2209">
        <f>(HydroProcOil!$K$14/HexExtSoy!$K$4)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1979</v>
      </c>
      <c r="C2210" s="197" t="s">
        <v>1991</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(Transest!$J$14/HexExtSoy!$K$4)</f>
        <v>0.20257267294641951</v>
      </c>
      <c r="CI2210">
        <f>(HydroProcOil!$K$14/HexExtSoy!$K$4)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1979</v>
      </c>
      <c r="C2211" s="197" t="s">
        <v>1992</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(Transest!$J$14/HexExtSoy!$K$4)</f>
        <v>0.20257267294641951</v>
      </c>
      <c r="CI2211">
        <f>(HydroProcOil!$K$14/HexExtSoy!$K$4)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1979</v>
      </c>
      <c r="C2212" s="197" t="s">
        <v>728</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(Transest!$J$14/HexExtSoy!$K$4)</f>
        <v>0.20257267294641951</v>
      </c>
      <c r="CI2212">
        <f>(HydroProcOil!$K$14/HexExtSoy!$K$4)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1979</v>
      </c>
      <c r="C2213" s="197" t="s">
        <v>1993</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(Transest!$J$14/HexExtSoy!$K$4)</f>
        <v>0.20257267294641951</v>
      </c>
      <c r="CI2213">
        <f>(HydroProcOil!$K$14/HexExtSoy!$K$4)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1979</v>
      </c>
      <c r="C2214" s="197" t="s">
        <v>1994</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(Transest!$J$14/HexExtSoy!$K$4)</f>
        <v>0.20257267294641951</v>
      </c>
      <c r="CI2214">
        <f>(HydroProcOil!$K$14/HexExtSoy!$K$4)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1979</v>
      </c>
      <c r="C2215" s="197" t="s">
        <v>656</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(Transest!$J$14/HexExtSoy!$K$4)</f>
        <v>0.20257267294641951</v>
      </c>
      <c r="CI2215">
        <f>(HydroProcOil!$K$14/HexExtSoy!$K$4)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1979</v>
      </c>
      <c r="C2216" s="197" t="s">
        <v>1015</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(Transest!$J$14/HexExtSoy!$K$4)</f>
        <v>0.20257267294641951</v>
      </c>
      <c r="CI2216">
        <f>(HydroProcOil!$K$14/HexExtSoy!$K$4)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1979</v>
      </c>
      <c r="C2217" s="197" t="s">
        <v>1995</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(Transest!$J$14/HexExtSoy!$K$4)</f>
        <v>0.20257267294641951</v>
      </c>
      <c r="CI2217">
        <f>(HydroProcOil!$K$14/HexExtSoy!$K$4)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1996</v>
      </c>
      <c r="C2218" s="197" t="s">
        <v>791</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(Transest!$J$14/HexExtSoy!$K$4)</f>
        <v>0.20257267294641951</v>
      </c>
      <c r="CI2218">
        <f>(HydroProcOil!$K$14/HexExtSoy!$K$4)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1996</v>
      </c>
      <c r="C2219" s="197" t="s">
        <v>1997</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(Transest!$J$14/HexExtSoy!$K$4)</f>
        <v>0.20257267294641951</v>
      </c>
      <c r="CI2219">
        <f>(HydroProcOil!$K$14/HexExtSoy!$K$4)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1996</v>
      </c>
      <c r="C2220" s="197" t="s">
        <v>1998</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(Transest!$J$14/HexExtSoy!$K$4)</f>
        <v>0.20257267294641951</v>
      </c>
      <c r="CI2220">
        <f>(HydroProcOil!$K$14/HexExtSoy!$K$4)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1996</v>
      </c>
      <c r="C2221" s="197" t="s">
        <v>1939</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(Transest!$J$14/HexExtSoy!$K$4)</f>
        <v>0.20257267294641951</v>
      </c>
      <c r="CI2221">
        <f>(HydroProcOil!$K$14/HexExtSoy!$K$4)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1996</v>
      </c>
      <c r="C2222" s="197" t="s">
        <v>1999</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(Transest!$J$14/HexExtSoy!$K$4)</f>
        <v>0.20257267294641951</v>
      </c>
      <c r="CI2222">
        <f>(HydroProcOil!$K$14/HexExtSoy!$K$4)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1996</v>
      </c>
      <c r="C2223" s="197" t="s">
        <v>2000</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(Transest!$J$14/HexExtSoy!$K$4)</f>
        <v>0.20257267294641951</v>
      </c>
      <c r="CI2223">
        <f>(HydroProcOil!$K$14/HexExtSoy!$K$4)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1996</v>
      </c>
      <c r="C2224" s="197" t="s">
        <v>2001</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(Transest!$J$14/HexExtSoy!$K$4)</f>
        <v>0.20257267294641951</v>
      </c>
      <c r="CI2224">
        <f>(HydroProcOil!$K$14/HexExtSoy!$K$4)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1996</v>
      </c>
      <c r="C2225" s="197" t="s">
        <v>865</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(Transest!$J$14/HexExtSoy!$K$4)</f>
        <v>0.20257267294641951</v>
      </c>
      <c r="CI2225">
        <f>(HydroProcOil!$K$14/HexExtSoy!$K$4)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1996</v>
      </c>
      <c r="C2226" s="197" t="s">
        <v>2002</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(Transest!$J$14/HexExtSoy!$K$4)</f>
        <v>0.20257267294641951</v>
      </c>
      <c r="CI2226">
        <f>(HydroProcOil!$K$14/HexExtSoy!$K$4)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1996</v>
      </c>
      <c r="C2227" s="197" t="s">
        <v>598</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(Transest!$J$14/HexExtSoy!$K$4)</f>
        <v>0.20257267294641951</v>
      </c>
      <c r="CI2227">
        <f>(HydroProcOil!$K$14/HexExtSoy!$K$4)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1996</v>
      </c>
      <c r="C2228" s="197" t="s">
        <v>2003</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(Transest!$J$14/HexExtSoy!$K$4)</f>
        <v>0.20257267294641951</v>
      </c>
      <c r="CI2228">
        <f>(HydroProcOil!$K$14/HexExtSoy!$K$4)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1996</v>
      </c>
      <c r="C2229" s="197" t="s">
        <v>2004</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(Transest!$J$14/HexExtSoy!$K$4)</f>
        <v>0.20257267294641951</v>
      </c>
      <c r="CI2229">
        <f>(HydroProcOil!$K$14/HexExtSoy!$K$4)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1996</v>
      </c>
      <c r="C2230" s="197" t="s">
        <v>1640</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(Transest!$J$14/HexExtSoy!$K$4)</f>
        <v>0.20257267294641951</v>
      </c>
      <c r="CI2230">
        <f>(HydroProcOil!$K$14/HexExtSoy!$K$4)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1996</v>
      </c>
      <c r="C2231" s="197" t="s">
        <v>2005</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(Transest!$J$14/HexExtSoy!$K$4)</f>
        <v>0.20257267294641951</v>
      </c>
      <c r="CI2231">
        <f>(HydroProcOil!$K$14/HexExtSoy!$K$4)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1996</v>
      </c>
      <c r="C2232" s="197" t="s">
        <v>2006</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(Transest!$J$14/HexExtSoy!$K$4)</f>
        <v>0.20257267294641951</v>
      </c>
      <c r="CI2232">
        <f>(HydroProcOil!$K$14/HexExtSoy!$K$4)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1996</v>
      </c>
      <c r="C2233" s="197" t="s">
        <v>2007</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(Transest!$J$14/HexExtSoy!$K$4)</f>
        <v>0.20257267294641951</v>
      </c>
      <c r="CI2233">
        <f>(HydroProcOil!$K$14/HexExtSoy!$K$4)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1996</v>
      </c>
      <c r="C2234" s="197" t="s">
        <v>2008</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(Transest!$J$14/HexExtSoy!$K$4)</f>
        <v>0.20257267294641951</v>
      </c>
      <c r="CI2234">
        <f>(HydroProcOil!$K$14/HexExtSoy!$K$4)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1996</v>
      </c>
      <c r="C2235" s="197" t="s">
        <v>1068</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(Transest!$J$14/HexExtSoy!$K$4)</f>
        <v>0.20257267294641951</v>
      </c>
      <c r="CI2235">
        <f>(HydroProcOil!$K$14/HexExtSoy!$K$4)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1996</v>
      </c>
      <c r="C2236" s="197" t="s">
        <v>686</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(Transest!$J$14/HexExtSoy!$K$4)</f>
        <v>0.20257267294641951</v>
      </c>
      <c r="CI2236">
        <f>(HydroProcOil!$K$14/HexExtSoy!$K$4)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1996</v>
      </c>
      <c r="C2237" s="197" t="s">
        <v>689</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(Transest!$J$14/HexExtSoy!$K$4)</f>
        <v>0.20257267294641951</v>
      </c>
      <c r="CI2237">
        <f>(HydroProcOil!$K$14/HexExtSoy!$K$4)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1996</v>
      </c>
      <c r="C2238" s="197" t="s">
        <v>1070</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(Transest!$J$14/HexExtSoy!$K$4)</f>
        <v>0.20257267294641951</v>
      </c>
      <c r="CI2238">
        <f>(HydroProcOil!$K$14/HexExtSoy!$K$4)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1996</v>
      </c>
      <c r="C2239" s="197" t="s">
        <v>2009</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(Transest!$J$14/HexExtSoy!$K$4)</f>
        <v>0.20257267294641951</v>
      </c>
      <c r="CI2239">
        <f>(HydroProcOil!$K$14/HexExtSoy!$K$4)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1996</v>
      </c>
      <c r="C2240" s="197" t="s">
        <v>1121</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(Transest!$J$14/HexExtSoy!$K$4)</f>
        <v>0.20257267294641951</v>
      </c>
      <c r="CI2240">
        <f>(HydroProcOil!$K$14/HexExtSoy!$K$4)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1996</v>
      </c>
      <c r="C2241" s="197" t="s">
        <v>1216</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(Transest!$J$14/HexExtSoy!$K$4)</f>
        <v>0.20257267294641951</v>
      </c>
      <c r="CI2241">
        <f>(HydroProcOil!$K$14/HexExtSoy!$K$4)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1996</v>
      </c>
      <c r="C2242" s="197" t="s">
        <v>1781</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(Transest!$J$14/HexExtSoy!$K$4)</f>
        <v>0.20257267294641951</v>
      </c>
      <c r="CI2242">
        <f>(HydroProcOil!$K$14/HexExtSoy!$K$4)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1996</v>
      </c>
      <c r="C2243" s="197" t="s">
        <v>620</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(Transest!$J$14/HexExtSoy!$K$4)</f>
        <v>0.20257267294641951</v>
      </c>
      <c r="CI2243">
        <f>(HydroProcOil!$K$14/HexExtSoy!$K$4)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1996</v>
      </c>
      <c r="C2244" s="197" t="s">
        <v>2010</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(Transest!$J$14/HexExtSoy!$K$4)</f>
        <v>0.20257267294641951</v>
      </c>
      <c r="CI2244">
        <f>(HydroProcOil!$K$14/HexExtSoy!$K$4)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1996</v>
      </c>
      <c r="C2245" s="197" t="s">
        <v>621</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(Transest!$J$14/HexExtSoy!$K$4)</f>
        <v>0.20257267294641951</v>
      </c>
      <c r="CI2245">
        <f>(HydroProcOil!$K$14/HexExtSoy!$K$4)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1996</v>
      </c>
      <c r="C2246" s="197" t="s">
        <v>695</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(Transest!$J$14/HexExtSoy!$K$4)</f>
        <v>0.20257267294641951</v>
      </c>
      <c r="CI2246">
        <f>(HydroProcOil!$K$14/HexExtSoy!$K$4)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1996</v>
      </c>
      <c r="C2247" s="197" t="s">
        <v>623</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(Transest!$J$14/HexExtSoy!$K$4)</f>
        <v>0.20257267294641951</v>
      </c>
      <c r="CI2247">
        <f>(HydroProcOil!$K$14/HexExtSoy!$K$4)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1996</v>
      </c>
      <c r="C2248" s="197" t="s">
        <v>2011</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(Transest!$J$14/HexExtSoy!$K$4)</f>
        <v>0.20257267294641951</v>
      </c>
      <c r="CI2248">
        <f>(HydroProcOil!$K$14/HexExtSoy!$K$4)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1996</v>
      </c>
      <c r="C2249" s="197" t="s">
        <v>2012</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(Transest!$J$14/HexExtSoy!$K$4)</f>
        <v>0.20257267294641951</v>
      </c>
      <c r="CI2249">
        <f>(HydroProcOil!$K$14/HexExtSoy!$K$4)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1996</v>
      </c>
      <c r="C2250" s="197" t="s">
        <v>628</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(Transest!$J$14/HexExtSoy!$K$4)</f>
        <v>0.20257267294641951</v>
      </c>
      <c r="CI2250">
        <f>(HydroProcOil!$K$14/HexExtSoy!$K$4)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1996</v>
      </c>
      <c r="C2251" s="197" t="s">
        <v>2013</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(Transest!$J$14/HexExtSoy!$K$4)</f>
        <v>0.20257267294641951</v>
      </c>
      <c r="CI2251">
        <f>(HydroProcOil!$K$14/HexExtSoy!$K$4)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1996</v>
      </c>
      <c r="C2252" s="197" t="s">
        <v>2014</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(Transest!$J$14/HexExtSoy!$K$4)</f>
        <v>0.20257267294641951</v>
      </c>
      <c r="CI2252">
        <f>(HydroProcOil!$K$14/HexExtSoy!$K$4)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1996</v>
      </c>
      <c r="C2253" s="197" t="s">
        <v>1699</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(Transest!$J$14/HexExtSoy!$K$4)</f>
        <v>0.20257267294641951</v>
      </c>
      <c r="CI2253">
        <f>(HydroProcOil!$K$14/HexExtSoy!$K$4)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1996</v>
      </c>
      <c r="C2254" s="197" t="s">
        <v>631</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(Transest!$J$14/HexExtSoy!$K$4)</f>
        <v>0.20257267294641951</v>
      </c>
      <c r="CI2254">
        <f>(HydroProcOil!$K$14/HexExtSoy!$K$4)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1996</v>
      </c>
      <c r="C2255" s="197" t="s">
        <v>2015</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(Transest!$J$14/HexExtSoy!$K$4)</f>
        <v>0.20257267294641951</v>
      </c>
      <c r="CI2255">
        <f>(HydroProcOil!$K$14/HexExtSoy!$K$4)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1996</v>
      </c>
      <c r="C2256" s="197" t="s">
        <v>2016</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(Transest!$J$14/HexExtSoy!$K$4)</f>
        <v>0.20257267294641951</v>
      </c>
      <c r="CI2256">
        <f>(HydroProcOil!$K$14/HexExtSoy!$K$4)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1996</v>
      </c>
      <c r="C2257" s="197" t="s">
        <v>2017</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(Transest!$J$14/HexExtSoy!$K$4)</f>
        <v>0.20257267294641951</v>
      </c>
      <c r="CI2257">
        <f>(HydroProcOil!$K$14/HexExtSoy!$K$4)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1996</v>
      </c>
      <c r="C2258" s="197" t="s">
        <v>2018</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(Transest!$J$14/HexExtSoy!$K$4)</f>
        <v>0.20257267294641951</v>
      </c>
      <c r="CI2258">
        <f>(HydroProcOil!$K$14/HexExtSoy!$K$4)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1996</v>
      </c>
      <c r="C2259" s="197" t="s">
        <v>2019</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(Transest!$J$14/HexExtSoy!$K$4)</f>
        <v>0.20257267294641951</v>
      </c>
      <c r="CI2259">
        <f>(HydroProcOil!$K$14/HexExtSoy!$K$4)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1996</v>
      </c>
      <c r="C2260" s="197" t="s">
        <v>1096</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(Transest!$J$14/HexExtSoy!$K$4)</f>
        <v>0.20257267294641951</v>
      </c>
      <c r="CI2260">
        <f>(HydroProcOil!$K$14/HexExtSoy!$K$4)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1996</v>
      </c>
      <c r="C2261" s="197" t="s">
        <v>2020</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(Transest!$J$14/HexExtSoy!$K$4)</f>
        <v>0.20257267294641951</v>
      </c>
      <c r="CI2261">
        <f>(HydroProcOil!$K$14/HexExtSoy!$K$4)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1996</v>
      </c>
      <c r="C2262" s="197" t="s">
        <v>641</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(Transest!$J$14/HexExtSoy!$K$4)</f>
        <v>0.20257267294641951</v>
      </c>
      <c r="CI2262">
        <f>(HydroProcOil!$K$14/HexExtSoy!$K$4)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1996</v>
      </c>
      <c r="C2263" s="197" t="s">
        <v>642</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(Transest!$J$14/HexExtSoy!$K$4)</f>
        <v>0.20257267294641951</v>
      </c>
      <c r="CI2263">
        <f>(HydroProcOil!$K$14/HexExtSoy!$K$4)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1996</v>
      </c>
      <c r="C2264" s="197" t="s">
        <v>2021</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(Transest!$J$14/HexExtSoy!$K$4)</f>
        <v>0.20257267294641951</v>
      </c>
      <c r="CI2264">
        <f>(HydroProcOil!$K$14/HexExtSoy!$K$4)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1996</v>
      </c>
      <c r="C2265" s="197" t="s">
        <v>1846</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(Transest!$J$14/HexExtSoy!$K$4)</f>
        <v>0.20257267294641951</v>
      </c>
      <c r="CI2265">
        <f>(HydroProcOil!$K$14/HexExtSoy!$K$4)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1996</v>
      </c>
      <c r="C2266" s="197" t="s">
        <v>2022</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(Transest!$J$14/HexExtSoy!$K$4)</f>
        <v>0.20257267294641951</v>
      </c>
      <c r="CI2266">
        <f>(HydroProcOil!$K$14/HexExtSoy!$K$4)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1996</v>
      </c>
      <c r="C2267" s="197" t="s">
        <v>644</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(Transest!$J$14/HexExtSoy!$K$4)</f>
        <v>0.20257267294641951</v>
      </c>
      <c r="CI2267">
        <f>(HydroProcOil!$K$14/HexExtSoy!$K$4)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1996</v>
      </c>
      <c r="C2268" s="197" t="s">
        <v>2023</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(Transest!$J$14/HexExtSoy!$K$4)</f>
        <v>0.20257267294641951</v>
      </c>
      <c r="CI2268">
        <f>(HydroProcOil!$K$14/HexExtSoy!$K$4)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1996</v>
      </c>
      <c r="C2269" s="197" t="s">
        <v>646</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(Transest!$J$14/HexExtSoy!$K$4)</f>
        <v>0.20257267294641951</v>
      </c>
      <c r="CI2269">
        <f>(HydroProcOil!$K$14/HexExtSoy!$K$4)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1996</v>
      </c>
      <c r="C2270" s="197" t="s">
        <v>2024</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(Transest!$J$14/HexExtSoy!$K$4)</f>
        <v>0.20257267294641951</v>
      </c>
      <c r="CI2270">
        <f>(HydroProcOil!$K$14/HexExtSoy!$K$4)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1996</v>
      </c>
      <c r="C2271" s="197" t="s">
        <v>2025</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(Transest!$J$14/HexExtSoy!$K$4)</f>
        <v>0.20257267294641951</v>
      </c>
      <c r="CI2271">
        <f>(HydroProcOil!$K$14/HexExtSoy!$K$4)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1996</v>
      </c>
      <c r="C2272" s="197" t="s">
        <v>2026</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(Transest!$J$14/HexExtSoy!$K$4)</f>
        <v>0.20257267294641951</v>
      </c>
      <c r="CI2272">
        <f>(HydroProcOil!$K$14/HexExtSoy!$K$4)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1996</v>
      </c>
      <c r="C2273" s="197" t="s">
        <v>1400</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(Transest!$J$14/HexExtSoy!$K$4)</f>
        <v>0.20257267294641951</v>
      </c>
      <c r="CI2273">
        <f>(HydroProcOil!$K$14/HexExtSoy!$K$4)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1996</v>
      </c>
      <c r="C2274" s="197" t="s">
        <v>1147</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(Transest!$J$14/HexExtSoy!$K$4)</f>
        <v>0.20257267294641951</v>
      </c>
      <c r="CI2274">
        <f>(HydroProcOil!$K$14/HexExtSoy!$K$4)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1996</v>
      </c>
      <c r="C2275" s="197" t="s">
        <v>2027</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(Transest!$J$14/HexExtSoy!$K$4)</f>
        <v>0.20257267294641951</v>
      </c>
      <c r="CI2275">
        <f>(HydroProcOil!$K$14/HexExtSoy!$K$4)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1996</v>
      </c>
      <c r="C2276" s="197" t="s">
        <v>1797</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(Transest!$J$14/HexExtSoy!$K$4)</f>
        <v>0.20257267294641951</v>
      </c>
      <c r="CI2276">
        <f>(HydroProcOil!$K$14/HexExtSoy!$K$4)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1996</v>
      </c>
      <c r="C2277" s="197" t="s">
        <v>728</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(Transest!$J$14/HexExtSoy!$K$4)</f>
        <v>0.20257267294641951</v>
      </c>
      <c r="CI2277">
        <f>(HydroProcOil!$K$14/HexExtSoy!$K$4)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1996</v>
      </c>
      <c r="C2278" s="197" t="s">
        <v>2028</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(Transest!$J$14/HexExtSoy!$K$4)</f>
        <v>0.20257267294641951</v>
      </c>
      <c r="CI2278">
        <f>(HydroProcOil!$K$14/HexExtSoy!$K$4)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1996</v>
      </c>
      <c r="C2279" s="197" t="s">
        <v>1012</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(Transest!$J$14/HexExtSoy!$K$4)</f>
        <v>0.20257267294641951</v>
      </c>
      <c r="CI2279">
        <f>(HydroProcOil!$K$14/HexExtSoy!$K$4)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1996</v>
      </c>
      <c r="C2280" s="197" t="s">
        <v>656</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(Transest!$J$14/HexExtSoy!$K$4)</f>
        <v>0.20257267294641951</v>
      </c>
      <c r="CI2280">
        <f>(HydroProcOil!$K$14/HexExtSoy!$K$4)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1996</v>
      </c>
      <c r="C2281" s="197" t="s">
        <v>1013</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(Transest!$J$14/HexExtSoy!$K$4)</f>
        <v>0.20257267294641951</v>
      </c>
      <c r="CI2281">
        <f>(HydroProcOil!$K$14/HexExtSoy!$K$4)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1996</v>
      </c>
      <c r="C2282" s="197" t="s">
        <v>2029</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(Transest!$J$14/HexExtSoy!$K$4)</f>
        <v>0.20257267294641951</v>
      </c>
      <c r="CI2282">
        <f>(HydroProcOil!$K$14/HexExtSoy!$K$4)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1996</v>
      </c>
      <c r="C2283" s="197" t="s">
        <v>1801</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(Transest!$J$14/HexExtSoy!$K$4)</f>
        <v>0.20257267294641951</v>
      </c>
      <c r="CI2283">
        <f>(HydroProcOil!$K$14/HexExtSoy!$K$4)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1996</v>
      </c>
      <c r="C2284" s="197" t="s">
        <v>1402</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(Transest!$J$14/HexExtSoy!$K$4)</f>
        <v>0.20257267294641951</v>
      </c>
      <c r="CI2284">
        <f>(HydroProcOil!$K$14/HexExtSoy!$K$4)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2030</v>
      </c>
      <c r="C2285" s="197" t="s">
        <v>1424</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(Transest!$J$14/HexExtSoy!$K$4)</f>
        <v>0.20257267294641951</v>
      </c>
      <c r="CI2285">
        <f>(HydroProcOil!$K$14/HexExtSoy!$K$4)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2030</v>
      </c>
      <c r="C2286" s="197" t="s">
        <v>856</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(Transest!$J$14/HexExtSoy!$K$4)</f>
        <v>0.20257267294641951</v>
      </c>
      <c r="CI2286">
        <f>(HydroProcOil!$K$14/HexExtSoy!$K$4)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2030</v>
      </c>
      <c r="C2287" s="197" t="s">
        <v>2031</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(Transest!$J$14/HexExtSoy!$K$4)</f>
        <v>0.20257267294641951</v>
      </c>
      <c r="CI2287">
        <f>(HydroProcOil!$K$14/HexExtSoy!$K$4)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2030</v>
      </c>
      <c r="C2288" s="197" t="s">
        <v>2032</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(Transest!$J$14/HexExtSoy!$K$4)</f>
        <v>0.20257267294641951</v>
      </c>
      <c r="CI2288">
        <f>(HydroProcOil!$K$14/HexExtSoy!$K$4)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2030</v>
      </c>
      <c r="C2289" s="197" t="s">
        <v>656</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(Transest!$J$14/HexExtSoy!$K$4)</f>
        <v>0.20257267294641951</v>
      </c>
      <c r="CI2289">
        <f>(HydroProcOil!$K$14/HexExtSoy!$K$4)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2033</v>
      </c>
      <c r="C2290" s="197" t="s">
        <v>2034</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(Transest!$J$14/HexExtSoy!$K$4)</f>
        <v>0.20257267294641951</v>
      </c>
      <c r="CI2290">
        <f>(HydroProcOil!$K$14/HexExtSoy!$K$4)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2033</v>
      </c>
      <c r="C2291" s="197" t="s">
        <v>2035</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(Transest!$J$14/HexExtSoy!$K$4)</f>
        <v>0.20257267294641951</v>
      </c>
      <c r="CI2291">
        <f>(HydroProcOil!$K$14/HexExtSoy!$K$4)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2033</v>
      </c>
      <c r="C2292" s="197" t="s">
        <v>2036</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(Transest!$J$14/HexExtSoy!$K$4)</f>
        <v>0.20257267294641951</v>
      </c>
      <c r="CI2292">
        <f>(HydroProcOil!$K$14/HexExtSoy!$K$4)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2033</v>
      </c>
      <c r="C2293" s="197" t="s">
        <v>1204</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(Transest!$J$14/HexExtSoy!$K$4)</f>
        <v>0.20257267294641951</v>
      </c>
      <c r="CI2293">
        <f>(HydroProcOil!$K$14/HexExtSoy!$K$4)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2033</v>
      </c>
      <c r="C2294" s="197" t="s">
        <v>2037</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(Transest!$J$14/HexExtSoy!$K$4)</f>
        <v>0.20257267294641951</v>
      </c>
      <c r="CI2294">
        <f>(HydroProcOil!$K$14/HexExtSoy!$K$4)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2033</v>
      </c>
      <c r="C2295" s="197" t="s">
        <v>2038</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(Transest!$J$14/HexExtSoy!$K$4)</f>
        <v>0.20257267294641951</v>
      </c>
      <c r="CI2295">
        <f>(HydroProcOil!$K$14/HexExtSoy!$K$4)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2033</v>
      </c>
      <c r="C2296" s="197" t="s">
        <v>1809</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(Transest!$J$14/HexExtSoy!$K$4)</f>
        <v>0.20257267294641951</v>
      </c>
      <c r="CI2296">
        <f>(HydroProcOil!$K$14/HexExtSoy!$K$4)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2033</v>
      </c>
      <c r="C2297" s="197" t="s">
        <v>2039</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(Transest!$J$14/HexExtSoy!$K$4)</f>
        <v>0.20257267294641951</v>
      </c>
      <c r="CI2297">
        <f>(HydroProcOil!$K$14/HexExtSoy!$K$4)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2033</v>
      </c>
      <c r="C2298" s="197" t="s">
        <v>599</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(Transest!$J$14/HexExtSoy!$K$4)</f>
        <v>0.20257267294641951</v>
      </c>
      <c r="CI2298">
        <f>(HydroProcOil!$K$14/HexExtSoy!$K$4)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2033</v>
      </c>
      <c r="C2299" s="197" t="s">
        <v>2040</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(Transest!$J$14/HexExtSoy!$K$4)</f>
        <v>0.20257267294641951</v>
      </c>
      <c r="CI2299">
        <f>(HydroProcOil!$K$14/HexExtSoy!$K$4)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2033</v>
      </c>
      <c r="C2300" s="197" t="s">
        <v>601</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(Transest!$J$14/HexExtSoy!$K$4)</f>
        <v>0.20257267294641951</v>
      </c>
      <c r="CI2300">
        <f>(HydroProcOil!$K$14/HexExtSoy!$K$4)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2033</v>
      </c>
      <c r="C2301" s="197" t="s">
        <v>2006</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(Transest!$J$14/HexExtSoy!$K$4)</f>
        <v>0.20257267294641951</v>
      </c>
      <c r="CI2301">
        <f>(HydroProcOil!$K$14/HexExtSoy!$K$4)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2033</v>
      </c>
      <c r="C2302" s="197" t="s">
        <v>2041</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(Transest!$J$14/HexExtSoy!$K$4)</f>
        <v>0.20257267294641951</v>
      </c>
      <c r="CI2302">
        <f>(HydroProcOil!$K$14/HexExtSoy!$K$4)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2033</v>
      </c>
      <c r="C2303" s="197" t="s">
        <v>2042</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(Transest!$J$14/HexExtSoy!$K$4)</f>
        <v>0.20257267294641951</v>
      </c>
      <c r="CI2303">
        <f>(HydroProcOil!$K$14/HexExtSoy!$K$4)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2033</v>
      </c>
      <c r="C2304" s="197" t="s">
        <v>2043</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(Transest!$J$14/HexExtSoy!$K$4)</f>
        <v>0.20257267294641951</v>
      </c>
      <c r="CI2304">
        <f>(HydroProcOil!$K$14/HexExtSoy!$K$4)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2033</v>
      </c>
      <c r="C2305" s="197" t="s">
        <v>2044</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(Transest!$J$14/HexExtSoy!$K$4)</f>
        <v>0.20257267294641951</v>
      </c>
      <c r="CI2305">
        <f>(HydroProcOil!$K$14/HexExtSoy!$K$4)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2033</v>
      </c>
      <c r="C2306" s="197" t="s">
        <v>2045</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(Transest!$J$14/HexExtSoy!$K$4)</f>
        <v>0.20257267294641951</v>
      </c>
      <c r="CI2306">
        <f>(HydroProcOil!$K$14/HexExtSoy!$K$4)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2033</v>
      </c>
      <c r="C2307" s="197" t="s">
        <v>1411</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(Transest!$J$14/HexExtSoy!$K$4)</f>
        <v>0.20257267294641951</v>
      </c>
      <c r="CI2307">
        <f>(HydroProcOil!$K$14/HexExtSoy!$K$4)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2033</v>
      </c>
      <c r="C2308" s="197" t="s">
        <v>2046</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(Transest!$J$14/HexExtSoy!$K$4)</f>
        <v>0.20257267294641951</v>
      </c>
      <c r="CI2308">
        <f>(HydroProcOil!$K$14/HexExtSoy!$K$4)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2033</v>
      </c>
      <c r="C2309" s="197" t="s">
        <v>847</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(Transest!$J$14/HexExtSoy!$K$4)</f>
        <v>0.20257267294641951</v>
      </c>
      <c r="CI2309">
        <f>(HydroProcOil!$K$14/HexExtSoy!$K$4)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2033</v>
      </c>
      <c r="C2310" s="197" t="s">
        <v>2047</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(Transest!$J$14/HexExtSoy!$K$4)</f>
        <v>0.20257267294641951</v>
      </c>
      <c r="CI2310">
        <f>(HydroProcOil!$K$14/HexExtSoy!$K$4)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2033</v>
      </c>
      <c r="C2311" s="197" t="s">
        <v>2048</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(Transest!$J$14/HexExtSoy!$K$4)</f>
        <v>0.20257267294641951</v>
      </c>
      <c r="CI2311">
        <f>(HydroProcOil!$K$14/HexExtSoy!$K$4)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2033</v>
      </c>
      <c r="C2312" s="197" t="s">
        <v>2049</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(Transest!$J$14/HexExtSoy!$K$4)</f>
        <v>0.20257267294641951</v>
      </c>
      <c r="CI2312">
        <f>(HydroProcOil!$K$14/HexExtSoy!$K$4)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2033</v>
      </c>
      <c r="C2313" s="197" t="s">
        <v>1224</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(Transest!$J$14/HexExtSoy!$K$4)</f>
        <v>0.20257267294641951</v>
      </c>
      <c r="CI2313">
        <f>(HydroProcOil!$K$14/HexExtSoy!$K$4)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2033</v>
      </c>
      <c r="C2314" s="197" t="s">
        <v>2050</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(Transest!$J$14/HexExtSoy!$K$4)</f>
        <v>0.20257267294641951</v>
      </c>
      <c r="CI2314">
        <f>(HydroProcOil!$K$14/HexExtSoy!$K$4)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2033</v>
      </c>
      <c r="C2315" s="197" t="s">
        <v>2051</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(Transest!$J$14/HexExtSoy!$K$4)</f>
        <v>0.20257267294641951</v>
      </c>
      <c r="CI2315">
        <f>(HydroProcOil!$K$14/HexExtSoy!$K$4)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2033</v>
      </c>
      <c r="C2316" s="197" t="s">
        <v>969</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(Transest!$J$14/HexExtSoy!$K$4)</f>
        <v>0.20257267294641951</v>
      </c>
      <c r="CI2316">
        <f>(HydroProcOil!$K$14/HexExtSoy!$K$4)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2033</v>
      </c>
      <c r="C2317" s="197" t="s">
        <v>2052</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(Transest!$J$14/HexExtSoy!$K$4)</f>
        <v>0.20257267294641951</v>
      </c>
      <c r="CI2317">
        <f>(HydroProcOil!$K$14/HexExtSoy!$K$4)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2033</v>
      </c>
      <c r="C2318" s="197" t="s">
        <v>1699</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(Transest!$J$14/HexExtSoy!$K$4)</f>
        <v>0.20257267294641951</v>
      </c>
      <c r="CI2318">
        <f>(HydroProcOil!$K$14/HexExtSoy!$K$4)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2033</v>
      </c>
      <c r="C2319" s="197" t="s">
        <v>974</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(Transest!$J$14/HexExtSoy!$K$4)</f>
        <v>0.20257267294641951</v>
      </c>
      <c r="CI2319">
        <f>(HydroProcOil!$K$14/HexExtSoy!$K$4)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2033</v>
      </c>
      <c r="C2320" s="197" t="s">
        <v>632</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(Transest!$J$14/HexExtSoy!$K$4)</f>
        <v>0.20257267294641951</v>
      </c>
      <c r="CI2320">
        <f>(HydroProcOil!$K$14/HexExtSoy!$K$4)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2033</v>
      </c>
      <c r="C2321" s="197" t="s">
        <v>2053</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(Transest!$J$14/HexExtSoy!$K$4)</f>
        <v>0.20257267294641951</v>
      </c>
      <c r="CI2321">
        <f>(HydroProcOil!$K$14/HexExtSoy!$K$4)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2033</v>
      </c>
      <c r="C2322" s="197" t="s">
        <v>2054</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(Transest!$J$14/HexExtSoy!$K$4)</f>
        <v>0.20257267294641951</v>
      </c>
      <c r="CI2322">
        <f>(HydroProcOil!$K$14/HexExtSoy!$K$4)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2033</v>
      </c>
      <c r="C2323" s="197" t="s">
        <v>638</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(Transest!$J$14/HexExtSoy!$K$4)</f>
        <v>0.20257267294641951</v>
      </c>
      <c r="CI2323">
        <f>(HydroProcOil!$K$14/HexExtSoy!$K$4)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2033</v>
      </c>
      <c r="C2324" s="197" t="s">
        <v>2055</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(Transest!$J$14/HexExtSoy!$K$4)</f>
        <v>0.20257267294641951</v>
      </c>
      <c r="CI2324">
        <f>(HydroProcOil!$K$14/HexExtSoy!$K$4)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2033</v>
      </c>
      <c r="C2325" s="197" t="s">
        <v>2056</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(Transest!$J$14/HexExtSoy!$K$4)</f>
        <v>0.20257267294641951</v>
      </c>
      <c r="CI2325">
        <f>(HydroProcOil!$K$14/HexExtSoy!$K$4)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2033</v>
      </c>
      <c r="C2326" s="197" t="s">
        <v>983</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(Transest!$J$14/HexExtSoy!$K$4)</f>
        <v>0.20257267294641951</v>
      </c>
      <c r="CI2326">
        <f>(HydroProcOil!$K$14/HexExtSoy!$K$4)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2033</v>
      </c>
      <c r="C2327" s="197" t="s">
        <v>2057</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(Transest!$J$14/HexExtSoy!$K$4)</f>
        <v>0.20257267294641951</v>
      </c>
      <c r="CI2327">
        <f>(HydroProcOil!$K$14/HexExtSoy!$K$4)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2033</v>
      </c>
      <c r="C2328" s="197" t="s">
        <v>645</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(Transest!$J$14/HexExtSoy!$K$4)</f>
        <v>0.20257267294641951</v>
      </c>
      <c r="CI2328">
        <f>(HydroProcOil!$K$14/HexExtSoy!$K$4)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2033</v>
      </c>
      <c r="C2329" s="197" t="s">
        <v>1101</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(Transest!$J$14/HexExtSoy!$K$4)</f>
        <v>0.20257267294641951</v>
      </c>
      <c r="CI2329">
        <f>(HydroProcOil!$K$14/HexExtSoy!$K$4)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2033</v>
      </c>
      <c r="C2330" s="197" t="s">
        <v>2058</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(Transest!$J$14/HexExtSoy!$K$4)</f>
        <v>0.20257267294641951</v>
      </c>
      <c r="CI2330">
        <f>(HydroProcOil!$K$14/HexExtSoy!$K$4)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2033</v>
      </c>
      <c r="C2331" s="197" t="s">
        <v>2059</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(Transest!$J$14/HexExtSoy!$K$4)</f>
        <v>0.20257267294641951</v>
      </c>
      <c r="CI2331">
        <f>(HydroProcOil!$K$14/HexExtSoy!$K$4)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2033</v>
      </c>
      <c r="C2332" s="197" t="s">
        <v>651</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(Transest!$J$14/HexExtSoy!$K$4)</f>
        <v>0.20257267294641951</v>
      </c>
      <c r="CI2332">
        <f>(HydroProcOil!$K$14/HexExtSoy!$K$4)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2033</v>
      </c>
      <c r="C2333" s="197" t="s">
        <v>728</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(Transest!$J$14/HexExtSoy!$K$4)</f>
        <v>0.20257267294641951</v>
      </c>
      <c r="CI2333">
        <f>(HydroProcOil!$K$14/HexExtSoy!$K$4)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2033</v>
      </c>
      <c r="C2334" s="197" t="s">
        <v>2060</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(Transest!$J$14/HexExtSoy!$K$4)</f>
        <v>0.20257267294641951</v>
      </c>
      <c r="CI2334">
        <f>(HydroProcOil!$K$14/HexExtSoy!$K$4)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2033</v>
      </c>
      <c r="C2335" s="197" t="s">
        <v>1402</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(Transest!$J$14/HexExtSoy!$K$4)</f>
        <v>0.20257267294641951</v>
      </c>
      <c r="CI2335">
        <f>(HydroProcOil!$K$14/HexExtSoy!$K$4)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2061</v>
      </c>
      <c r="C2336" s="197" t="s">
        <v>2062</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(Transest!$J$14/HexExtSoy!$K$4)</f>
        <v>0.20257267294641951</v>
      </c>
      <c r="CI2336">
        <f>(HydroProcOil!$K$14/HexExtSoy!$K$4)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2061</v>
      </c>
      <c r="C2337" s="197" t="s">
        <v>2063</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(Transest!$J$14/HexExtSoy!$K$4)</f>
        <v>0.20257267294641951</v>
      </c>
      <c r="CI2337">
        <f>(HydroProcOil!$K$14/HexExtSoy!$K$4)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2061</v>
      </c>
      <c r="C2338" s="197" t="s">
        <v>2064</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(Transest!$J$14/HexExtSoy!$K$4)</f>
        <v>0.20257267294641951</v>
      </c>
      <c r="CI2338">
        <f>(HydroProcOil!$K$14/HexExtSoy!$K$4)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2061</v>
      </c>
      <c r="C2339" s="197" t="s">
        <v>2065</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(Transest!$J$14/HexExtSoy!$K$4)</f>
        <v>0.20257267294641951</v>
      </c>
      <c r="CI2339">
        <f>(HydroProcOil!$K$14/HexExtSoy!$K$4)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2061</v>
      </c>
      <c r="C2340" s="197" t="s">
        <v>2066</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(Transest!$J$14/HexExtSoy!$K$4)</f>
        <v>0.20257267294641951</v>
      </c>
      <c r="CI2340">
        <f>(HydroProcOil!$K$14/HexExtSoy!$K$4)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2061</v>
      </c>
      <c r="C2341" s="197" t="s">
        <v>1063</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(Transest!$J$14/HexExtSoy!$K$4)</f>
        <v>0.20257267294641951</v>
      </c>
      <c r="CI2341">
        <f>(HydroProcOil!$K$14/HexExtSoy!$K$4)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2061</v>
      </c>
      <c r="C2342" s="197" t="s">
        <v>2067</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(Transest!$J$14/HexExtSoy!$K$4)</f>
        <v>0.20257267294641951</v>
      </c>
      <c r="CI2342">
        <f>(HydroProcOil!$K$14/HexExtSoy!$K$4)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2061</v>
      </c>
      <c r="C2343" s="197" t="s">
        <v>1678</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(Transest!$J$14/HexExtSoy!$K$4)</f>
        <v>0.20257267294641951</v>
      </c>
      <c r="CI2343">
        <f>(HydroProcOil!$K$14/HexExtSoy!$K$4)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2061</v>
      </c>
      <c r="C2344" s="197" t="s">
        <v>737</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(Transest!$J$14/HexExtSoy!$K$4)</f>
        <v>0.20257267294641951</v>
      </c>
      <c r="CI2344">
        <f>(HydroProcOil!$K$14/HexExtSoy!$K$4)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2061</v>
      </c>
      <c r="C2345" s="197" t="s">
        <v>1284</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(Transest!$J$14/HexExtSoy!$K$4)</f>
        <v>0.20257267294641951</v>
      </c>
      <c r="CI2345">
        <f>(HydroProcOil!$K$14/HexExtSoy!$K$4)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2061</v>
      </c>
      <c r="C2346" s="197" t="s">
        <v>2068</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(Transest!$J$14/HexExtSoy!$K$4)</f>
        <v>0.20257267294641951</v>
      </c>
      <c r="CI2346">
        <f>(HydroProcOil!$K$14/HexExtSoy!$K$4)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2061</v>
      </c>
      <c r="C2347" s="197" t="s">
        <v>684</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(Transest!$J$14/HexExtSoy!$K$4)</f>
        <v>0.20257267294641951</v>
      </c>
      <c r="CI2347">
        <f>(HydroProcOil!$K$14/HexExtSoy!$K$4)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2061</v>
      </c>
      <c r="C2348" s="197" t="s">
        <v>605</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(Transest!$J$14/HexExtSoy!$K$4)</f>
        <v>0.20257267294641951</v>
      </c>
      <c r="CI2348">
        <f>(HydroProcOil!$K$14/HexExtSoy!$K$4)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2061</v>
      </c>
      <c r="C2349" s="197" t="s">
        <v>2069</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(Transest!$J$14/HexExtSoy!$K$4)</f>
        <v>0.20257267294641951</v>
      </c>
      <c r="CI2349">
        <f>(HydroProcOil!$K$14/HexExtSoy!$K$4)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2061</v>
      </c>
      <c r="C2350" s="197" t="s">
        <v>2070</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(Transest!$J$14/HexExtSoy!$K$4)</f>
        <v>0.20257267294641951</v>
      </c>
      <c r="CI2350">
        <f>(HydroProcOil!$K$14/HexExtSoy!$K$4)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2061</v>
      </c>
      <c r="C2351" s="197" t="s">
        <v>805</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(Transest!$J$14/HexExtSoy!$K$4)</f>
        <v>0.20257267294641951</v>
      </c>
      <c r="CI2351">
        <f>(HydroProcOil!$K$14/HexExtSoy!$K$4)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2061</v>
      </c>
      <c r="C2352" s="197" t="s">
        <v>2071</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(Transest!$J$14/HexExtSoy!$K$4)</f>
        <v>0.20257267294641951</v>
      </c>
      <c r="CI2352">
        <f>(HydroProcOil!$K$14/HexExtSoy!$K$4)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2061</v>
      </c>
      <c r="C2353" s="197" t="s">
        <v>2072</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(Transest!$J$14/HexExtSoy!$K$4)</f>
        <v>0.20257267294641951</v>
      </c>
      <c r="CI2353">
        <f>(HydroProcOil!$K$14/HexExtSoy!$K$4)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2061</v>
      </c>
      <c r="C2354" s="197" t="s">
        <v>1684</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(Transest!$J$14/HexExtSoy!$K$4)</f>
        <v>0.20257267294641951</v>
      </c>
      <c r="CI2354">
        <f>(HydroProcOil!$K$14/HexExtSoy!$K$4)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2061</v>
      </c>
      <c r="C2355" s="197" t="s">
        <v>1948</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(Transest!$J$14/HexExtSoy!$K$4)</f>
        <v>0.20257267294641951</v>
      </c>
      <c r="CI2355">
        <f>(HydroProcOil!$K$14/HexExtSoy!$K$4)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2061</v>
      </c>
      <c r="C2356" s="197" t="s">
        <v>809</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(Transest!$J$14/HexExtSoy!$K$4)</f>
        <v>0.20257267294641951</v>
      </c>
      <c r="CI2356">
        <f>(HydroProcOil!$K$14/HexExtSoy!$K$4)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2061</v>
      </c>
      <c r="C2357" s="197" t="s">
        <v>2073</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(Transest!$J$14/HexExtSoy!$K$4)</f>
        <v>0.20257267294641951</v>
      </c>
      <c r="CI2357">
        <f>(HydroProcOil!$K$14/HexExtSoy!$K$4)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2061</v>
      </c>
      <c r="C2358" s="197" t="s">
        <v>2074</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(Transest!$J$14/HexExtSoy!$K$4)</f>
        <v>0.20257267294641951</v>
      </c>
      <c r="CI2358">
        <f>(HydroProcOil!$K$14/HexExtSoy!$K$4)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2061</v>
      </c>
      <c r="C2359" s="197" t="s">
        <v>2075</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(Transest!$J$14/HexExtSoy!$K$4)</f>
        <v>0.20257267294641951</v>
      </c>
      <c r="CI2359">
        <f>(HydroProcOil!$K$14/HexExtSoy!$K$4)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2061</v>
      </c>
      <c r="C2360" s="197" t="s">
        <v>697</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(Transest!$J$14/HexExtSoy!$K$4)</f>
        <v>0.20257267294641951</v>
      </c>
      <c r="CI2360">
        <f>(HydroProcOil!$K$14/HexExtSoy!$K$4)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2061</v>
      </c>
      <c r="C2361" s="197" t="s">
        <v>2076</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(Transest!$J$14/HexExtSoy!$K$4)</f>
        <v>0.20257267294641951</v>
      </c>
      <c r="CI2361">
        <f>(HydroProcOil!$K$14/HexExtSoy!$K$4)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2061</v>
      </c>
      <c r="C2362" s="197" t="s">
        <v>2077</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(Transest!$J$14/HexExtSoy!$K$4)</f>
        <v>0.20257267294641951</v>
      </c>
      <c r="CI2362">
        <f>(HydroProcOil!$K$14/HexExtSoy!$K$4)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2061</v>
      </c>
      <c r="C2363" s="197" t="s">
        <v>2078</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(Transest!$J$14/HexExtSoy!$K$4)</f>
        <v>0.20257267294641951</v>
      </c>
      <c r="CI2363">
        <f>(HydroProcOil!$K$14/HexExtSoy!$K$4)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2061</v>
      </c>
      <c r="C2364" s="197" t="s">
        <v>2079</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(Transest!$J$14/HexExtSoy!$K$4)</f>
        <v>0.20257267294641951</v>
      </c>
      <c r="CI2364">
        <f>(HydroProcOil!$K$14/HexExtSoy!$K$4)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2061</v>
      </c>
      <c r="C2365" s="197" t="s">
        <v>2080</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(Transest!$J$14/HexExtSoy!$K$4)</f>
        <v>0.20257267294641951</v>
      </c>
      <c r="CI2365">
        <f>(HydroProcOil!$K$14/HexExtSoy!$K$4)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2061</v>
      </c>
      <c r="C2366" s="197" t="s">
        <v>1756</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(Transest!$J$14/HexExtSoy!$K$4)</f>
        <v>0.20257267294641951</v>
      </c>
      <c r="CI2366">
        <f>(HydroProcOil!$K$14/HexExtSoy!$K$4)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2061</v>
      </c>
      <c r="C2367" s="197" t="s">
        <v>1952</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(Transest!$J$14/HexExtSoy!$K$4)</f>
        <v>0.20257267294641951</v>
      </c>
      <c r="CI2367">
        <f>(HydroProcOil!$K$14/HexExtSoy!$K$4)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2061</v>
      </c>
      <c r="C2368" s="197" t="s">
        <v>2081</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(Transest!$J$14/HexExtSoy!$K$4)</f>
        <v>0.20257267294641951</v>
      </c>
      <c r="CI2368">
        <f>(HydroProcOil!$K$14/HexExtSoy!$K$4)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2061</v>
      </c>
      <c r="C2369" s="197" t="s">
        <v>1837</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(Transest!$J$14/HexExtSoy!$K$4)</f>
        <v>0.20257267294641951</v>
      </c>
      <c r="CI2369">
        <f>(HydroProcOil!$K$14/HexExtSoy!$K$4)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2061</v>
      </c>
      <c r="C2370" s="197" t="s">
        <v>627</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(Transest!$J$14/HexExtSoy!$K$4)</f>
        <v>0.20257267294641951</v>
      </c>
      <c r="CI2370">
        <f>(HydroProcOil!$K$14/HexExtSoy!$K$4)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2061</v>
      </c>
      <c r="C2371" s="197" t="s">
        <v>2082</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(Transest!$J$14/HexExtSoy!$K$4)</f>
        <v>0.20257267294641951</v>
      </c>
      <c r="CI2371">
        <f>(HydroProcOil!$K$14/HexExtSoy!$K$4)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2061</v>
      </c>
      <c r="C2372" s="197" t="s">
        <v>972</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(Transest!$J$14/HexExtSoy!$K$4)</f>
        <v>0.20257267294641951</v>
      </c>
      <c r="CI2372">
        <f>(HydroProcOil!$K$14/HexExtSoy!$K$4)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2061</v>
      </c>
      <c r="C2373" s="197" t="s">
        <v>2083</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(Transest!$J$14/HexExtSoy!$K$4)</f>
        <v>0.20257267294641951</v>
      </c>
      <c r="CI2373">
        <f>(HydroProcOil!$K$14/HexExtSoy!$K$4)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2061</v>
      </c>
      <c r="C2374" s="197" t="s">
        <v>750</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(Transest!$J$14/HexExtSoy!$K$4)</f>
        <v>0.20257267294641951</v>
      </c>
      <c r="CI2374">
        <f>(HydroProcOil!$K$14/HexExtSoy!$K$4)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2061</v>
      </c>
      <c r="C2375" s="197" t="s">
        <v>631</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(Transest!$J$14/HexExtSoy!$K$4)</f>
        <v>0.20257267294641951</v>
      </c>
      <c r="CI2375">
        <f>(HydroProcOil!$K$14/HexExtSoy!$K$4)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2061</v>
      </c>
      <c r="C2376" s="197" t="s">
        <v>705</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(Transest!$J$14/HexExtSoy!$K$4)</f>
        <v>0.20257267294641951</v>
      </c>
      <c r="CI2376">
        <f>(HydroProcOil!$K$14/HexExtSoy!$K$4)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2061</v>
      </c>
      <c r="C2377" s="197" t="s">
        <v>2084</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(Transest!$J$14/HexExtSoy!$K$4)</f>
        <v>0.20257267294641951</v>
      </c>
      <c r="CI2377">
        <f>(HydroProcOil!$K$14/HexExtSoy!$K$4)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2061</v>
      </c>
      <c r="C2378" s="197" t="s">
        <v>2085</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(Transest!$J$14/HexExtSoy!$K$4)</f>
        <v>0.20257267294641951</v>
      </c>
      <c r="CI2378">
        <f>(HydroProcOil!$K$14/HexExtSoy!$K$4)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2061</v>
      </c>
      <c r="C2379" s="197" t="s">
        <v>1235</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(Transest!$J$14/HexExtSoy!$K$4)</f>
        <v>0.20257267294641951</v>
      </c>
      <c r="CI2379">
        <f>(HydroProcOil!$K$14/HexExtSoy!$K$4)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2061</v>
      </c>
      <c r="C2380" s="197" t="s">
        <v>639</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(Transest!$J$14/HexExtSoy!$K$4)</f>
        <v>0.20257267294641951</v>
      </c>
      <c r="CI2380">
        <f>(HydroProcOil!$K$14/HexExtSoy!$K$4)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2061</v>
      </c>
      <c r="C2381" s="197" t="s">
        <v>1236</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(Transest!$J$14/HexExtSoy!$K$4)</f>
        <v>0.20257267294641951</v>
      </c>
      <c r="CI2381">
        <f>(HydroProcOil!$K$14/HexExtSoy!$K$4)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2061</v>
      </c>
      <c r="C2382" s="197" t="s">
        <v>2086</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(Transest!$J$14/HexExtSoy!$K$4)</f>
        <v>0.20257267294641951</v>
      </c>
      <c r="CI2382">
        <f>(HydroProcOil!$K$14/HexExtSoy!$K$4)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2061</v>
      </c>
      <c r="C2383" s="197" t="s">
        <v>2087</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(Transest!$J$14/HexExtSoy!$K$4)</f>
        <v>0.20257267294641951</v>
      </c>
      <c r="CI2383">
        <f>(HydroProcOil!$K$14/HexExtSoy!$K$4)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2061</v>
      </c>
      <c r="C2384" s="197" t="s">
        <v>2088</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(Transest!$J$14/HexExtSoy!$K$4)</f>
        <v>0.20257267294641951</v>
      </c>
      <c r="CI2384">
        <f>(HydroProcOil!$K$14/HexExtSoy!$K$4)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2061</v>
      </c>
      <c r="C2385" s="197" t="s">
        <v>2089</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(Transest!$J$14/HexExtSoy!$K$4)</f>
        <v>0.20257267294641951</v>
      </c>
      <c r="CI2385">
        <f>(HydroProcOil!$K$14/HexExtSoy!$K$4)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2061</v>
      </c>
      <c r="C2386" s="197" t="s">
        <v>2090</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(Transest!$J$14/HexExtSoy!$K$4)</f>
        <v>0.20257267294641951</v>
      </c>
      <c r="CI2386">
        <f>(HydroProcOil!$K$14/HexExtSoy!$K$4)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2061</v>
      </c>
      <c r="C2387" s="197" t="s">
        <v>1534</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(Transest!$J$14/HexExtSoy!$K$4)</f>
        <v>0.20257267294641951</v>
      </c>
      <c r="CI2387">
        <f>(HydroProcOil!$K$14/HexExtSoy!$K$4)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2061</v>
      </c>
      <c r="C2388" s="197" t="s">
        <v>1706</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(Transest!$J$14/HexExtSoy!$K$4)</f>
        <v>0.20257267294641951</v>
      </c>
      <c r="CI2388">
        <f>(HydroProcOil!$K$14/HexExtSoy!$K$4)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2061</v>
      </c>
      <c r="C2389" s="197" t="s">
        <v>2024</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(Transest!$J$14/HexExtSoy!$K$4)</f>
        <v>0.20257267294641951</v>
      </c>
      <c r="CI2389">
        <f>(HydroProcOil!$K$14/HexExtSoy!$K$4)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2061</v>
      </c>
      <c r="C2390" s="197" t="s">
        <v>2091</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(Transest!$J$14/HexExtSoy!$K$4)</f>
        <v>0.20257267294641951</v>
      </c>
      <c r="CI2390">
        <f>(HydroProcOil!$K$14/HexExtSoy!$K$4)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2061</v>
      </c>
      <c r="C2391" s="197" t="s">
        <v>2092</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(Transest!$J$14/HexExtSoy!$K$4)</f>
        <v>0.20257267294641951</v>
      </c>
      <c r="CI2391">
        <f>(HydroProcOil!$K$14/HexExtSoy!$K$4)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2061</v>
      </c>
      <c r="C2392" s="197" t="s">
        <v>1630</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(Transest!$J$14/HexExtSoy!$K$4)</f>
        <v>0.20257267294641951</v>
      </c>
      <c r="CI2392">
        <f>(HydroProcOil!$K$14/HexExtSoy!$K$4)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2061</v>
      </c>
      <c r="C2393" s="197" t="s">
        <v>2093</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(Transest!$J$14/HexExtSoy!$K$4)</f>
        <v>0.20257267294641951</v>
      </c>
      <c r="CI2393">
        <f>(HydroProcOil!$K$14/HexExtSoy!$K$4)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2061</v>
      </c>
      <c r="C2394" s="197" t="s">
        <v>2094</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(Transest!$J$14/HexExtSoy!$K$4)</f>
        <v>0.20257267294641951</v>
      </c>
      <c r="CI2394">
        <f>(HydroProcOil!$K$14/HexExtSoy!$K$4)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2061</v>
      </c>
      <c r="C2395" s="197" t="s">
        <v>2095</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(Transest!$J$14/HexExtSoy!$K$4)</f>
        <v>0.20257267294641951</v>
      </c>
      <c r="CI2395">
        <f>(HydroProcOil!$K$14/HexExtSoy!$K$4)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2061</v>
      </c>
      <c r="C2396" s="197" t="s">
        <v>1323</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(Transest!$J$14/HexExtSoy!$K$4)</f>
        <v>0.20257267294641951</v>
      </c>
      <c r="CI2396">
        <f>(HydroProcOil!$K$14/HexExtSoy!$K$4)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2061</v>
      </c>
      <c r="C2397" s="197" t="s">
        <v>2096</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(Transest!$J$14/HexExtSoy!$K$4)</f>
        <v>0.20257267294641951</v>
      </c>
      <c r="CI2397">
        <f>(HydroProcOil!$K$14/HexExtSoy!$K$4)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2061</v>
      </c>
      <c r="C2398" s="197" t="s">
        <v>1008</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(Transest!$J$14/HexExtSoy!$K$4)</f>
        <v>0.20257267294641951</v>
      </c>
      <c r="CI2398">
        <f>(HydroProcOil!$K$14/HexExtSoy!$K$4)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2061</v>
      </c>
      <c r="C2399" s="197" t="s">
        <v>728</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(Transest!$J$14/HexExtSoy!$K$4)</f>
        <v>0.20257267294641951</v>
      </c>
      <c r="CI2399">
        <f>(HydroProcOil!$K$14/HexExtSoy!$K$4)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2061</v>
      </c>
      <c r="C2400" s="197" t="s">
        <v>2097</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(Transest!$J$14/HexExtSoy!$K$4)</f>
        <v>0.20257267294641951</v>
      </c>
      <c r="CI2400">
        <f>(HydroProcOil!$K$14/HexExtSoy!$K$4)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2061</v>
      </c>
      <c r="C2401" s="197" t="s">
        <v>2098</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(Transest!$J$14/HexExtSoy!$K$4)</f>
        <v>0.20257267294641951</v>
      </c>
      <c r="CI2401">
        <f>(HydroProcOil!$K$14/HexExtSoy!$K$4)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2061</v>
      </c>
      <c r="C2402" s="197" t="s">
        <v>2099</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(Transest!$J$14/HexExtSoy!$K$4)</f>
        <v>0.20257267294641951</v>
      </c>
      <c r="CI2402">
        <f>(HydroProcOil!$K$14/HexExtSoy!$K$4)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2100</v>
      </c>
      <c r="C2403" s="197" t="s">
        <v>1204</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(Transest!$J$14/HexExtSoy!$K$4)</f>
        <v>0.20257267294641951</v>
      </c>
      <c r="CI2403">
        <f>(HydroProcOil!$K$14/HexExtSoy!$K$4)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2100</v>
      </c>
      <c r="C2404" s="197" t="s">
        <v>1999</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(Transest!$J$14/HexExtSoy!$K$4)</f>
        <v>0.20257267294641951</v>
      </c>
      <c r="CI2404">
        <f>(HydroProcOil!$K$14/HexExtSoy!$K$4)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2100</v>
      </c>
      <c r="C2405" s="197" t="s">
        <v>679</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(Transest!$J$14/HexExtSoy!$K$4)</f>
        <v>0.20257267294641951</v>
      </c>
      <c r="CI2405">
        <f>(HydroProcOil!$K$14/HexExtSoy!$K$4)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2100</v>
      </c>
      <c r="C2406" s="197" t="s">
        <v>2101</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(Transest!$J$14/HexExtSoy!$K$4)</f>
        <v>0.20257267294641951</v>
      </c>
      <c r="CI2406">
        <f>(HydroProcOil!$K$14/HexExtSoy!$K$4)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2100</v>
      </c>
      <c r="C2407" s="197" t="s">
        <v>595</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(Transest!$J$14/HexExtSoy!$K$4)</f>
        <v>0.20257267294641951</v>
      </c>
      <c r="CI2407">
        <f>(HydroProcOil!$K$14/HexExtSoy!$K$4)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2100</v>
      </c>
      <c r="C2408" s="197" t="s">
        <v>681</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(Transest!$J$14/HexExtSoy!$K$4)</f>
        <v>0.20257267294641951</v>
      </c>
      <c r="CI2408">
        <f>(HydroProcOil!$K$14/HexExtSoy!$K$4)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2100</v>
      </c>
      <c r="C2409" s="197" t="s">
        <v>1284</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(Transest!$J$14/HexExtSoy!$K$4)</f>
        <v>0.20257267294641951</v>
      </c>
      <c r="CI2409">
        <f>(HydroProcOil!$K$14/HexExtSoy!$K$4)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2100</v>
      </c>
      <c r="C2410" s="197" t="s">
        <v>2102</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(Transest!$J$14/HexExtSoy!$K$4)</f>
        <v>0.20257267294641951</v>
      </c>
      <c r="CI2410">
        <f>(HydroProcOil!$K$14/HexExtSoy!$K$4)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2100</v>
      </c>
      <c r="C2411" s="197" t="s">
        <v>682</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(Transest!$J$14/HexExtSoy!$K$4)</f>
        <v>0.20257267294641951</v>
      </c>
      <c r="CI2411">
        <f>(HydroProcOil!$K$14/HexExtSoy!$K$4)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2100</v>
      </c>
      <c r="C2412" s="197" t="s">
        <v>1286</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(Transest!$J$14/HexExtSoy!$K$4)</f>
        <v>0.20257267294641951</v>
      </c>
      <c r="CI2412">
        <f>(HydroProcOil!$K$14/HexExtSoy!$K$4)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2100</v>
      </c>
      <c r="C2413" s="197" t="s">
        <v>2103</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(Transest!$J$14/HexExtSoy!$K$4)</f>
        <v>0.20257267294641951</v>
      </c>
      <c r="CI2413">
        <f>(HydroProcOil!$K$14/HexExtSoy!$K$4)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2100</v>
      </c>
      <c r="C2414" s="197" t="s">
        <v>2006</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(Transest!$J$14/HexExtSoy!$K$4)</f>
        <v>0.20257267294641951</v>
      </c>
      <c r="CI2414">
        <f>(HydroProcOil!$K$14/HexExtSoy!$K$4)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2100</v>
      </c>
      <c r="C2415" s="197" t="s">
        <v>1562</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(Transest!$J$14/HexExtSoy!$K$4)</f>
        <v>0.20257267294641951</v>
      </c>
      <c r="CI2415">
        <f>(HydroProcOil!$K$14/HexExtSoy!$K$4)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2100</v>
      </c>
      <c r="C2416" s="197" t="s">
        <v>605</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(Transest!$J$14/HexExtSoy!$K$4)</f>
        <v>0.20257267294641951</v>
      </c>
      <c r="CI2416">
        <f>(HydroProcOil!$K$14/HexExtSoy!$K$4)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2100</v>
      </c>
      <c r="C2417" s="197" t="s">
        <v>2104</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(Transest!$J$14/HexExtSoy!$K$4)</f>
        <v>0.20257267294641951</v>
      </c>
      <c r="CI2417">
        <f>(HydroProcOil!$K$14/HexExtSoy!$K$4)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2100</v>
      </c>
      <c r="C2418" s="197" t="s">
        <v>607</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(Transest!$J$14/HexExtSoy!$K$4)</f>
        <v>0.20257267294641951</v>
      </c>
      <c r="CI2418">
        <f>(HydroProcOil!$K$14/HexExtSoy!$K$4)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2100</v>
      </c>
      <c r="C2419" s="197" t="s">
        <v>2105</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(Transest!$J$14/HexExtSoy!$K$4)</f>
        <v>0.20257267294641951</v>
      </c>
      <c r="CI2419">
        <f>(HydroProcOil!$K$14/HexExtSoy!$K$4)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2100</v>
      </c>
      <c r="C2420" s="197" t="s">
        <v>1070</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(Transest!$J$14/HexExtSoy!$K$4)</f>
        <v>0.20257267294641951</v>
      </c>
      <c r="CI2420">
        <f>(HydroProcOil!$K$14/HexExtSoy!$K$4)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2100</v>
      </c>
      <c r="C2421" s="197" t="s">
        <v>1823</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(Transest!$J$14/HexExtSoy!$K$4)</f>
        <v>0.20257267294641951</v>
      </c>
      <c r="CI2421">
        <f>(HydroProcOil!$K$14/HexExtSoy!$K$4)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2100</v>
      </c>
      <c r="C2422" s="197" t="s">
        <v>943</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(Transest!$J$14/HexExtSoy!$K$4)</f>
        <v>0.20257267294641951</v>
      </c>
      <c r="CI2422">
        <f>(HydroProcOil!$K$14/HexExtSoy!$K$4)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2100</v>
      </c>
      <c r="C2423" s="197" t="s">
        <v>616</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(Transest!$J$14/HexExtSoy!$K$4)</f>
        <v>0.20257267294641951</v>
      </c>
      <c r="CI2423">
        <f>(HydroProcOil!$K$14/HexExtSoy!$K$4)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2100</v>
      </c>
      <c r="C2424" s="197" t="s">
        <v>2106</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(Transest!$J$14/HexExtSoy!$K$4)</f>
        <v>0.20257267294641951</v>
      </c>
      <c r="CI2424">
        <f>(HydroProcOil!$K$14/HexExtSoy!$K$4)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2100</v>
      </c>
      <c r="C2425" s="197" t="s">
        <v>2107</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(Transest!$J$14/HexExtSoy!$K$4)</f>
        <v>0.20257267294641951</v>
      </c>
      <c r="CI2425">
        <f>(HydroProcOil!$K$14/HexExtSoy!$K$4)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2100</v>
      </c>
      <c r="C2426" s="197" t="s">
        <v>620</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(Transest!$J$14/HexExtSoy!$K$4)</f>
        <v>0.20257267294641951</v>
      </c>
      <c r="CI2426">
        <f>(HydroProcOil!$K$14/HexExtSoy!$K$4)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2100</v>
      </c>
      <c r="C2427" s="197" t="s">
        <v>2108</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(Transest!$J$14/HexExtSoy!$K$4)</f>
        <v>0.20257267294641951</v>
      </c>
      <c r="CI2427">
        <f>(HydroProcOil!$K$14/HexExtSoy!$K$4)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2100</v>
      </c>
      <c r="C2428" s="197" t="s">
        <v>621</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(Transest!$J$14/HexExtSoy!$K$4)</f>
        <v>0.20257267294641951</v>
      </c>
      <c r="CI2428">
        <f>(HydroProcOil!$K$14/HexExtSoy!$K$4)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2100</v>
      </c>
      <c r="C2429" s="197" t="s">
        <v>1125</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(Transest!$J$14/HexExtSoy!$K$4)</f>
        <v>0.20257267294641951</v>
      </c>
      <c r="CI2429">
        <f>(HydroProcOil!$K$14/HexExtSoy!$K$4)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2100</v>
      </c>
      <c r="C2430" s="197" t="s">
        <v>2109</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(Transest!$J$14/HexExtSoy!$K$4)</f>
        <v>0.20257267294641951</v>
      </c>
      <c r="CI2430">
        <f>(HydroProcOil!$K$14/HexExtSoy!$K$4)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2100</v>
      </c>
      <c r="C2431" s="197" t="s">
        <v>2110</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(Transest!$J$14/HexExtSoy!$K$4)</f>
        <v>0.20257267294641951</v>
      </c>
      <c r="CI2431">
        <f>(HydroProcOil!$K$14/HexExtSoy!$K$4)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2100</v>
      </c>
      <c r="C2432" s="197" t="s">
        <v>623</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(Transest!$J$14/HexExtSoy!$K$4)</f>
        <v>0.20257267294641951</v>
      </c>
      <c r="CI2432">
        <f>(HydroProcOil!$K$14/HexExtSoy!$K$4)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2100</v>
      </c>
      <c r="C2433" s="197" t="s">
        <v>1077</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(Transest!$J$14/HexExtSoy!$K$4)</f>
        <v>0.20257267294641951</v>
      </c>
      <c r="CI2433">
        <f>(HydroProcOil!$K$14/HexExtSoy!$K$4)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2100</v>
      </c>
      <c r="C2434" s="197" t="s">
        <v>2111</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(Transest!$J$14/HexExtSoy!$K$4)</f>
        <v>0.20257267294641951</v>
      </c>
      <c r="CI2434">
        <f>(HydroProcOil!$K$14/HexExtSoy!$K$4)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2100</v>
      </c>
      <c r="C2435" s="197" t="s">
        <v>879</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(Transest!$J$14/HexExtSoy!$K$4)</f>
        <v>0.20257267294641951</v>
      </c>
      <c r="CI2435">
        <f>(HydroProcOil!$K$14/HexExtSoy!$K$4)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2100</v>
      </c>
      <c r="C2436" s="197" t="s">
        <v>963</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(Transest!$J$14/HexExtSoy!$K$4)</f>
        <v>0.20257267294641951</v>
      </c>
      <c r="CI2436">
        <f>(HydroProcOil!$K$14/HexExtSoy!$K$4)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2100</v>
      </c>
      <c r="C2437" s="197" t="s">
        <v>2112</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(Transest!$J$14/HexExtSoy!$K$4)</f>
        <v>0.20257267294641951</v>
      </c>
      <c r="CI2437">
        <f>(HydroProcOil!$K$14/HexExtSoy!$K$4)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2100</v>
      </c>
      <c r="C2438" s="197" t="s">
        <v>1078</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(Transest!$J$14/HexExtSoy!$K$4)</f>
        <v>0.20257267294641951</v>
      </c>
      <c r="CI2438">
        <f>(HydroProcOil!$K$14/HexExtSoy!$K$4)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2100</v>
      </c>
      <c r="C2439" s="197" t="s">
        <v>2113</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(Transest!$J$14/HexExtSoy!$K$4)</f>
        <v>0.20257267294641951</v>
      </c>
      <c r="CI2439">
        <f>(HydroProcOil!$K$14/HexExtSoy!$K$4)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2100</v>
      </c>
      <c r="C2440" s="197" t="s">
        <v>1834</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(Transest!$J$14/HexExtSoy!$K$4)</f>
        <v>0.20257267294641951</v>
      </c>
      <c r="CI2440">
        <f>(HydroProcOil!$K$14/HexExtSoy!$K$4)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2100</v>
      </c>
      <c r="C2441" s="197" t="s">
        <v>1079</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(Transest!$J$14/HexExtSoy!$K$4)</f>
        <v>0.20257267294641951</v>
      </c>
      <c r="CI2441">
        <f>(HydroProcOil!$K$14/HexExtSoy!$K$4)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2100</v>
      </c>
      <c r="C2442" s="197" t="s">
        <v>625</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(Transest!$J$14/HexExtSoy!$K$4)</f>
        <v>0.20257267294641951</v>
      </c>
      <c r="CI2442">
        <f>(HydroProcOil!$K$14/HexExtSoy!$K$4)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2100</v>
      </c>
      <c r="C2443" s="197" t="s">
        <v>1298</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(Transest!$J$14/HexExtSoy!$K$4)</f>
        <v>0.20257267294641951</v>
      </c>
      <c r="CI2443">
        <f>(HydroProcOil!$K$14/HexExtSoy!$K$4)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2100</v>
      </c>
      <c r="C2444" s="197" t="s">
        <v>626</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(Transest!$J$14/HexExtSoy!$K$4)</f>
        <v>0.20257267294641951</v>
      </c>
      <c r="CI2444">
        <f>(HydroProcOil!$K$14/HexExtSoy!$K$4)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2100</v>
      </c>
      <c r="C2445" s="197" t="s">
        <v>1569</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(Transest!$J$14/HexExtSoy!$K$4)</f>
        <v>0.20257267294641951</v>
      </c>
      <c r="CI2445">
        <f>(HydroProcOil!$K$14/HexExtSoy!$K$4)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2100</v>
      </c>
      <c r="C2446" s="197" t="s">
        <v>627</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(Transest!$J$14/HexExtSoy!$K$4)</f>
        <v>0.20257267294641951</v>
      </c>
      <c r="CI2446">
        <f>(HydroProcOil!$K$14/HexExtSoy!$K$4)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2100</v>
      </c>
      <c r="C2447" s="197" t="s">
        <v>628</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(Transest!$J$14/HexExtSoy!$K$4)</f>
        <v>0.20257267294641951</v>
      </c>
      <c r="CI2447">
        <f>(HydroProcOil!$K$14/HexExtSoy!$K$4)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2100</v>
      </c>
      <c r="C2448" s="197" t="s">
        <v>703</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(Transest!$J$14/HexExtSoy!$K$4)</f>
        <v>0.20257267294641951</v>
      </c>
      <c r="CI2448">
        <f>(HydroProcOil!$K$14/HexExtSoy!$K$4)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2100</v>
      </c>
      <c r="C2449" s="197" t="s">
        <v>1086</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(Transest!$J$14/HexExtSoy!$K$4)</f>
        <v>0.20257267294641951</v>
      </c>
      <c r="CI2449">
        <f>(HydroProcOil!$K$14/HexExtSoy!$K$4)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2100</v>
      </c>
      <c r="C2450" s="197" t="s">
        <v>750</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(Transest!$J$14/HexExtSoy!$K$4)</f>
        <v>0.20257267294641951</v>
      </c>
      <c r="CI2450">
        <f>(HydroProcOil!$K$14/HexExtSoy!$K$4)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2100</v>
      </c>
      <c r="C2451" s="197" t="s">
        <v>630</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(Transest!$J$14/HexExtSoy!$K$4)</f>
        <v>0.20257267294641951</v>
      </c>
      <c r="CI2451">
        <f>(HydroProcOil!$K$14/HexExtSoy!$K$4)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2100</v>
      </c>
      <c r="C2452" s="197" t="s">
        <v>631</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(Transest!$J$14/HexExtSoy!$K$4)</f>
        <v>0.20257267294641951</v>
      </c>
      <c r="CI2452">
        <f>(HydroProcOil!$K$14/HexExtSoy!$K$4)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2100</v>
      </c>
      <c r="C2453" s="197" t="s">
        <v>1049</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(Transest!$J$14/HexExtSoy!$K$4)</f>
        <v>0.20257267294641951</v>
      </c>
      <c r="CI2453">
        <f>(HydroProcOil!$K$14/HexExtSoy!$K$4)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2100</v>
      </c>
      <c r="C2454" s="197" t="s">
        <v>705</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(Transest!$J$14/HexExtSoy!$K$4)</f>
        <v>0.20257267294641951</v>
      </c>
      <c r="CI2454">
        <f>(HydroProcOil!$K$14/HexExtSoy!$K$4)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2100</v>
      </c>
      <c r="C2455" s="197" t="s">
        <v>2114</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(Transest!$J$14/HexExtSoy!$K$4)</f>
        <v>0.20257267294641951</v>
      </c>
      <c r="CI2455">
        <f>(HydroProcOil!$K$14/HexExtSoy!$K$4)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2100</v>
      </c>
      <c r="C2456" s="197" t="s">
        <v>2115</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(Transest!$J$14/HexExtSoy!$K$4)</f>
        <v>0.20257267294641951</v>
      </c>
      <c r="CI2456">
        <f>(HydroProcOil!$K$14/HexExtSoy!$K$4)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2100</v>
      </c>
      <c r="C2457" s="197" t="s">
        <v>2116</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(Transest!$J$14/HexExtSoy!$K$4)</f>
        <v>0.20257267294641951</v>
      </c>
      <c r="CI2457">
        <f>(HydroProcOil!$K$14/HexExtSoy!$K$4)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2100</v>
      </c>
      <c r="C2458" s="197" t="s">
        <v>635</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(Transest!$J$14/HexExtSoy!$K$4)</f>
        <v>0.20257267294641951</v>
      </c>
      <c r="CI2458">
        <f>(HydroProcOil!$K$14/HexExtSoy!$K$4)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2100</v>
      </c>
      <c r="C2459" s="197" t="s">
        <v>636</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(Transest!$J$14/HexExtSoy!$K$4)</f>
        <v>0.20257267294641951</v>
      </c>
      <c r="CI2459">
        <f>(HydroProcOil!$K$14/HexExtSoy!$K$4)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2100</v>
      </c>
      <c r="C2460" s="197" t="s">
        <v>638</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(Transest!$J$14/HexExtSoy!$K$4)</f>
        <v>0.20257267294641951</v>
      </c>
      <c r="CI2460">
        <f>(HydroProcOil!$K$14/HexExtSoy!$K$4)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2100</v>
      </c>
      <c r="C2461" s="197" t="s">
        <v>639</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(Transest!$J$14/HexExtSoy!$K$4)</f>
        <v>0.20257267294641951</v>
      </c>
      <c r="CI2461">
        <f>(HydroProcOil!$K$14/HexExtSoy!$K$4)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2100</v>
      </c>
      <c r="C2462" s="197" t="s">
        <v>2117</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(Transest!$J$14/HexExtSoy!$K$4)</f>
        <v>0.20257267294641951</v>
      </c>
      <c r="CI2462">
        <f>(HydroProcOil!$K$14/HexExtSoy!$K$4)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2100</v>
      </c>
      <c r="C2463" s="197" t="s">
        <v>1921</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(Transest!$J$14/HexExtSoy!$K$4)</f>
        <v>0.20257267294641951</v>
      </c>
      <c r="CI2463">
        <f>(HydroProcOil!$K$14/HexExtSoy!$K$4)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2100</v>
      </c>
      <c r="C2464" s="197" t="s">
        <v>641</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(Transest!$J$14/HexExtSoy!$K$4)</f>
        <v>0.20257267294641951</v>
      </c>
      <c r="CI2464">
        <f>(HydroProcOil!$K$14/HexExtSoy!$K$4)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2100</v>
      </c>
      <c r="C2465" s="197" t="s">
        <v>642</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(Transest!$J$14/HexExtSoy!$K$4)</f>
        <v>0.20257267294641951</v>
      </c>
      <c r="CI2465">
        <f>(HydroProcOil!$K$14/HexExtSoy!$K$4)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2100</v>
      </c>
      <c r="C2466" s="197" t="s">
        <v>1843</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(Transest!$J$14/HexExtSoy!$K$4)</f>
        <v>0.20257267294641951</v>
      </c>
      <c r="CI2466">
        <f>(HydroProcOil!$K$14/HexExtSoy!$K$4)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2100</v>
      </c>
      <c r="C2467" s="197" t="s">
        <v>643</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(Transest!$J$14/HexExtSoy!$K$4)</f>
        <v>0.20257267294641951</v>
      </c>
      <c r="CI2467">
        <f>(HydroProcOil!$K$14/HexExtSoy!$K$4)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2100</v>
      </c>
      <c r="C2468" s="197" t="s">
        <v>2118</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(Transest!$J$14/HexExtSoy!$K$4)</f>
        <v>0.20257267294641951</v>
      </c>
      <c r="CI2468">
        <f>(HydroProcOil!$K$14/HexExtSoy!$K$4)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2100</v>
      </c>
      <c r="C2469" s="197" t="s">
        <v>2119</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(Transest!$J$14/HexExtSoy!$K$4)</f>
        <v>0.20257267294641951</v>
      </c>
      <c r="CI2469">
        <f>(HydroProcOil!$K$14/HexExtSoy!$K$4)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2100</v>
      </c>
      <c r="C2470" s="197" t="s">
        <v>644</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(Transest!$J$14/HexExtSoy!$K$4)</f>
        <v>0.20257267294641951</v>
      </c>
      <c r="CI2470">
        <f>(HydroProcOil!$K$14/HexExtSoy!$K$4)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2100</v>
      </c>
      <c r="C2471" s="197" t="s">
        <v>2120</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(Transest!$J$14/HexExtSoy!$K$4)</f>
        <v>0.20257267294641951</v>
      </c>
      <c r="CI2471">
        <f>(HydroProcOil!$K$14/HexExtSoy!$K$4)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2100</v>
      </c>
      <c r="C2472" s="197" t="s">
        <v>716</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(Transest!$J$14/HexExtSoy!$K$4)</f>
        <v>0.20257267294641951</v>
      </c>
      <c r="CI2472">
        <f>(HydroProcOil!$K$14/HexExtSoy!$K$4)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2100</v>
      </c>
      <c r="C2473" s="197" t="s">
        <v>900</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(Transest!$J$14/HexExtSoy!$K$4)</f>
        <v>0.20257267294641951</v>
      </c>
      <c r="CI2473">
        <f>(HydroProcOil!$K$14/HexExtSoy!$K$4)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2100</v>
      </c>
      <c r="C2474" s="197" t="s">
        <v>2121</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(Transest!$J$14/HexExtSoy!$K$4)</f>
        <v>0.20257267294641951</v>
      </c>
      <c r="CI2474">
        <f>(HydroProcOil!$K$14/HexExtSoy!$K$4)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2100</v>
      </c>
      <c r="C2475" s="197" t="s">
        <v>2122</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(Transest!$J$14/HexExtSoy!$K$4)</f>
        <v>0.20257267294641951</v>
      </c>
      <c r="CI2475">
        <f>(HydroProcOil!$K$14/HexExtSoy!$K$4)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2100</v>
      </c>
      <c r="C2476" s="197" t="s">
        <v>1319</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(Transest!$J$14/HexExtSoy!$K$4)</f>
        <v>0.20257267294641951</v>
      </c>
      <c r="CI2476">
        <f>(HydroProcOil!$K$14/HexExtSoy!$K$4)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2100</v>
      </c>
      <c r="C2477" s="197" t="s">
        <v>1855</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(Transest!$J$14/HexExtSoy!$K$4)</f>
        <v>0.20257267294641951</v>
      </c>
      <c r="CI2477">
        <f>(HydroProcOil!$K$14/HexExtSoy!$K$4)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2100</v>
      </c>
      <c r="C2478" s="197" t="s">
        <v>722</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(Transest!$J$14/HexExtSoy!$K$4)</f>
        <v>0.20257267294641951</v>
      </c>
      <c r="CI2478">
        <f>(HydroProcOil!$K$14/HexExtSoy!$K$4)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2100</v>
      </c>
      <c r="C2479" s="197" t="s">
        <v>2123</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(Transest!$J$14/HexExtSoy!$K$4)</f>
        <v>0.20257267294641951</v>
      </c>
      <c r="CI2479">
        <f>(HydroProcOil!$K$14/HexExtSoy!$K$4)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2100</v>
      </c>
      <c r="C2480" s="197" t="s">
        <v>725</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(Transest!$J$14/HexExtSoy!$K$4)</f>
        <v>0.20257267294641951</v>
      </c>
      <c r="CI2480">
        <f>(HydroProcOil!$K$14/HexExtSoy!$K$4)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2100</v>
      </c>
      <c r="C2481" s="197" t="s">
        <v>650</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(Transest!$J$14/HexExtSoy!$K$4)</f>
        <v>0.20257267294641951</v>
      </c>
      <c r="CI2481">
        <f>(HydroProcOil!$K$14/HexExtSoy!$K$4)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2100</v>
      </c>
      <c r="C2482" s="197" t="s">
        <v>1259</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(Transest!$J$14/HexExtSoy!$K$4)</f>
        <v>0.20257267294641951</v>
      </c>
      <c r="CI2482">
        <f>(HydroProcOil!$K$14/HexExtSoy!$K$4)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2100</v>
      </c>
      <c r="C2483" s="197" t="s">
        <v>996</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(Transest!$J$14/HexExtSoy!$K$4)</f>
        <v>0.20257267294641951</v>
      </c>
      <c r="CI2483">
        <f>(HydroProcOil!$K$14/HexExtSoy!$K$4)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2100</v>
      </c>
      <c r="C2484" s="197" t="s">
        <v>1147</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(Transest!$J$14/HexExtSoy!$K$4)</f>
        <v>0.20257267294641951</v>
      </c>
      <c r="CI2484">
        <f>(HydroProcOil!$K$14/HexExtSoy!$K$4)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2100</v>
      </c>
      <c r="C2485" s="197" t="s">
        <v>1263</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(Transest!$J$14/HexExtSoy!$K$4)</f>
        <v>0.20257267294641951</v>
      </c>
      <c r="CI2485">
        <f>(HydroProcOil!$K$14/HexExtSoy!$K$4)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2100</v>
      </c>
      <c r="C2486" s="197" t="s">
        <v>1150</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(Transest!$J$14/HexExtSoy!$K$4)</f>
        <v>0.20257267294641951</v>
      </c>
      <c r="CI2486">
        <f>(HydroProcOil!$K$14/HexExtSoy!$K$4)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2100</v>
      </c>
      <c r="C2487" s="197" t="s">
        <v>2124</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(Transest!$J$14/HexExtSoy!$K$4)</f>
        <v>0.20257267294641951</v>
      </c>
      <c r="CI2487">
        <f>(HydroProcOil!$K$14/HexExtSoy!$K$4)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2100</v>
      </c>
      <c r="C2488" s="197" t="s">
        <v>2125</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(Transest!$J$14/HexExtSoy!$K$4)</f>
        <v>0.20257267294641951</v>
      </c>
      <c r="CI2488">
        <f>(HydroProcOil!$K$14/HexExtSoy!$K$4)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2100</v>
      </c>
      <c r="C2489" s="197" t="s">
        <v>728</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(Transest!$J$14/HexExtSoy!$K$4)</f>
        <v>0.20257267294641951</v>
      </c>
      <c r="CI2489">
        <f>(HydroProcOil!$K$14/HexExtSoy!$K$4)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2100</v>
      </c>
      <c r="C2490" s="197" t="s">
        <v>729</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(Transest!$J$14/HexExtSoy!$K$4)</f>
        <v>0.20257267294641951</v>
      </c>
      <c r="CI2490">
        <f>(HydroProcOil!$K$14/HexExtSoy!$K$4)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2100</v>
      </c>
      <c r="C2491" s="197" t="s">
        <v>1012</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(Transest!$J$14/HexExtSoy!$K$4)</f>
        <v>0.20257267294641951</v>
      </c>
      <c r="CI2491">
        <f>(HydroProcOil!$K$14/HexExtSoy!$K$4)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2100</v>
      </c>
      <c r="C2492" s="197" t="s">
        <v>656</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(Transest!$J$14/HexExtSoy!$K$4)</f>
        <v>0.20257267294641951</v>
      </c>
      <c r="CI2492">
        <f>(HydroProcOil!$K$14/HexExtSoy!$K$4)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2100</v>
      </c>
      <c r="C2493" s="197" t="s">
        <v>1013</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(Transest!$J$14/HexExtSoy!$K$4)</f>
        <v>0.20257267294641951</v>
      </c>
      <c r="CI2493">
        <f>(HydroProcOil!$K$14/HexExtSoy!$K$4)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2100</v>
      </c>
      <c r="C2494" s="197" t="s">
        <v>2126</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(Transest!$J$14/HexExtSoy!$K$4)</f>
        <v>0.20257267294641951</v>
      </c>
      <c r="CI2494">
        <f>(HydroProcOil!$K$14/HexExtSoy!$K$4)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2100</v>
      </c>
      <c r="C2495" s="197" t="s">
        <v>730</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(Transest!$J$14/HexExtSoy!$K$4)</f>
        <v>0.20257267294641951</v>
      </c>
      <c r="CI2495">
        <f>(HydroProcOil!$K$14/HexExtSoy!$K$4)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2100</v>
      </c>
      <c r="C2496" s="197" t="s">
        <v>1112</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(Transest!$J$14/HexExtSoy!$K$4)</f>
        <v>0.20257267294641951</v>
      </c>
      <c r="CI2496">
        <f>(HydroProcOil!$K$14/HexExtSoy!$K$4)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2100</v>
      </c>
      <c r="C2497" s="197" t="s">
        <v>1268</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(Transest!$J$14/HexExtSoy!$K$4)</f>
        <v>0.20257267294641951</v>
      </c>
      <c r="CI2497">
        <f>(HydroProcOil!$K$14/HexExtSoy!$K$4)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2127</v>
      </c>
      <c r="C2498" s="197" t="s">
        <v>1204</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(Transest!$J$14/HexExtSoy!$K$4)</f>
        <v>0.20257267294641951</v>
      </c>
      <c r="CI2498">
        <f>(HydroProcOil!$K$14/HexExtSoy!$K$4)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2127</v>
      </c>
      <c r="C2499" s="197" t="s">
        <v>2128</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(Transest!$J$14/HexExtSoy!$K$4)</f>
        <v>0.20257267294641951</v>
      </c>
      <c r="CI2499">
        <f>(HydroProcOil!$K$14/HexExtSoy!$K$4)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2127</v>
      </c>
      <c r="C2500" s="197" t="s">
        <v>2129</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(Transest!$J$14/HexExtSoy!$K$4)</f>
        <v>0.20257267294641951</v>
      </c>
      <c r="CI2500">
        <f>(HydroProcOil!$K$14/HexExtSoy!$K$4)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2127</v>
      </c>
      <c r="C2501" s="197" t="s">
        <v>2130</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(Transest!$J$14/HexExtSoy!$K$4)</f>
        <v>0.20257267294641951</v>
      </c>
      <c r="CI2501">
        <f>(HydroProcOil!$K$14/HexExtSoy!$K$4)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2127</v>
      </c>
      <c r="C2502" s="197" t="s">
        <v>2131</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(Transest!$J$14/HexExtSoy!$K$4)</f>
        <v>0.20257267294641951</v>
      </c>
      <c r="CI2502">
        <f>(HydroProcOil!$K$14/HexExtSoy!$K$4)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2127</v>
      </c>
      <c r="C2503" s="197" t="s">
        <v>1998</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(Transest!$J$14/HexExtSoy!$K$4)</f>
        <v>0.20257267294641951</v>
      </c>
      <c r="CI2503">
        <f>(HydroProcOil!$K$14/HexExtSoy!$K$4)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2127</v>
      </c>
      <c r="C2504" s="197" t="s">
        <v>2132</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(Transest!$J$14/HexExtSoy!$K$4)</f>
        <v>0.20257267294641951</v>
      </c>
      <c r="CI2504">
        <f>(HydroProcOil!$K$14/HexExtSoy!$K$4)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2127</v>
      </c>
      <c r="C2505" s="197" t="s">
        <v>2133</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(Transest!$J$14/HexExtSoy!$K$4)</f>
        <v>0.20257267294641951</v>
      </c>
      <c r="CI2505">
        <f>(HydroProcOil!$K$14/HexExtSoy!$K$4)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2127</v>
      </c>
      <c r="C2506" s="197" t="s">
        <v>2134</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(Transest!$J$14/HexExtSoy!$K$4)</f>
        <v>0.20257267294641951</v>
      </c>
      <c r="CI2506">
        <f>(HydroProcOil!$K$14/HexExtSoy!$K$4)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2127</v>
      </c>
      <c r="C2507" s="197" t="s">
        <v>2135</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(Transest!$J$14/HexExtSoy!$K$4)</f>
        <v>0.20257267294641951</v>
      </c>
      <c r="CI2507">
        <f>(HydroProcOil!$K$14/HexExtSoy!$K$4)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2127</v>
      </c>
      <c r="C2508" s="197" t="s">
        <v>2136</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(Transest!$J$14/HexExtSoy!$K$4)</f>
        <v>0.20257267294641951</v>
      </c>
      <c r="CI2508">
        <f>(HydroProcOil!$K$14/HexExtSoy!$K$4)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2127</v>
      </c>
      <c r="C2509" s="197" t="s">
        <v>2137</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(Transest!$J$14/HexExtSoy!$K$4)</f>
        <v>0.20257267294641951</v>
      </c>
      <c r="CI2509">
        <f>(HydroProcOil!$K$14/HexExtSoy!$K$4)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2127</v>
      </c>
      <c r="C2510" s="197" t="s">
        <v>2138</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(Transest!$J$14/HexExtSoy!$K$4)</f>
        <v>0.20257267294641951</v>
      </c>
      <c r="CI2510">
        <f>(HydroProcOil!$K$14/HexExtSoy!$K$4)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2127</v>
      </c>
      <c r="C2511" s="197" t="s">
        <v>1275</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(Transest!$J$14/HexExtSoy!$K$4)</f>
        <v>0.20257267294641951</v>
      </c>
      <c r="CI2511">
        <f>(HydroProcOil!$K$14/HexExtSoy!$K$4)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2127</v>
      </c>
      <c r="C2512" s="197" t="s">
        <v>2139</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(Transest!$J$14/HexExtSoy!$K$4)</f>
        <v>0.20257267294641951</v>
      </c>
      <c r="CI2512">
        <f>(HydroProcOil!$K$14/HexExtSoy!$K$4)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2127</v>
      </c>
      <c r="C2513" s="197" t="s">
        <v>2140</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(Transest!$J$14/HexExtSoy!$K$4)</f>
        <v>0.20257267294641951</v>
      </c>
      <c r="CI2513">
        <f>(HydroProcOil!$K$14/HexExtSoy!$K$4)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2127</v>
      </c>
      <c r="C2514" s="197" t="s">
        <v>2141</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(Transest!$J$14/HexExtSoy!$K$4)</f>
        <v>0.20257267294641951</v>
      </c>
      <c r="CI2514">
        <f>(HydroProcOil!$K$14/HexExtSoy!$K$4)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2127</v>
      </c>
      <c r="C2515" s="197" t="s">
        <v>2142</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(Transest!$J$14/HexExtSoy!$K$4)</f>
        <v>0.20257267294641951</v>
      </c>
      <c r="CI2515">
        <f>(HydroProcOil!$K$14/HexExtSoy!$K$4)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2127</v>
      </c>
      <c r="C2516" s="197" t="s">
        <v>2143</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(Transest!$J$14/HexExtSoy!$K$4)</f>
        <v>0.20257267294641951</v>
      </c>
      <c r="CI2516">
        <f>(HydroProcOil!$K$14/HexExtSoy!$K$4)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2127</v>
      </c>
      <c r="C2517" s="197" t="s">
        <v>2144</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(Transest!$J$14/HexExtSoy!$K$4)</f>
        <v>0.20257267294641951</v>
      </c>
      <c r="CI2517">
        <f>(HydroProcOil!$K$14/HexExtSoy!$K$4)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2127</v>
      </c>
      <c r="C2518" s="197" t="s">
        <v>2145</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(Transest!$J$14/HexExtSoy!$K$4)</f>
        <v>0.20257267294641951</v>
      </c>
      <c r="CI2518">
        <f>(HydroProcOil!$K$14/HexExtSoy!$K$4)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2127</v>
      </c>
      <c r="C2519" s="197" t="s">
        <v>2146</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(Transest!$J$14/HexExtSoy!$K$4)</f>
        <v>0.20257267294641951</v>
      </c>
      <c r="CI2519">
        <f>(HydroProcOil!$K$14/HexExtSoy!$K$4)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2127</v>
      </c>
      <c r="C2520" s="197" t="s">
        <v>2147</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(Transest!$J$14/HexExtSoy!$K$4)</f>
        <v>0.20257267294641951</v>
      </c>
      <c r="CI2520">
        <f>(HydroProcOil!$K$14/HexExtSoy!$K$4)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2127</v>
      </c>
      <c r="C2521" s="197" t="s">
        <v>922</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(Transest!$J$14/HexExtSoy!$K$4)</f>
        <v>0.20257267294641951</v>
      </c>
      <c r="CI2521">
        <f>(HydroProcOil!$K$14/HexExtSoy!$K$4)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2127</v>
      </c>
      <c r="C2522" s="197" t="s">
        <v>1063</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(Transest!$J$14/HexExtSoy!$K$4)</f>
        <v>0.20257267294641951</v>
      </c>
      <c r="CI2522">
        <f>(HydroProcOil!$K$14/HexExtSoy!$K$4)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2127</v>
      </c>
      <c r="C2523" s="197" t="s">
        <v>2148</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(Transest!$J$14/HexExtSoy!$K$4)</f>
        <v>0.20257267294641951</v>
      </c>
      <c r="CI2523">
        <f>(HydroProcOil!$K$14/HexExtSoy!$K$4)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2127</v>
      </c>
      <c r="C2524" s="197" t="s">
        <v>2149</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(Transest!$J$14/HexExtSoy!$K$4)</f>
        <v>0.20257267294641951</v>
      </c>
      <c r="CI2524">
        <f>(HydroProcOil!$K$14/HexExtSoy!$K$4)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2127</v>
      </c>
      <c r="C2525" s="197" t="s">
        <v>1282</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(Transest!$J$14/HexExtSoy!$K$4)</f>
        <v>0.20257267294641951</v>
      </c>
      <c r="CI2525">
        <f>(HydroProcOil!$K$14/HexExtSoy!$K$4)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2127</v>
      </c>
      <c r="C2526" s="197" t="s">
        <v>599</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(Transest!$J$14/HexExtSoy!$K$4)</f>
        <v>0.20257267294641951</v>
      </c>
      <c r="CI2526">
        <f>(HydroProcOil!$K$14/HexExtSoy!$K$4)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2127</v>
      </c>
      <c r="C2527" s="197" t="s">
        <v>2150</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(Transest!$J$14/HexExtSoy!$K$4)</f>
        <v>0.20257267294641951</v>
      </c>
      <c r="CI2527">
        <f>(HydroProcOil!$K$14/HexExtSoy!$K$4)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2127</v>
      </c>
      <c r="C2528" s="197" t="s">
        <v>2004</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(Transest!$J$14/HexExtSoy!$K$4)</f>
        <v>0.20257267294641951</v>
      </c>
      <c r="CI2528">
        <f>(HydroProcOil!$K$14/HexExtSoy!$K$4)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2127</v>
      </c>
      <c r="C2529" s="197" t="s">
        <v>2151</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(Transest!$J$14/HexExtSoy!$K$4)</f>
        <v>0.20257267294641951</v>
      </c>
      <c r="CI2529">
        <f>(HydroProcOil!$K$14/HexExtSoy!$K$4)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2127</v>
      </c>
      <c r="C2530" s="197" t="s">
        <v>2152</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(Transest!$J$14/HexExtSoy!$K$4)</f>
        <v>0.20257267294641951</v>
      </c>
      <c r="CI2530">
        <f>(HydroProcOil!$K$14/HexExtSoy!$K$4)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2127</v>
      </c>
      <c r="C2531" s="197" t="s">
        <v>1065</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(Transest!$J$14/HexExtSoy!$K$4)</f>
        <v>0.20257267294641951</v>
      </c>
      <c r="CI2531">
        <f>(HydroProcOil!$K$14/HexExtSoy!$K$4)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2127</v>
      </c>
      <c r="C2532" s="197" t="s">
        <v>2153</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(Transest!$J$14/HexExtSoy!$K$4)</f>
        <v>0.20257267294641951</v>
      </c>
      <c r="CI2532">
        <f>(HydroProcOil!$K$14/HexExtSoy!$K$4)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2127</v>
      </c>
      <c r="C2533" s="197" t="s">
        <v>600</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(Transest!$J$14/HexExtSoy!$K$4)</f>
        <v>0.20257267294641951</v>
      </c>
      <c r="CI2533">
        <f>(HydroProcOil!$K$14/HexExtSoy!$K$4)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2127</v>
      </c>
      <c r="C2534" s="197" t="s">
        <v>601</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(Transest!$J$14/HexExtSoy!$K$4)</f>
        <v>0.20257267294641951</v>
      </c>
      <c r="CI2534">
        <f>(HydroProcOil!$K$14/HexExtSoy!$K$4)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2127</v>
      </c>
      <c r="C2535" s="197" t="s">
        <v>2154</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(Transest!$J$14/HexExtSoy!$K$4)</f>
        <v>0.20257267294641951</v>
      </c>
      <c r="CI2535">
        <f>(HydroProcOil!$K$14/HexExtSoy!$K$4)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2127</v>
      </c>
      <c r="C2536" s="197" t="s">
        <v>605</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(Transest!$J$14/HexExtSoy!$K$4)</f>
        <v>0.20257267294641951</v>
      </c>
      <c r="CI2536">
        <f>(HydroProcOil!$K$14/HexExtSoy!$K$4)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2127</v>
      </c>
      <c r="C2537" s="197" t="s">
        <v>2155</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(Transest!$J$14/HexExtSoy!$K$4)</f>
        <v>0.20257267294641951</v>
      </c>
      <c r="CI2537">
        <f>(HydroProcOil!$K$14/HexExtSoy!$K$4)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2127</v>
      </c>
      <c r="C2538" s="197" t="s">
        <v>2156</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(Transest!$J$14/HexExtSoy!$K$4)</f>
        <v>0.20257267294641951</v>
      </c>
      <c r="CI2538">
        <f>(HydroProcOil!$K$14/HexExtSoy!$K$4)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2127</v>
      </c>
      <c r="C2539" s="197" t="s">
        <v>2157</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(Transest!$J$14/HexExtSoy!$K$4)</f>
        <v>0.20257267294641951</v>
      </c>
      <c r="CI2539">
        <f>(HydroProcOil!$K$14/HexExtSoy!$K$4)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2127</v>
      </c>
      <c r="C2540" s="197" t="s">
        <v>2158</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(Transest!$J$14/HexExtSoy!$K$4)</f>
        <v>0.20257267294641951</v>
      </c>
      <c r="CI2540">
        <f>(HydroProcOil!$K$14/HexExtSoy!$K$4)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2127</v>
      </c>
      <c r="C2541" s="197" t="s">
        <v>2159</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(Transest!$J$14/HexExtSoy!$K$4)</f>
        <v>0.20257267294641951</v>
      </c>
      <c r="CI2541">
        <f>(HydroProcOil!$K$14/HexExtSoy!$K$4)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2127</v>
      </c>
      <c r="C2542" s="197" t="s">
        <v>2160</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(Transest!$J$14/HexExtSoy!$K$4)</f>
        <v>0.20257267294641951</v>
      </c>
      <c r="CI2542">
        <f>(HydroProcOil!$K$14/HexExtSoy!$K$4)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2127</v>
      </c>
      <c r="C2543" s="197" t="s">
        <v>2161</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(Transest!$J$14/HexExtSoy!$K$4)</f>
        <v>0.20257267294641951</v>
      </c>
      <c r="CI2543">
        <f>(HydroProcOil!$K$14/HexExtSoy!$K$4)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2127</v>
      </c>
      <c r="C2544" s="197" t="s">
        <v>1213</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(Transest!$J$14/HexExtSoy!$K$4)</f>
        <v>0.20257267294641951</v>
      </c>
      <c r="CI2544">
        <f>(HydroProcOil!$K$14/HexExtSoy!$K$4)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2127</v>
      </c>
      <c r="C2545" s="197" t="s">
        <v>2162</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(Transest!$J$14/HexExtSoy!$K$4)</f>
        <v>0.20257267294641951</v>
      </c>
      <c r="CI2545">
        <f>(HydroProcOil!$K$14/HexExtSoy!$K$4)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2127</v>
      </c>
      <c r="C2546" s="197" t="s">
        <v>2163</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(Transest!$J$14/HexExtSoy!$K$4)</f>
        <v>0.20257267294641951</v>
      </c>
      <c r="CI2546">
        <f>(HydroProcOil!$K$14/HexExtSoy!$K$4)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2127</v>
      </c>
      <c r="C2547" s="197" t="s">
        <v>2164</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(Transest!$J$14/HexExtSoy!$K$4)</f>
        <v>0.20257267294641951</v>
      </c>
      <c r="CI2547">
        <f>(HydroProcOil!$K$14/HexExtSoy!$K$4)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2127</v>
      </c>
      <c r="C2548" s="197" t="s">
        <v>2165</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(Transest!$J$14/HexExtSoy!$K$4)</f>
        <v>0.20257267294641951</v>
      </c>
      <c r="CI2548">
        <f>(HydroProcOil!$K$14/HexExtSoy!$K$4)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2127</v>
      </c>
      <c r="C2549" s="197" t="s">
        <v>2166</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(Transest!$J$14/HexExtSoy!$K$4)</f>
        <v>0.20257267294641951</v>
      </c>
      <c r="CI2549">
        <f>(HydroProcOil!$K$14/HexExtSoy!$K$4)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2127</v>
      </c>
      <c r="C2550" s="197" t="s">
        <v>2105</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(Transest!$J$14/HexExtSoy!$K$4)</f>
        <v>0.20257267294641951</v>
      </c>
      <c r="CI2550">
        <f>(HydroProcOil!$K$14/HexExtSoy!$K$4)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2127</v>
      </c>
      <c r="C2551" s="197" t="s">
        <v>2167</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(Transest!$J$14/HexExtSoy!$K$4)</f>
        <v>0.20257267294641951</v>
      </c>
      <c r="CI2551">
        <f>(HydroProcOil!$K$14/HexExtSoy!$K$4)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2127</v>
      </c>
      <c r="C2552" s="197" t="s">
        <v>2168</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(Transest!$J$14/HexExtSoy!$K$4)</f>
        <v>0.20257267294641951</v>
      </c>
      <c r="CI2552">
        <f>(HydroProcOil!$K$14/HexExtSoy!$K$4)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2127</v>
      </c>
      <c r="C2553" s="197" t="s">
        <v>2169</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(Transest!$J$14/HexExtSoy!$K$4)</f>
        <v>0.20257267294641951</v>
      </c>
      <c r="CI2553">
        <f>(HydroProcOil!$K$14/HexExtSoy!$K$4)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2127</v>
      </c>
      <c r="C2554" s="197" t="s">
        <v>615</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(Transest!$J$14/HexExtSoy!$K$4)</f>
        <v>0.20257267294641951</v>
      </c>
      <c r="CI2554">
        <f>(HydroProcOil!$K$14/HexExtSoy!$K$4)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2127</v>
      </c>
      <c r="C2555" s="197" t="s">
        <v>942</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(Transest!$J$14/HexExtSoy!$K$4)</f>
        <v>0.20257267294641951</v>
      </c>
      <c r="CI2555">
        <f>(HydroProcOil!$K$14/HexExtSoy!$K$4)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2127</v>
      </c>
      <c r="C2556" s="197" t="s">
        <v>2170</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(Transest!$J$14/HexExtSoy!$K$4)</f>
        <v>0.20257267294641951</v>
      </c>
      <c r="CI2556">
        <f>(HydroProcOil!$K$14/HexExtSoy!$K$4)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2127</v>
      </c>
      <c r="C2557" s="197" t="s">
        <v>806</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(Transest!$J$14/HexExtSoy!$K$4)</f>
        <v>0.20257267294641951</v>
      </c>
      <c r="CI2557">
        <f>(HydroProcOil!$K$14/HexExtSoy!$K$4)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2127</v>
      </c>
      <c r="C2558" s="197" t="s">
        <v>2171</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(Transest!$J$14/HexExtSoy!$K$4)</f>
        <v>0.20257267294641951</v>
      </c>
      <c r="CI2558">
        <f>(HydroProcOil!$K$14/HexExtSoy!$K$4)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2127</v>
      </c>
      <c r="C2559" s="197" t="s">
        <v>2172</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(Transest!$J$14/HexExtSoy!$K$4)</f>
        <v>0.20257267294641951</v>
      </c>
      <c r="CI2559">
        <f>(HydroProcOil!$K$14/HexExtSoy!$K$4)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2127</v>
      </c>
      <c r="C2560" s="197" t="s">
        <v>2173</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(Transest!$J$14/HexExtSoy!$K$4)</f>
        <v>0.20257267294641951</v>
      </c>
      <c r="CI2560">
        <f>(HydroProcOil!$K$14/HexExtSoy!$K$4)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2127</v>
      </c>
      <c r="C2561" s="197" t="s">
        <v>2174</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(Transest!$J$14/HexExtSoy!$K$4)</f>
        <v>0.20257267294641951</v>
      </c>
      <c r="CI2561">
        <f>(HydroProcOil!$K$14/HexExtSoy!$K$4)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2127</v>
      </c>
      <c r="C2562" s="197" t="s">
        <v>2175</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(Transest!$J$14/HexExtSoy!$K$4)</f>
        <v>0.20257267294641951</v>
      </c>
      <c r="CI2562">
        <f>(HydroProcOil!$K$14/HexExtSoy!$K$4)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2127</v>
      </c>
      <c r="C2563" s="197" t="s">
        <v>873</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(Transest!$J$14/HexExtSoy!$K$4)</f>
        <v>0.20257267294641951</v>
      </c>
      <c r="CI2563">
        <f>(HydroProcOil!$K$14/HexExtSoy!$K$4)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2127</v>
      </c>
      <c r="C2564" s="197" t="s">
        <v>2176</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(Transest!$J$14/HexExtSoy!$K$4)</f>
        <v>0.20257267294641951</v>
      </c>
      <c r="CI2564">
        <f>(HydroProcOil!$K$14/HexExtSoy!$K$4)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2127</v>
      </c>
      <c r="C2565" s="197" t="s">
        <v>2177</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(Transest!$J$14/HexExtSoy!$K$4)</f>
        <v>0.20257267294641951</v>
      </c>
      <c r="CI2565">
        <f>(HydroProcOil!$K$14/HexExtSoy!$K$4)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2127</v>
      </c>
      <c r="C2566" s="197" t="s">
        <v>1074</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(Transest!$J$14/HexExtSoy!$K$4)</f>
        <v>0.20257267294641951</v>
      </c>
      <c r="CI2566">
        <f>(HydroProcOil!$K$14/HexExtSoy!$K$4)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2127</v>
      </c>
      <c r="C2567" s="197" t="s">
        <v>1217</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(Transest!$J$14/HexExtSoy!$K$4)</f>
        <v>0.20257267294641951</v>
      </c>
      <c r="CI2567">
        <f>(HydroProcOil!$K$14/HexExtSoy!$K$4)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2127</v>
      </c>
      <c r="C2568" s="197" t="s">
        <v>812</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(Transest!$J$14/HexExtSoy!$K$4)</f>
        <v>0.20257267294641951</v>
      </c>
      <c r="CI2568">
        <f>(HydroProcOil!$K$14/HexExtSoy!$K$4)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2127</v>
      </c>
      <c r="C2569" s="197" t="s">
        <v>2178</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(Transest!$J$14/HexExtSoy!$K$4)</f>
        <v>0.20257267294641951</v>
      </c>
      <c r="CI2569">
        <f>(HydroProcOil!$K$14/HexExtSoy!$K$4)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2127</v>
      </c>
      <c r="C2570" s="197" t="s">
        <v>2179</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(Transest!$J$14/HexExtSoy!$K$4)</f>
        <v>0.20257267294641951</v>
      </c>
      <c r="CI2570">
        <f>(HydroProcOil!$K$14/HexExtSoy!$K$4)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2127</v>
      </c>
      <c r="C2571" s="197" t="s">
        <v>952</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(Transest!$J$14/HexExtSoy!$K$4)</f>
        <v>0.20257267294641951</v>
      </c>
      <c r="CI2571">
        <f>(HydroProcOil!$K$14/HexExtSoy!$K$4)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2127</v>
      </c>
      <c r="C2572" s="197" t="s">
        <v>620</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(Transest!$J$14/HexExtSoy!$K$4)</f>
        <v>0.20257267294641951</v>
      </c>
      <c r="CI2572">
        <f>(HydroProcOil!$K$14/HexExtSoy!$K$4)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2127</v>
      </c>
      <c r="C2573" s="197" t="s">
        <v>2180</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(Transest!$J$14/HexExtSoy!$K$4)</f>
        <v>0.20257267294641951</v>
      </c>
      <c r="CI2573">
        <f>(HydroProcOil!$K$14/HexExtSoy!$K$4)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2127</v>
      </c>
      <c r="C2574" s="197" t="s">
        <v>953</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(Transest!$J$14/HexExtSoy!$K$4)</f>
        <v>0.20257267294641951</v>
      </c>
      <c r="CI2574">
        <f>(HydroProcOil!$K$14/HexExtSoy!$K$4)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2127</v>
      </c>
      <c r="C2575" s="197" t="s">
        <v>2181</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(Transest!$J$14/HexExtSoy!$K$4)</f>
        <v>0.20257267294641951</v>
      </c>
      <c r="CI2575">
        <f>(HydroProcOil!$K$14/HexExtSoy!$K$4)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2127</v>
      </c>
      <c r="C2576" s="197" t="s">
        <v>2182</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(Transest!$J$14/HexExtSoy!$K$4)</f>
        <v>0.20257267294641951</v>
      </c>
      <c r="CI2576">
        <f>(HydroProcOil!$K$14/HexExtSoy!$K$4)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2127</v>
      </c>
      <c r="C2577" s="197" t="s">
        <v>621</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(Transest!$J$14/HexExtSoy!$K$4)</f>
        <v>0.20257267294641951</v>
      </c>
      <c r="CI2577">
        <f>(HydroProcOil!$K$14/HexExtSoy!$K$4)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2127</v>
      </c>
      <c r="C2578" s="197" t="s">
        <v>2183</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(Transest!$J$14/HexExtSoy!$K$4)</f>
        <v>0.20257267294641951</v>
      </c>
      <c r="CI2578">
        <f>(HydroProcOil!$K$14/HexExtSoy!$K$4)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2127</v>
      </c>
      <c r="C2579" s="197" t="s">
        <v>2184</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(Transest!$J$14/HexExtSoy!$K$4)</f>
        <v>0.20257267294641951</v>
      </c>
      <c r="CI2579">
        <f>(HydroProcOil!$K$14/HexExtSoy!$K$4)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2127</v>
      </c>
      <c r="C2580" s="197" t="s">
        <v>2185</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(Transest!$J$14/HexExtSoy!$K$4)</f>
        <v>0.20257267294641951</v>
      </c>
      <c r="CI2580">
        <f>(HydroProcOil!$K$14/HexExtSoy!$K$4)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2127</v>
      </c>
      <c r="C2581" s="197" t="s">
        <v>2186</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(Transest!$J$14/HexExtSoy!$K$4)</f>
        <v>0.20257267294641951</v>
      </c>
      <c r="CI2581">
        <f>(HydroProcOil!$K$14/HexExtSoy!$K$4)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2127</v>
      </c>
      <c r="C2582" s="197" t="s">
        <v>2187</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(Transest!$J$14/HexExtSoy!$K$4)</f>
        <v>0.20257267294641951</v>
      </c>
      <c r="CI2582">
        <f>(HydroProcOil!$K$14/HexExtSoy!$K$4)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2127</v>
      </c>
      <c r="C2583" s="197" t="s">
        <v>2188</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(Transest!$J$14/HexExtSoy!$K$4)</f>
        <v>0.20257267294641951</v>
      </c>
      <c r="CI2583">
        <f>(HydroProcOil!$K$14/HexExtSoy!$K$4)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2127</v>
      </c>
      <c r="C2584" s="197" t="s">
        <v>2189</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(Transest!$J$14/HexExtSoy!$K$4)</f>
        <v>0.20257267294641951</v>
      </c>
      <c r="CI2584">
        <f>(HydroProcOil!$K$14/HexExtSoy!$K$4)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2127</v>
      </c>
      <c r="C2585" s="197" t="s">
        <v>2190</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(Transest!$J$14/HexExtSoy!$K$4)</f>
        <v>0.20257267294641951</v>
      </c>
      <c r="CI2585">
        <f>(HydroProcOil!$K$14/HexExtSoy!$K$4)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2127</v>
      </c>
      <c r="C2586" s="197" t="s">
        <v>2191</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(Transest!$J$14/HexExtSoy!$K$4)</f>
        <v>0.20257267294641951</v>
      </c>
      <c r="CI2586">
        <f>(HydroProcOil!$K$14/HexExtSoy!$K$4)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2127</v>
      </c>
      <c r="C2587" s="197" t="s">
        <v>1222</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(Transest!$J$14/HexExtSoy!$K$4)</f>
        <v>0.20257267294641951</v>
      </c>
      <c r="CI2587">
        <f>(HydroProcOil!$K$14/HexExtSoy!$K$4)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2127</v>
      </c>
      <c r="C2588" s="197" t="s">
        <v>1294</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(Transest!$J$14/HexExtSoy!$K$4)</f>
        <v>0.20257267294641951</v>
      </c>
      <c r="CI2588">
        <f>(HydroProcOil!$K$14/HexExtSoy!$K$4)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2127</v>
      </c>
      <c r="C2589" s="197" t="s">
        <v>2192</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(Transest!$J$14/HexExtSoy!$K$4)</f>
        <v>0.20257267294641951</v>
      </c>
      <c r="CI2589">
        <f>(HydroProcOil!$K$14/HexExtSoy!$K$4)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2127</v>
      </c>
      <c r="C2590" s="197" t="s">
        <v>2193</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(Transest!$J$14/HexExtSoy!$K$4)</f>
        <v>0.20257267294641951</v>
      </c>
      <c r="CI2590">
        <f>(HydroProcOil!$K$14/HexExtSoy!$K$4)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2127</v>
      </c>
      <c r="C2591" s="197" t="s">
        <v>1755</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(Transest!$J$14/HexExtSoy!$K$4)</f>
        <v>0.20257267294641951</v>
      </c>
      <c r="CI2591">
        <f>(HydroProcOil!$K$14/HexExtSoy!$K$4)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2127</v>
      </c>
      <c r="C2592" s="197" t="s">
        <v>624</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(Transest!$J$14/HexExtSoy!$K$4)</f>
        <v>0.20257267294641951</v>
      </c>
      <c r="CI2592">
        <f>(HydroProcOil!$K$14/HexExtSoy!$K$4)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2127</v>
      </c>
      <c r="C2593" s="197" t="s">
        <v>962</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(Transest!$J$14/HexExtSoy!$K$4)</f>
        <v>0.20257267294641951</v>
      </c>
      <c r="CI2593">
        <f>(HydroProcOil!$K$14/HexExtSoy!$K$4)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2127</v>
      </c>
      <c r="C2594" s="197" t="s">
        <v>879</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(Transest!$J$14/HexExtSoy!$K$4)</f>
        <v>0.20257267294641951</v>
      </c>
      <c r="CI2594">
        <f>(HydroProcOil!$K$14/HexExtSoy!$K$4)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2127</v>
      </c>
      <c r="C2595" s="197" t="s">
        <v>2194</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(Transest!$J$14/HexExtSoy!$K$4)</f>
        <v>0.20257267294641951</v>
      </c>
      <c r="CI2595">
        <f>(HydroProcOil!$K$14/HexExtSoy!$K$4)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2127</v>
      </c>
      <c r="C2596" s="197" t="s">
        <v>2112</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(Transest!$J$14/HexExtSoy!$K$4)</f>
        <v>0.20257267294641951</v>
      </c>
      <c r="CI2596">
        <f>(HydroProcOil!$K$14/HexExtSoy!$K$4)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2127</v>
      </c>
      <c r="C2597" s="197" t="s">
        <v>1078</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(Transest!$J$14/HexExtSoy!$K$4)</f>
        <v>0.20257267294641951</v>
      </c>
      <c r="CI2597">
        <f>(HydroProcOil!$K$14/HexExtSoy!$K$4)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2127</v>
      </c>
      <c r="C2598" s="197" t="s">
        <v>965</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(Transest!$J$14/HexExtSoy!$K$4)</f>
        <v>0.20257267294641951</v>
      </c>
      <c r="CI2598">
        <f>(HydroProcOil!$K$14/HexExtSoy!$K$4)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2127</v>
      </c>
      <c r="C2599" s="197" t="s">
        <v>1126</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(Transest!$J$14/HexExtSoy!$K$4)</f>
        <v>0.20257267294641951</v>
      </c>
      <c r="CI2599">
        <f>(HydroProcOil!$K$14/HexExtSoy!$K$4)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2127</v>
      </c>
      <c r="C2600" s="197" t="s">
        <v>2195</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(Transest!$J$14/HexExtSoy!$K$4)</f>
        <v>0.20257267294641951</v>
      </c>
      <c r="CI2600">
        <f>(HydroProcOil!$K$14/HexExtSoy!$K$4)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2127</v>
      </c>
      <c r="C2601" s="197" t="s">
        <v>1227</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(Transest!$J$14/HexExtSoy!$K$4)</f>
        <v>0.20257267294641951</v>
      </c>
      <c r="CI2601">
        <f>(HydroProcOil!$K$14/HexExtSoy!$K$4)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2127</v>
      </c>
      <c r="C2602" s="197" t="s">
        <v>2196</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(Transest!$J$14/HexExtSoy!$K$4)</f>
        <v>0.20257267294641951</v>
      </c>
      <c r="CI2602">
        <f>(HydroProcOil!$K$14/HexExtSoy!$K$4)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2127</v>
      </c>
      <c r="C2603" s="197" t="s">
        <v>2197</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(Transest!$J$14/HexExtSoy!$K$4)</f>
        <v>0.20257267294641951</v>
      </c>
      <c r="CI2603">
        <f>(HydroProcOil!$K$14/HexExtSoy!$K$4)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2127</v>
      </c>
      <c r="C2604" s="197" t="s">
        <v>1079</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(Transest!$J$14/HexExtSoy!$K$4)</f>
        <v>0.20257267294641951</v>
      </c>
      <c r="CI2604">
        <f>(HydroProcOil!$K$14/HexExtSoy!$K$4)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2127</v>
      </c>
      <c r="C2605" s="197" t="s">
        <v>1757</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(Transest!$J$14/HexExtSoy!$K$4)</f>
        <v>0.20257267294641951</v>
      </c>
      <c r="CI2605">
        <f>(HydroProcOil!$K$14/HexExtSoy!$K$4)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2127</v>
      </c>
      <c r="C2606" s="197" t="s">
        <v>1651</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(Transest!$J$14/HexExtSoy!$K$4)</f>
        <v>0.20257267294641951</v>
      </c>
      <c r="CI2606">
        <f>(HydroProcOil!$K$14/HexExtSoy!$K$4)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2127</v>
      </c>
      <c r="C2607" s="197" t="s">
        <v>2198</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(Transest!$J$14/HexExtSoy!$K$4)</f>
        <v>0.20257267294641951</v>
      </c>
      <c r="CI2607">
        <f>(HydroProcOil!$K$14/HexExtSoy!$K$4)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2127</v>
      </c>
      <c r="C2608" s="197" t="s">
        <v>2199</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(Transest!$J$14/HexExtSoy!$K$4)</f>
        <v>0.20257267294641951</v>
      </c>
      <c r="CI2608">
        <f>(HydroProcOil!$K$14/HexExtSoy!$K$4)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2127</v>
      </c>
      <c r="C2609" s="197" t="s">
        <v>1299</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(Transest!$J$14/HexExtSoy!$K$4)</f>
        <v>0.20257267294641951</v>
      </c>
      <c r="CI2609">
        <f>(HydroProcOil!$K$14/HexExtSoy!$K$4)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2127</v>
      </c>
      <c r="C2610" s="197" t="s">
        <v>626</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(Transest!$J$14/HexExtSoy!$K$4)</f>
        <v>0.20257267294641951</v>
      </c>
      <c r="CI2610">
        <f>(HydroProcOil!$K$14/HexExtSoy!$K$4)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2127</v>
      </c>
      <c r="C2611" s="197" t="s">
        <v>700</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(Transest!$J$14/HexExtSoy!$K$4)</f>
        <v>0.20257267294641951</v>
      </c>
      <c r="CI2611">
        <f>(HydroProcOil!$K$14/HexExtSoy!$K$4)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2127</v>
      </c>
      <c r="C2612" s="197" t="s">
        <v>2200</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(Transest!$J$14/HexExtSoy!$K$4)</f>
        <v>0.20257267294641951</v>
      </c>
      <c r="CI2612">
        <f>(HydroProcOil!$K$14/HexExtSoy!$K$4)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2127</v>
      </c>
      <c r="C2613" s="197" t="s">
        <v>2201</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(Transest!$J$14/HexExtSoy!$K$4)</f>
        <v>0.20257267294641951</v>
      </c>
      <c r="CI2613">
        <f>(HydroProcOil!$K$14/HexExtSoy!$K$4)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2127</v>
      </c>
      <c r="C2614" s="197" t="s">
        <v>2081</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(Transest!$J$14/HexExtSoy!$K$4)</f>
        <v>0.20257267294641951</v>
      </c>
      <c r="CI2614">
        <f>(HydroProcOil!$K$14/HexExtSoy!$K$4)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2127</v>
      </c>
      <c r="C2615" s="197" t="s">
        <v>2202</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(Transest!$J$14/HexExtSoy!$K$4)</f>
        <v>0.20257267294641951</v>
      </c>
      <c r="CI2615">
        <f>(HydroProcOil!$K$14/HexExtSoy!$K$4)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2127</v>
      </c>
      <c r="C2616" s="197" t="s">
        <v>2203</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(Transest!$J$14/HexExtSoy!$K$4)</f>
        <v>0.20257267294641951</v>
      </c>
      <c r="CI2616">
        <f>(HydroProcOil!$K$14/HexExtSoy!$K$4)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2127</v>
      </c>
      <c r="C2617" s="197" t="s">
        <v>627</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(Transest!$J$14/HexExtSoy!$K$4)</f>
        <v>0.20257267294641951</v>
      </c>
      <c r="CI2617">
        <f>(HydroProcOil!$K$14/HexExtSoy!$K$4)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2127</v>
      </c>
      <c r="C2618" s="197" t="s">
        <v>969</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(Transest!$J$14/HexExtSoy!$K$4)</f>
        <v>0.20257267294641951</v>
      </c>
      <c r="CI2618">
        <f>(HydroProcOil!$K$14/HexExtSoy!$K$4)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2127</v>
      </c>
      <c r="C2619" s="197" t="s">
        <v>970</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(Transest!$J$14/HexExtSoy!$K$4)</f>
        <v>0.20257267294641951</v>
      </c>
      <c r="CI2619">
        <f>(HydroProcOil!$K$14/HexExtSoy!$K$4)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2127</v>
      </c>
      <c r="C2620" s="197" t="s">
        <v>628</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(Transest!$J$14/HexExtSoy!$K$4)</f>
        <v>0.20257267294641951</v>
      </c>
      <c r="CI2620">
        <f>(HydroProcOil!$K$14/HexExtSoy!$K$4)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2127</v>
      </c>
      <c r="C2621" s="197" t="s">
        <v>2204</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(Transest!$J$14/HexExtSoy!$K$4)</f>
        <v>0.20257267294641951</v>
      </c>
      <c r="CI2621">
        <f>(HydroProcOil!$K$14/HexExtSoy!$K$4)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2127</v>
      </c>
      <c r="C2622" s="197" t="s">
        <v>2205</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(Transest!$J$14/HexExtSoy!$K$4)</f>
        <v>0.20257267294641951</v>
      </c>
      <c r="CI2622">
        <f>(HydroProcOil!$K$14/HexExtSoy!$K$4)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2127</v>
      </c>
      <c r="C2623" s="197" t="s">
        <v>703</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(Transest!$J$14/HexExtSoy!$K$4)</f>
        <v>0.20257267294641951</v>
      </c>
      <c r="CI2623">
        <f>(HydroProcOil!$K$14/HexExtSoy!$K$4)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2127</v>
      </c>
      <c r="C2624" s="197" t="s">
        <v>972</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(Transest!$J$14/HexExtSoy!$K$4)</f>
        <v>0.20257267294641951</v>
      </c>
      <c r="CI2624">
        <f>(HydroProcOil!$K$14/HexExtSoy!$K$4)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2127</v>
      </c>
      <c r="C2625" s="197" t="s">
        <v>2206</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(Transest!$J$14/HexExtSoy!$K$4)</f>
        <v>0.20257267294641951</v>
      </c>
      <c r="CI2625">
        <f>(HydroProcOil!$K$14/HexExtSoy!$K$4)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2127</v>
      </c>
      <c r="C2626" s="197" t="s">
        <v>2207</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(Transest!$J$14/HexExtSoy!$K$4)</f>
        <v>0.20257267294641951</v>
      </c>
      <c r="CI2626">
        <f>(HydroProcOil!$K$14/HexExtSoy!$K$4)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2127</v>
      </c>
      <c r="C2627" s="197" t="s">
        <v>1085</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(Transest!$J$14/HexExtSoy!$K$4)</f>
        <v>0.20257267294641951</v>
      </c>
      <c r="CI2627">
        <f>(HydroProcOil!$K$14/HexExtSoy!$K$4)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2127</v>
      </c>
      <c r="C2628" s="197" t="s">
        <v>2208</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(Transest!$J$14/HexExtSoy!$K$4)</f>
        <v>0.20257267294641951</v>
      </c>
      <c r="CI2628">
        <f>(HydroProcOil!$K$14/HexExtSoy!$K$4)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2127</v>
      </c>
      <c r="C2629" s="197" t="s">
        <v>856</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(Transest!$J$14/HexExtSoy!$K$4)</f>
        <v>0.20257267294641951</v>
      </c>
      <c r="CI2629">
        <f>(HydroProcOil!$K$14/HexExtSoy!$K$4)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2127</v>
      </c>
      <c r="C2630" s="197" t="s">
        <v>2209</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(Transest!$J$14/HexExtSoy!$K$4)</f>
        <v>0.20257267294641951</v>
      </c>
      <c r="CI2630">
        <f>(HydroProcOil!$K$14/HexExtSoy!$K$4)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2127</v>
      </c>
      <c r="C2631" s="197" t="s">
        <v>2210</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(Transest!$J$14/HexExtSoy!$K$4)</f>
        <v>0.20257267294641951</v>
      </c>
      <c r="CI2631">
        <f>(HydroProcOil!$K$14/HexExtSoy!$K$4)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2127</v>
      </c>
      <c r="C2632" s="197" t="s">
        <v>2211</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(Transest!$J$14/HexExtSoy!$K$4)</f>
        <v>0.20257267294641951</v>
      </c>
      <c r="CI2632">
        <f>(HydroProcOil!$K$14/HexExtSoy!$K$4)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2127</v>
      </c>
      <c r="C2633" s="197" t="s">
        <v>2212</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(Transest!$J$14/HexExtSoy!$K$4)</f>
        <v>0.20257267294641951</v>
      </c>
      <c r="CI2633">
        <f>(HydroProcOil!$K$14/HexExtSoy!$K$4)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2127</v>
      </c>
      <c r="C2634" s="197" t="s">
        <v>2213</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(Transest!$J$14/HexExtSoy!$K$4)</f>
        <v>0.20257267294641951</v>
      </c>
      <c r="CI2634">
        <f>(HydroProcOil!$K$14/HexExtSoy!$K$4)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2127</v>
      </c>
      <c r="C2635" s="197" t="s">
        <v>1086</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(Transest!$J$14/HexExtSoy!$K$4)</f>
        <v>0.20257267294641951</v>
      </c>
      <c r="CI2635">
        <f>(HydroProcOil!$K$14/HexExtSoy!$K$4)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2127</v>
      </c>
      <c r="C2636" s="197" t="s">
        <v>629</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(Transest!$J$14/HexExtSoy!$K$4)</f>
        <v>0.20257267294641951</v>
      </c>
      <c r="CI2636">
        <f>(HydroProcOil!$K$14/HexExtSoy!$K$4)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2127</v>
      </c>
      <c r="C2637" s="197" t="s">
        <v>2214</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(Transest!$J$14/HexExtSoy!$K$4)</f>
        <v>0.20257267294641951</v>
      </c>
      <c r="CI2637">
        <f>(HydroProcOil!$K$14/HexExtSoy!$K$4)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2127</v>
      </c>
      <c r="C2638" s="197" t="s">
        <v>2215</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(Transest!$J$14/HexExtSoy!$K$4)</f>
        <v>0.20257267294641951</v>
      </c>
      <c r="CI2638">
        <f>(HydroProcOil!$K$14/HexExtSoy!$K$4)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2127</v>
      </c>
      <c r="C2639" s="197" t="s">
        <v>2216</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(Transest!$J$14/HexExtSoy!$K$4)</f>
        <v>0.20257267294641951</v>
      </c>
      <c r="CI2639">
        <f>(HydroProcOil!$K$14/HexExtSoy!$K$4)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2127</v>
      </c>
      <c r="C2640" s="197" t="s">
        <v>2217</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(Transest!$J$14/HexExtSoy!$K$4)</f>
        <v>0.20257267294641951</v>
      </c>
      <c r="CI2640">
        <f>(HydroProcOil!$K$14/HexExtSoy!$K$4)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2127</v>
      </c>
      <c r="C2641" s="197" t="s">
        <v>632</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(Transest!$J$14/HexExtSoy!$K$4)</f>
        <v>0.20257267294641951</v>
      </c>
      <c r="CI2641">
        <f>(HydroProcOil!$K$14/HexExtSoy!$K$4)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2127</v>
      </c>
      <c r="C2642" s="197" t="s">
        <v>887</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(Transest!$J$14/HexExtSoy!$K$4)</f>
        <v>0.20257267294641951</v>
      </c>
      <c r="CI2642">
        <f>(HydroProcOil!$K$14/HexExtSoy!$K$4)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2127</v>
      </c>
      <c r="C2643" s="197" t="s">
        <v>889</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(Transest!$J$14/HexExtSoy!$K$4)</f>
        <v>0.20257267294641951</v>
      </c>
      <c r="CI2643">
        <f>(HydroProcOil!$K$14/HexExtSoy!$K$4)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2127</v>
      </c>
      <c r="C2644" s="197" t="s">
        <v>633</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(Transest!$J$14/HexExtSoy!$K$4)</f>
        <v>0.20257267294641951</v>
      </c>
      <c r="CI2644">
        <f>(HydroProcOil!$K$14/HexExtSoy!$K$4)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2127</v>
      </c>
      <c r="C2645" s="197" t="s">
        <v>2218</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(Transest!$J$14/HexExtSoy!$K$4)</f>
        <v>0.20257267294641951</v>
      </c>
      <c r="CI2645">
        <f>(HydroProcOil!$K$14/HexExtSoy!$K$4)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2127</v>
      </c>
      <c r="C2646" s="197" t="s">
        <v>2219</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(Transest!$J$14/HexExtSoy!$K$4)</f>
        <v>0.20257267294641951</v>
      </c>
      <c r="CI2646">
        <f>(HydroProcOil!$K$14/HexExtSoy!$K$4)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2127</v>
      </c>
      <c r="C2647" s="197" t="s">
        <v>2220</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(Transest!$J$14/HexExtSoy!$K$4)</f>
        <v>0.20257267294641951</v>
      </c>
      <c r="CI2647">
        <f>(HydroProcOil!$K$14/HexExtSoy!$K$4)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2127</v>
      </c>
      <c r="C2648" s="197" t="s">
        <v>2221</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(Transest!$J$14/HexExtSoy!$K$4)</f>
        <v>0.20257267294641951</v>
      </c>
      <c r="CI2648">
        <f>(HydroProcOil!$K$14/HexExtSoy!$K$4)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2127</v>
      </c>
      <c r="C2649" s="197" t="s">
        <v>2222</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(Transest!$J$14/HexExtSoy!$K$4)</f>
        <v>0.20257267294641951</v>
      </c>
      <c r="CI2649">
        <f>(HydroProcOil!$K$14/HexExtSoy!$K$4)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2127</v>
      </c>
      <c r="C2650" s="197" t="s">
        <v>2223</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(Transest!$J$14/HexExtSoy!$K$4)</f>
        <v>0.20257267294641951</v>
      </c>
      <c r="CI2650">
        <f>(HydroProcOil!$K$14/HexExtSoy!$K$4)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2127</v>
      </c>
      <c r="C2651" s="197" t="s">
        <v>2224</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(Transest!$J$14/HexExtSoy!$K$4)</f>
        <v>0.20257267294641951</v>
      </c>
      <c r="CI2651">
        <f>(HydroProcOil!$K$14/HexExtSoy!$K$4)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2127</v>
      </c>
      <c r="C2652" s="197" t="s">
        <v>2225</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(Transest!$J$14/HexExtSoy!$K$4)</f>
        <v>0.20257267294641951</v>
      </c>
      <c r="CI2652">
        <f>(HydroProcOil!$K$14/HexExtSoy!$K$4)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2127</v>
      </c>
      <c r="C2653" s="197" t="s">
        <v>2226</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(Transest!$J$14/HexExtSoy!$K$4)</f>
        <v>0.20257267294641951</v>
      </c>
      <c r="CI2653">
        <f>(HydroProcOil!$K$14/HexExtSoy!$K$4)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2127</v>
      </c>
      <c r="C2654" s="197" t="s">
        <v>636</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(Transest!$J$14/HexExtSoy!$K$4)</f>
        <v>0.20257267294641951</v>
      </c>
      <c r="CI2654">
        <f>(HydroProcOil!$K$14/HexExtSoy!$K$4)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2127</v>
      </c>
      <c r="C2655" s="197" t="s">
        <v>638</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(Transest!$J$14/HexExtSoy!$K$4)</f>
        <v>0.20257267294641951</v>
      </c>
      <c r="CI2655">
        <f>(HydroProcOil!$K$14/HexExtSoy!$K$4)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2127</v>
      </c>
      <c r="C2656" s="197" t="s">
        <v>891</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(Transest!$J$14/HexExtSoy!$K$4)</f>
        <v>0.20257267294641951</v>
      </c>
      <c r="CI2656">
        <f>(HydroProcOil!$K$14/HexExtSoy!$K$4)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2127</v>
      </c>
      <c r="C2657" s="197" t="s">
        <v>1093</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(Transest!$J$14/HexExtSoy!$K$4)</f>
        <v>0.20257267294641951</v>
      </c>
      <c r="CI2657">
        <f>(HydroProcOil!$K$14/HexExtSoy!$K$4)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2127</v>
      </c>
      <c r="C2658" s="197" t="s">
        <v>2227</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(Transest!$J$14/HexExtSoy!$K$4)</f>
        <v>0.20257267294641951</v>
      </c>
      <c r="CI2658">
        <f>(HydroProcOil!$K$14/HexExtSoy!$K$4)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2127</v>
      </c>
      <c r="C2659" s="197" t="s">
        <v>2228</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(Transest!$J$14/HexExtSoy!$K$4)</f>
        <v>0.20257267294641951</v>
      </c>
      <c r="CI2659">
        <f>(HydroProcOil!$K$14/HexExtSoy!$K$4)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2127</v>
      </c>
      <c r="C2660" s="197" t="s">
        <v>1920</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(Transest!$J$14/HexExtSoy!$K$4)</f>
        <v>0.20257267294641951</v>
      </c>
      <c r="CI2660">
        <f>(HydroProcOil!$K$14/HexExtSoy!$K$4)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2127</v>
      </c>
      <c r="C2661" s="197" t="s">
        <v>1095</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(Transest!$J$14/HexExtSoy!$K$4)</f>
        <v>0.20257267294641951</v>
      </c>
      <c r="CI2661">
        <f>(HydroProcOil!$K$14/HexExtSoy!$K$4)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2127</v>
      </c>
      <c r="C2662" s="197" t="s">
        <v>1474</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(Transest!$J$14/HexExtSoy!$K$4)</f>
        <v>0.20257267294641951</v>
      </c>
      <c r="CI2662">
        <f>(HydroProcOil!$K$14/HexExtSoy!$K$4)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2127</v>
      </c>
      <c r="C2663" s="197" t="s">
        <v>2229</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(Transest!$J$14/HexExtSoy!$K$4)</f>
        <v>0.20257267294641951</v>
      </c>
      <c r="CI2663">
        <f>(HydroProcOil!$K$14/HexExtSoy!$K$4)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2127</v>
      </c>
      <c r="C2664" s="197" t="s">
        <v>1184</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(Transest!$J$14/HexExtSoy!$K$4)</f>
        <v>0.20257267294641951</v>
      </c>
      <c r="CI2664">
        <f>(HydroProcOil!$K$14/HexExtSoy!$K$4)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2127</v>
      </c>
      <c r="C2665" s="197" t="s">
        <v>980</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(Transest!$J$14/HexExtSoy!$K$4)</f>
        <v>0.20257267294641951</v>
      </c>
      <c r="CI2665">
        <f>(HydroProcOil!$K$14/HexExtSoy!$K$4)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2127</v>
      </c>
      <c r="C2666" s="197" t="s">
        <v>2230</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(Transest!$J$14/HexExtSoy!$K$4)</f>
        <v>0.20257267294641951</v>
      </c>
      <c r="CI2666">
        <f>(HydroProcOil!$K$14/HexExtSoy!$K$4)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2127</v>
      </c>
      <c r="C2667" s="197" t="s">
        <v>642</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(Transest!$J$14/HexExtSoy!$K$4)</f>
        <v>0.20257267294641951</v>
      </c>
      <c r="CI2667">
        <f>(HydroProcOil!$K$14/HexExtSoy!$K$4)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2127</v>
      </c>
      <c r="C2668" s="197" t="s">
        <v>1843</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(Transest!$J$14/HexExtSoy!$K$4)</f>
        <v>0.20257267294641951</v>
      </c>
      <c r="CI2668">
        <f>(HydroProcOil!$K$14/HexExtSoy!$K$4)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2127</v>
      </c>
      <c r="C2669" s="197" t="s">
        <v>1237</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(Transest!$J$14/HexExtSoy!$K$4)</f>
        <v>0.20257267294641951</v>
      </c>
      <c r="CI2669">
        <f>(HydroProcOil!$K$14/HexExtSoy!$K$4)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2127</v>
      </c>
      <c r="C2670" s="197" t="s">
        <v>2231</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(Transest!$J$14/HexExtSoy!$K$4)</f>
        <v>0.20257267294641951</v>
      </c>
      <c r="CI2670">
        <f>(HydroProcOil!$K$14/HexExtSoy!$K$4)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2127</v>
      </c>
      <c r="C2671" s="197" t="s">
        <v>2232</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(Transest!$J$14/HexExtSoy!$K$4)</f>
        <v>0.20257267294641951</v>
      </c>
      <c r="CI2671">
        <f>(HydroProcOil!$K$14/HexExtSoy!$K$4)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2127</v>
      </c>
      <c r="C2672" s="197" t="s">
        <v>2233</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(Transest!$J$14/HexExtSoy!$K$4)</f>
        <v>0.20257267294641951</v>
      </c>
      <c r="CI2672">
        <f>(HydroProcOil!$K$14/HexExtSoy!$K$4)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2127</v>
      </c>
      <c r="C2673" s="197" t="s">
        <v>712</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(Transest!$J$14/HexExtSoy!$K$4)</f>
        <v>0.20257267294641951</v>
      </c>
      <c r="CI2673">
        <f>(HydroProcOil!$K$14/HexExtSoy!$K$4)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2127</v>
      </c>
      <c r="C2674" s="197" t="s">
        <v>2234</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(Transest!$J$14/HexExtSoy!$K$4)</f>
        <v>0.20257267294641951</v>
      </c>
      <c r="CI2674">
        <f>(HydroProcOil!$K$14/HexExtSoy!$K$4)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2127</v>
      </c>
      <c r="C2675" s="197" t="s">
        <v>2235</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(Transest!$J$14/HexExtSoy!$K$4)</f>
        <v>0.20257267294641951</v>
      </c>
      <c r="CI2675">
        <f>(HydroProcOil!$K$14/HexExtSoy!$K$4)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2127</v>
      </c>
      <c r="C2676" s="197" t="s">
        <v>2236</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(Transest!$J$14/HexExtSoy!$K$4)</f>
        <v>0.20257267294641951</v>
      </c>
      <c r="CI2676">
        <f>(HydroProcOil!$K$14/HexExtSoy!$K$4)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2127</v>
      </c>
      <c r="C2677" s="197" t="s">
        <v>1315</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(Transest!$J$14/HexExtSoy!$K$4)</f>
        <v>0.20257267294641951</v>
      </c>
      <c r="CI2677">
        <f>(HydroProcOil!$K$14/HexExtSoy!$K$4)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2127</v>
      </c>
      <c r="C2678" s="197" t="s">
        <v>762</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(Transest!$J$14/HexExtSoy!$K$4)</f>
        <v>0.20257267294641951</v>
      </c>
      <c r="CI2678">
        <f>(HydroProcOil!$K$14/HexExtSoy!$K$4)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2127</v>
      </c>
      <c r="C2679" s="197" t="s">
        <v>2237</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(Transest!$J$14/HexExtSoy!$K$4)</f>
        <v>0.20257267294641951</v>
      </c>
      <c r="CI2679">
        <f>(HydroProcOil!$K$14/HexExtSoy!$K$4)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2127</v>
      </c>
      <c r="C2680" s="197" t="s">
        <v>1579</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(Transest!$J$14/HexExtSoy!$K$4)</f>
        <v>0.20257267294641951</v>
      </c>
      <c r="CI2680">
        <f>(HydroProcOil!$K$14/HexExtSoy!$K$4)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2127</v>
      </c>
      <c r="C2681" s="197" t="s">
        <v>2238</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(Transest!$J$14/HexExtSoy!$K$4)</f>
        <v>0.20257267294641951</v>
      </c>
      <c r="CI2681">
        <f>(HydroProcOil!$K$14/HexExtSoy!$K$4)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2127</v>
      </c>
      <c r="C2682" s="197" t="s">
        <v>2239</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(Transest!$J$14/HexExtSoy!$K$4)</f>
        <v>0.20257267294641951</v>
      </c>
      <c r="CI2682">
        <f>(HydroProcOil!$K$14/HexExtSoy!$K$4)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2127</v>
      </c>
      <c r="C2683" s="197" t="s">
        <v>2240</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(Transest!$J$14/HexExtSoy!$K$4)</f>
        <v>0.20257267294641951</v>
      </c>
      <c r="CI2683">
        <f>(HydroProcOil!$K$14/HexExtSoy!$K$4)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2127</v>
      </c>
      <c r="C2684" s="197" t="s">
        <v>716</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(Transest!$J$14/HexExtSoy!$K$4)</f>
        <v>0.20257267294641951</v>
      </c>
      <c r="CI2684">
        <f>(HydroProcOil!$K$14/HexExtSoy!$K$4)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2127</v>
      </c>
      <c r="C2685" s="197" t="s">
        <v>2024</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(Transest!$J$14/HexExtSoy!$K$4)</f>
        <v>0.20257267294641951</v>
      </c>
      <c r="CI2685">
        <f>(HydroProcOil!$K$14/HexExtSoy!$K$4)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2127</v>
      </c>
      <c r="C2686" s="197" t="s">
        <v>2241</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(Transest!$J$14/HexExtSoy!$K$4)</f>
        <v>0.20257267294641951</v>
      </c>
      <c r="CI2686">
        <f>(HydroProcOil!$K$14/HexExtSoy!$K$4)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2127</v>
      </c>
      <c r="C2687" s="197" t="s">
        <v>2242</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(Transest!$J$14/HexExtSoy!$K$4)</f>
        <v>0.20257267294641951</v>
      </c>
      <c r="CI2687">
        <f>(HydroProcOil!$K$14/HexExtSoy!$K$4)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2127</v>
      </c>
      <c r="C2688" s="197" t="s">
        <v>2243</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(Transest!$J$14/HexExtSoy!$K$4)</f>
        <v>0.20257267294641951</v>
      </c>
      <c r="CI2688">
        <f>(HydroProcOil!$K$14/HexExtSoy!$K$4)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2127</v>
      </c>
      <c r="C2689" s="197" t="s">
        <v>2244</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(Transest!$J$14/HexExtSoy!$K$4)</f>
        <v>0.20257267294641951</v>
      </c>
      <c r="CI2689">
        <f>(HydroProcOil!$K$14/HexExtSoy!$K$4)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2127</v>
      </c>
      <c r="C2690" s="197" t="s">
        <v>2245</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(Transest!$J$14/HexExtSoy!$K$4)</f>
        <v>0.20257267294641951</v>
      </c>
      <c r="CI2690">
        <f>(HydroProcOil!$K$14/HexExtSoy!$K$4)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2127</v>
      </c>
      <c r="C2691" s="197" t="s">
        <v>2246</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(Transest!$J$14/HexExtSoy!$K$4)</f>
        <v>0.20257267294641951</v>
      </c>
      <c r="CI2691">
        <f>(HydroProcOil!$K$14/HexExtSoy!$K$4)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2127</v>
      </c>
      <c r="C2692" s="197" t="s">
        <v>2247</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(Transest!$J$14/HexExtSoy!$K$4)</f>
        <v>0.20257267294641951</v>
      </c>
      <c r="CI2692">
        <f>(HydroProcOil!$K$14/HexExtSoy!$K$4)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2127</v>
      </c>
      <c r="C2693" s="197" t="s">
        <v>2248</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(Transest!$J$14/HexExtSoy!$K$4)</f>
        <v>0.20257267294641951</v>
      </c>
      <c r="CI2693">
        <f>(HydroProcOil!$K$14/HexExtSoy!$K$4)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2127</v>
      </c>
      <c r="C2694" s="197" t="s">
        <v>2091</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(Transest!$J$14/HexExtSoy!$K$4)</f>
        <v>0.20257267294641951</v>
      </c>
      <c r="CI2694">
        <f>(HydroProcOil!$K$14/HexExtSoy!$K$4)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2127</v>
      </c>
      <c r="C2695" s="197" t="s">
        <v>1319</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(Transest!$J$14/HexExtSoy!$K$4)</f>
        <v>0.20257267294641951</v>
      </c>
      <c r="CI2695">
        <f>(HydroProcOil!$K$14/HexExtSoy!$K$4)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2127</v>
      </c>
      <c r="C2696" s="197" t="s">
        <v>2249</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(Transest!$J$14/HexExtSoy!$K$4)</f>
        <v>0.20257267294641951</v>
      </c>
      <c r="CI2696">
        <f>(HydroProcOil!$K$14/HexExtSoy!$K$4)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2127</v>
      </c>
      <c r="C2697" s="197" t="s">
        <v>2250</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(Transest!$J$14/HexExtSoy!$K$4)</f>
        <v>0.20257267294641951</v>
      </c>
      <c r="CI2697">
        <f>(HydroProcOil!$K$14/HexExtSoy!$K$4)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2127</v>
      </c>
      <c r="C2698" s="197" t="s">
        <v>2251</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(Transest!$J$14/HexExtSoy!$K$4)</f>
        <v>0.20257267294641951</v>
      </c>
      <c r="CI2698">
        <f>(HydroProcOil!$K$14/HexExtSoy!$K$4)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2127</v>
      </c>
      <c r="C2699" s="197" t="s">
        <v>2252</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(Transest!$J$14/HexExtSoy!$K$4)</f>
        <v>0.20257267294641951</v>
      </c>
      <c r="CI2699">
        <f>(HydroProcOil!$K$14/HexExtSoy!$K$4)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2127</v>
      </c>
      <c r="C2700" s="197" t="s">
        <v>2253</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(Transest!$J$14/HexExtSoy!$K$4)</f>
        <v>0.20257267294641951</v>
      </c>
      <c r="CI2700">
        <f>(HydroProcOil!$K$14/HexExtSoy!$K$4)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2127</v>
      </c>
      <c r="C2701" s="197" t="s">
        <v>2254</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(Transest!$J$14/HexExtSoy!$K$4)</f>
        <v>0.20257267294641951</v>
      </c>
      <c r="CI2701">
        <f>(HydroProcOil!$K$14/HexExtSoy!$K$4)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2127</v>
      </c>
      <c r="C2702" s="197" t="s">
        <v>2255</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(Transest!$J$14/HexExtSoy!$K$4)</f>
        <v>0.20257267294641951</v>
      </c>
      <c r="CI2702">
        <f>(HydroProcOil!$K$14/HexExtSoy!$K$4)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2127</v>
      </c>
      <c r="C2703" s="197" t="s">
        <v>2256</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(Transest!$J$14/HexExtSoy!$K$4)</f>
        <v>0.20257267294641951</v>
      </c>
      <c r="CI2703">
        <f>(HydroProcOil!$K$14/HexExtSoy!$K$4)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2127</v>
      </c>
      <c r="C2704" s="197" t="s">
        <v>2257</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(Transest!$J$14/HexExtSoy!$K$4)</f>
        <v>0.20257267294641951</v>
      </c>
      <c r="CI2704">
        <f>(HydroProcOil!$K$14/HexExtSoy!$K$4)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2127</v>
      </c>
      <c r="C2705" s="197" t="s">
        <v>2258</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(Transest!$J$14/HexExtSoy!$K$4)</f>
        <v>0.20257267294641951</v>
      </c>
      <c r="CI2705">
        <f>(HydroProcOil!$K$14/HexExtSoy!$K$4)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2127</v>
      </c>
      <c r="C2706" s="197" t="s">
        <v>2259</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(Transest!$J$14/HexExtSoy!$K$4)</f>
        <v>0.20257267294641951</v>
      </c>
      <c r="CI2706">
        <f>(HydroProcOil!$K$14/HexExtSoy!$K$4)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2127</v>
      </c>
      <c r="C2707" s="197" t="s">
        <v>650</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(Transest!$J$14/HexExtSoy!$K$4)</f>
        <v>0.20257267294641951</v>
      </c>
      <c r="CI2707">
        <f>(HydroProcOil!$K$14/HexExtSoy!$K$4)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2127</v>
      </c>
      <c r="C2708" s="197" t="s">
        <v>1258</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(Transest!$J$14/HexExtSoy!$K$4)</f>
        <v>0.20257267294641951</v>
      </c>
      <c r="CI2708">
        <f>(HydroProcOil!$K$14/HexExtSoy!$K$4)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2127</v>
      </c>
      <c r="C2709" s="197" t="s">
        <v>1259</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(Transest!$J$14/HexExtSoy!$K$4)</f>
        <v>0.20257267294641951</v>
      </c>
      <c r="CI2709">
        <f>(HydroProcOil!$K$14/HexExtSoy!$K$4)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2127</v>
      </c>
      <c r="C2710" s="197" t="s">
        <v>2260</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(Transest!$J$14/HexExtSoy!$K$4)</f>
        <v>0.20257267294641951</v>
      </c>
      <c r="CI2710">
        <f>(HydroProcOil!$K$14/HexExtSoy!$K$4)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2127</v>
      </c>
      <c r="C2711" s="197" t="s">
        <v>2261</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(Transest!$J$14/HexExtSoy!$K$4)</f>
        <v>0.20257267294641951</v>
      </c>
      <c r="CI2711">
        <f>(HydroProcOil!$K$14/HexExtSoy!$K$4)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2127</v>
      </c>
      <c r="C2712" s="197" t="s">
        <v>995</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(Transest!$J$14/HexExtSoy!$K$4)</f>
        <v>0.20257267294641951</v>
      </c>
      <c r="CI2712">
        <f>(HydroProcOil!$K$14/HexExtSoy!$K$4)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2127</v>
      </c>
      <c r="C2713" s="197" t="s">
        <v>2262</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(Transest!$J$14/HexExtSoy!$K$4)</f>
        <v>0.20257267294641951</v>
      </c>
      <c r="CI2713">
        <f>(HydroProcOil!$K$14/HexExtSoy!$K$4)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2127</v>
      </c>
      <c r="C2714" s="197" t="s">
        <v>2263</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(Transest!$J$14/HexExtSoy!$K$4)</f>
        <v>0.20257267294641951</v>
      </c>
      <c r="CI2714">
        <f>(HydroProcOil!$K$14/HexExtSoy!$K$4)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2127</v>
      </c>
      <c r="C2715" s="197" t="s">
        <v>2264</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(Transest!$J$14/HexExtSoy!$K$4)</f>
        <v>0.20257267294641951</v>
      </c>
      <c r="CI2715">
        <f>(HydroProcOil!$K$14/HexExtSoy!$K$4)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2127</v>
      </c>
      <c r="C2716" s="197" t="s">
        <v>2265</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(Transest!$J$14/HexExtSoy!$K$4)</f>
        <v>0.20257267294641951</v>
      </c>
      <c r="CI2716">
        <f>(HydroProcOil!$K$14/HexExtSoy!$K$4)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2127</v>
      </c>
      <c r="C2717" s="197" t="s">
        <v>2266</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(Transest!$J$14/HexExtSoy!$K$4)</f>
        <v>0.20257267294641951</v>
      </c>
      <c r="CI2717">
        <f>(HydroProcOil!$K$14/HexExtSoy!$K$4)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2127</v>
      </c>
      <c r="C2718" s="197" t="s">
        <v>907</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(Transest!$J$14/HexExtSoy!$K$4)</f>
        <v>0.20257267294641951</v>
      </c>
      <c r="CI2718">
        <f>(HydroProcOil!$K$14/HexExtSoy!$K$4)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2127</v>
      </c>
      <c r="C2719" s="197" t="s">
        <v>1001</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(Transest!$J$14/HexExtSoy!$K$4)</f>
        <v>0.20257267294641951</v>
      </c>
      <c r="CI2719">
        <f>(HydroProcOil!$K$14/HexExtSoy!$K$4)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2127</v>
      </c>
      <c r="C2720" s="197" t="s">
        <v>2267</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(Transest!$J$14/HexExtSoy!$K$4)</f>
        <v>0.20257267294641951</v>
      </c>
      <c r="CI2720">
        <f>(HydroProcOil!$K$14/HexExtSoy!$K$4)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2127</v>
      </c>
      <c r="C2721" s="197" t="s">
        <v>2268</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(Transest!$J$14/HexExtSoy!$K$4)</f>
        <v>0.20257267294641951</v>
      </c>
      <c r="CI2721">
        <f>(HydroProcOil!$K$14/HexExtSoy!$K$4)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2127</v>
      </c>
      <c r="C2722" s="197" t="s">
        <v>2269</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(Transest!$J$14/HexExtSoy!$K$4)</f>
        <v>0.20257267294641951</v>
      </c>
      <c r="CI2722">
        <f>(HydroProcOil!$K$14/HexExtSoy!$K$4)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2127</v>
      </c>
      <c r="C2723" s="197" t="s">
        <v>2270</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(Transest!$J$14/HexExtSoy!$K$4)</f>
        <v>0.20257267294641951</v>
      </c>
      <c r="CI2723">
        <f>(HydroProcOil!$K$14/HexExtSoy!$K$4)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2127</v>
      </c>
      <c r="C2724" s="197" t="s">
        <v>2271</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(Transest!$J$14/HexExtSoy!$K$4)</f>
        <v>0.20257267294641951</v>
      </c>
      <c r="CI2724">
        <f>(HydroProcOil!$K$14/HexExtSoy!$K$4)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2127</v>
      </c>
      <c r="C2725" s="197" t="s">
        <v>784</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(Transest!$J$14/HexExtSoy!$K$4)</f>
        <v>0.20257267294641951</v>
      </c>
      <c r="CI2725">
        <f>(HydroProcOil!$K$14/HexExtSoy!$K$4)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2127</v>
      </c>
      <c r="C2726" s="197" t="s">
        <v>2272</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(Transest!$J$14/HexExtSoy!$K$4)</f>
        <v>0.20257267294641951</v>
      </c>
      <c r="CI2726">
        <f>(HydroProcOil!$K$14/HexExtSoy!$K$4)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2127</v>
      </c>
      <c r="C2727" s="197" t="s">
        <v>2273</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(Transest!$J$14/HexExtSoy!$K$4)</f>
        <v>0.20257267294641951</v>
      </c>
      <c r="CI2727">
        <f>(HydroProcOil!$K$14/HexExtSoy!$K$4)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2127</v>
      </c>
      <c r="C2728" s="197" t="s">
        <v>2274</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(Transest!$J$14/HexExtSoy!$K$4)</f>
        <v>0.20257267294641951</v>
      </c>
      <c r="CI2728">
        <f>(HydroProcOil!$K$14/HexExtSoy!$K$4)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2127</v>
      </c>
      <c r="C2729" s="197" t="s">
        <v>2275</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(Transest!$J$14/HexExtSoy!$K$4)</f>
        <v>0.20257267294641951</v>
      </c>
      <c r="CI2729">
        <f>(HydroProcOil!$K$14/HexExtSoy!$K$4)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2127</v>
      </c>
      <c r="C2730" s="197" t="s">
        <v>2276</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(Transest!$J$14/HexExtSoy!$K$4)</f>
        <v>0.20257267294641951</v>
      </c>
      <c r="CI2730">
        <f>(HydroProcOil!$K$14/HexExtSoy!$K$4)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2127</v>
      </c>
      <c r="C2731" s="197" t="s">
        <v>2277</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(Transest!$J$14/HexExtSoy!$K$4)</f>
        <v>0.20257267294641951</v>
      </c>
      <c r="CI2731">
        <f>(HydroProcOil!$K$14/HexExtSoy!$K$4)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2127</v>
      </c>
      <c r="C2732" s="197" t="s">
        <v>2278</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(Transest!$J$14/HexExtSoy!$K$4)</f>
        <v>0.20257267294641951</v>
      </c>
      <c r="CI2732">
        <f>(HydroProcOil!$K$14/HexExtSoy!$K$4)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2127</v>
      </c>
      <c r="C2733" s="197" t="s">
        <v>655</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(Transest!$J$14/HexExtSoy!$K$4)</f>
        <v>0.20257267294641951</v>
      </c>
      <c r="CI2733">
        <f>(HydroProcOil!$K$14/HexExtSoy!$K$4)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2127</v>
      </c>
      <c r="C2734" s="197" t="s">
        <v>2279</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(Transest!$J$14/HexExtSoy!$K$4)</f>
        <v>0.20257267294641951</v>
      </c>
      <c r="CI2734">
        <f>(HydroProcOil!$K$14/HexExtSoy!$K$4)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2127</v>
      </c>
      <c r="C2735" s="197" t="s">
        <v>1898</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(Transest!$J$14/HexExtSoy!$K$4)</f>
        <v>0.20257267294641951</v>
      </c>
      <c r="CI2735">
        <f>(HydroProcOil!$K$14/HexExtSoy!$K$4)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2127</v>
      </c>
      <c r="C2736" s="197" t="s">
        <v>656</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(Transest!$J$14/HexExtSoy!$K$4)</f>
        <v>0.20257267294641951</v>
      </c>
      <c r="CI2736">
        <f>(HydroProcOil!$K$14/HexExtSoy!$K$4)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2127</v>
      </c>
      <c r="C2737" s="197" t="s">
        <v>2280</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(Transest!$J$14/HexExtSoy!$K$4)</f>
        <v>0.20257267294641951</v>
      </c>
      <c r="CI2737">
        <f>(HydroProcOil!$K$14/HexExtSoy!$K$4)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2127</v>
      </c>
      <c r="C2738" s="197" t="s">
        <v>2281</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(Transest!$J$14/HexExtSoy!$K$4)</f>
        <v>0.20257267294641951</v>
      </c>
      <c r="CI2738">
        <f>(HydroProcOil!$K$14/HexExtSoy!$K$4)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2127</v>
      </c>
      <c r="C2739" s="197" t="s">
        <v>1015</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(Transest!$J$14/HexExtSoy!$K$4)</f>
        <v>0.20257267294641951</v>
      </c>
      <c r="CI2739">
        <f>(HydroProcOil!$K$14/HexExtSoy!$K$4)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2127</v>
      </c>
      <c r="C2740" s="197" t="s">
        <v>1267</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(Transest!$J$14/HexExtSoy!$K$4)</f>
        <v>0.20257267294641951</v>
      </c>
      <c r="CI2740">
        <f>(HydroProcOil!$K$14/HexExtSoy!$K$4)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2127</v>
      </c>
      <c r="C2741" s="197" t="s">
        <v>2282</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(Transest!$J$14/HexExtSoy!$K$4)</f>
        <v>0.20257267294641951</v>
      </c>
      <c r="CI2741">
        <f>(HydroProcOil!$K$14/HexExtSoy!$K$4)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2127</v>
      </c>
      <c r="C2742" s="197" t="s">
        <v>2283</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(Transest!$J$14/HexExtSoy!$K$4)</f>
        <v>0.20257267294641951</v>
      </c>
      <c r="CI2742">
        <f>(HydroProcOil!$K$14/HexExtSoy!$K$4)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2127</v>
      </c>
      <c r="C2743" s="197" t="s">
        <v>1112</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(Transest!$J$14/HexExtSoy!$K$4)</f>
        <v>0.20257267294641951</v>
      </c>
      <c r="CI2743">
        <f>(HydroProcOil!$K$14/HexExtSoy!$K$4)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2127</v>
      </c>
      <c r="C2744" s="197" t="s">
        <v>1268</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(Transest!$J$14/HexExtSoy!$K$4)</f>
        <v>0.20257267294641951</v>
      </c>
      <c r="CI2744">
        <f>(HydroProcOil!$K$14/HexExtSoy!$K$4)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2127</v>
      </c>
      <c r="C2745" s="197" t="s">
        <v>2284</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(Transest!$J$14/HexExtSoy!$K$4)</f>
        <v>0.20257267294641951</v>
      </c>
      <c r="CI2745">
        <f>(HydroProcOil!$K$14/HexExtSoy!$K$4)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2127</v>
      </c>
      <c r="C2746" s="197" t="s">
        <v>2285</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(Transest!$J$14/HexExtSoy!$K$4)</f>
        <v>0.20257267294641951</v>
      </c>
      <c r="CI2746">
        <f>(HydroProcOil!$K$14/HexExtSoy!$K$4)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2127</v>
      </c>
      <c r="C2747" s="197" t="s">
        <v>1934</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(Transest!$J$14/HexExtSoy!$K$4)</f>
        <v>0.20257267294641951</v>
      </c>
      <c r="CI2747">
        <f>(HydroProcOil!$K$14/HexExtSoy!$K$4)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2127</v>
      </c>
      <c r="C2748" s="197" t="s">
        <v>2286</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(Transest!$J$14/HexExtSoy!$K$4)</f>
        <v>0.20257267294641951</v>
      </c>
      <c r="CI2748">
        <f>(HydroProcOil!$K$14/HexExtSoy!$K$4)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2127</v>
      </c>
      <c r="C2749" s="197" t="s">
        <v>2287</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(Transest!$J$14/HexExtSoy!$K$4)</f>
        <v>0.20257267294641951</v>
      </c>
      <c r="CI2749">
        <f>(HydroProcOil!$K$14/HexExtSoy!$K$4)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2127</v>
      </c>
      <c r="C2750" s="197" t="s">
        <v>2288</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(Transest!$J$14/HexExtSoy!$K$4)</f>
        <v>0.20257267294641951</v>
      </c>
      <c r="CI2750">
        <f>(HydroProcOil!$K$14/HexExtSoy!$K$4)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2127</v>
      </c>
      <c r="C2751" s="197" t="s">
        <v>2289</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(Transest!$J$14/HexExtSoy!$K$4)</f>
        <v>0.20257267294641951</v>
      </c>
      <c r="CI2751">
        <f>(HydroProcOil!$K$14/HexExtSoy!$K$4)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2290</v>
      </c>
      <c r="C2752" s="197" t="s">
        <v>1939</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(Transest!$J$14/HexExtSoy!$K$4)</f>
        <v>0.20257267294641951</v>
      </c>
      <c r="CI2752">
        <f>(HydroProcOil!$K$14/HexExtSoy!$K$4)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2290</v>
      </c>
      <c r="C2753" s="197" t="s">
        <v>2291</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(Transest!$J$14/HexExtSoy!$K$4)</f>
        <v>0.20257267294641951</v>
      </c>
      <c r="CI2753">
        <f>(HydroProcOil!$K$14/HexExtSoy!$K$4)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2290</v>
      </c>
      <c r="C2754" s="197" t="s">
        <v>2292</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(Transest!$J$14/HexExtSoy!$K$4)</f>
        <v>0.20257267294641951</v>
      </c>
      <c r="CI2754">
        <f>(HydroProcOil!$K$14/HexExtSoy!$K$4)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2290</v>
      </c>
      <c r="C2755" s="197" t="s">
        <v>1640</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(Transest!$J$14/HexExtSoy!$K$4)</f>
        <v>0.20257267294641951</v>
      </c>
      <c r="CI2755">
        <f>(HydroProcOil!$K$14/HexExtSoy!$K$4)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2290</v>
      </c>
      <c r="C2756" s="197" t="s">
        <v>2293</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(Transest!$J$14/HexExtSoy!$K$4)</f>
        <v>0.20257267294641951</v>
      </c>
      <c r="CI2756">
        <f>(HydroProcOil!$K$14/HexExtSoy!$K$4)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2290</v>
      </c>
      <c r="C2757" s="197" t="s">
        <v>1169</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(Transest!$J$14/HexExtSoy!$K$4)</f>
        <v>0.20257267294641951</v>
      </c>
      <c r="CI2757">
        <f>(HydroProcOil!$K$14/HexExtSoy!$K$4)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2290</v>
      </c>
      <c r="C2758" s="197" t="s">
        <v>2294</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(Transest!$J$14/HexExtSoy!$K$4)</f>
        <v>0.20257267294641951</v>
      </c>
      <c r="CI2758">
        <f>(HydroProcOil!$K$14/HexExtSoy!$K$4)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2290</v>
      </c>
      <c r="C2759" s="197" t="s">
        <v>2295</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(Transest!$J$14/HexExtSoy!$K$4)</f>
        <v>0.20257267294641951</v>
      </c>
      <c r="CI2759">
        <f>(HydroProcOil!$K$14/HexExtSoy!$K$4)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2290</v>
      </c>
      <c r="C2760" s="197" t="s">
        <v>814</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(Transest!$J$14/HexExtSoy!$K$4)</f>
        <v>0.20257267294641951</v>
      </c>
      <c r="CI2760">
        <f>(HydroProcOil!$K$14/HexExtSoy!$K$4)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2290</v>
      </c>
      <c r="C2761" s="197" t="s">
        <v>816</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(Transest!$J$14/HexExtSoy!$K$4)</f>
        <v>0.20257267294641951</v>
      </c>
      <c r="CI2761">
        <f>(HydroProcOil!$K$14/HexExtSoy!$K$4)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2290</v>
      </c>
      <c r="C2762" s="197" t="s">
        <v>1459</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(Transest!$J$14/HexExtSoy!$K$4)</f>
        <v>0.20257267294641951</v>
      </c>
      <c r="CI2762">
        <f>(HydroProcOil!$K$14/HexExtSoy!$K$4)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2290</v>
      </c>
      <c r="C2763" s="197" t="s">
        <v>2296</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(Transest!$J$14/HexExtSoy!$K$4)</f>
        <v>0.20257267294641951</v>
      </c>
      <c r="CI2763">
        <f>(HydroProcOil!$K$14/HexExtSoy!$K$4)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2290</v>
      </c>
      <c r="C2764" s="197" t="s">
        <v>1083</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(Transest!$J$14/HexExtSoy!$K$4)</f>
        <v>0.20257267294641951</v>
      </c>
      <c r="CI2764">
        <f>(HydroProcOil!$K$14/HexExtSoy!$K$4)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2290</v>
      </c>
      <c r="C2765" s="197" t="s">
        <v>2297</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(Transest!$J$14/HexExtSoy!$K$4)</f>
        <v>0.20257267294641951</v>
      </c>
      <c r="CI2765">
        <f>(HydroProcOil!$K$14/HexExtSoy!$K$4)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2290</v>
      </c>
      <c r="C2766" s="197" t="s">
        <v>643</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(Transest!$J$14/HexExtSoy!$K$4)</f>
        <v>0.20257267294641951</v>
      </c>
      <c r="CI2766">
        <f>(HydroProcOil!$K$14/HexExtSoy!$K$4)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2290</v>
      </c>
      <c r="C2767" s="197" t="s">
        <v>2298</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(Transest!$J$14/HexExtSoy!$K$4)</f>
        <v>0.20257267294641951</v>
      </c>
      <c r="CI2767">
        <f>(HydroProcOil!$K$14/HexExtSoy!$K$4)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2290</v>
      </c>
      <c r="C2768" s="197" t="s">
        <v>2299</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(Transest!$J$14/HexExtSoy!$K$4)</f>
        <v>0.20257267294641951</v>
      </c>
      <c r="CI2768">
        <f>(HydroProcOil!$K$14/HexExtSoy!$K$4)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2290</v>
      </c>
      <c r="C2769" s="197" t="s">
        <v>2300</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(Transest!$J$14/HexExtSoy!$K$4)</f>
        <v>0.20257267294641951</v>
      </c>
      <c r="CI2769">
        <f>(HydroProcOil!$K$14/HexExtSoy!$K$4)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2290</v>
      </c>
      <c r="C2770" s="197" t="s">
        <v>840</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(Transest!$J$14/HexExtSoy!$K$4)</f>
        <v>0.20257267294641951</v>
      </c>
      <c r="CI2770">
        <f>(HydroProcOil!$K$14/HexExtSoy!$K$4)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2290</v>
      </c>
      <c r="C2771" s="197" t="s">
        <v>2301</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(Transest!$J$14/HexExtSoy!$K$4)</f>
        <v>0.20257267294641951</v>
      </c>
      <c r="CI2771">
        <f>(HydroProcOil!$K$14/HexExtSoy!$K$4)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2290</v>
      </c>
      <c r="C2772" s="197" t="s">
        <v>725</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(Transest!$J$14/HexExtSoy!$K$4)</f>
        <v>0.20257267294641951</v>
      </c>
      <c r="CI2772">
        <f>(HydroProcOil!$K$14/HexExtSoy!$K$4)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2290</v>
      </c>
      <c r="C2773" s="197" t="s">
        <v>843</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(Transest!$J$14/HexExtSoy!$K$4)</f>
        <v>0.20257267294641951</v>
      </c>
      <c r="CI2773">
        <f>(HydroProcOil!$K$14/HexExtSoy!$K$4)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2290</v>
      </c>
      <c r="C2774" s="197" t="s">
        <v>2302</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(Transest!$J$14/HexExtSoy!$K$4)</f>
        <v>0.20257267294641951</v>
      </c>
      <c r="CI2774">
        <f>(HydroProcOil!$K$14/HexExtSoy!$K$4)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2290</v>
      </c>
      <c r="C2775" s="197" t="s">
        <v>2303</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(Transest!$J$14/HexExtSoy!$K$4)</f>
        <v>0.20257267294641951</v>
      </c>
      <c r="CI2775">
        <f>(HydroProcOil!$K$14/HexExtSoy!$K$4)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2290</v>
      </c>
      <c r="C2776" s="197" t="s">
        <v>2304</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(Transest!$J$14/HexExtSoy!$K$4)</f>
        <v>0.20257267294641951</v>
      </c>
      <c r="CI2776">
        <f>(HydroProcOil!$K$14/HexExtSoy!$K$4)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2290</v>
      </c>
      <c r="C2777" s="197" t="s">
        <v>2305</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(Transest!$J$14/HexExtSoy!$K$4)</f>
        <v>0.20257267294641951</v>
      </c>
      <c r="CI2777">
        <f>(HydroProcOil!$K$14/HexExtSoy!$K$4)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2290</v>
      </c>
      <c r="C2778" s="197" t="s">
        <v>656</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(Transest!$J$14/HexExtSoy!$K$4)</f>
        <v>0.20257267294641951</v>
      </c>
      <c r="CI2778">
        <f>(HydroProcOil!$K$14/HexExtSoy!$K$4)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2290</v>
      </c>
      <c r="C2779" s="197" t="s">
        <v>1013</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(Transest!$J$14/HexExtSoy!$K$4)</f>
        <v>0.20257267294641951</v>
      </c>
      <c r="CI2779">
        <f>(HydroProcOil!$K$14/HexExtSoy!$K$4)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2290</v>
      </c>
      <c r="C2780" s="197" t="s">
        <v>2306</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(Transest!$J$14/HexExtSoy!$K$4)</f>
        <v>0.20257267294641951</v>
      </c>
      <c r="CI2780">
        <f>(HydroProcOil!$K$14/HexExtSoy!$K$4)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2307</v>
      </c>
      <c r="C2781" s="197" t="s">
        <v>2308</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(Transest!$J$14/HexExtSoy!$K$4)</f>
        <v>0.20257267294641951</v>
      </c>
      <c r="CI2781">
        <f>(HydroProcOil!$K$14/HexExtSoy!$K$4)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2307</v>
      </c>
      <c r="C2782" s="197" t="s">
        <v>2309</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(Transest!$J$14/HexExtSoy!$K$4)</f>
        <v>0.20257267294641951</v>
      </c>
      <c r="CI2782">
        <f>(HydroProcOil!$K$14/HexExtSoy!$K$4)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2307</v>
      </c>
      <c r="C2783" s="197" t="s">
        <v>2310</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(Transest!$J$14/HexExtSoy!$K$4)</f>
        <v>0.20257267294641951</v>
      </c>
      <c r="CI2783">
        <f>(HydroProcOil!$K$14/HexExtSoy!$K$4)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2307</v>
      </c>
      <c r="C2784" s="197" t="s">
        <v>2311</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(Transest!$J$14/HexExtSoy!$K$4)</f>
        <v>0.20257267294641951</v>
      </c>
      <c r="CI2784">
        <f>(HydroProcOil!$K$14/HexExtSoy!$K$4)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2307</v>
      </c>
      <c r="C2785" s="197" t="s">
        <v>1426</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(Transest!$J$14/HexExtSoy!$K$4)</f>
        <v>0.20257267294641951</v>
      </c>
      <c r="CI2785">
        <f>(HydroProcOil!$K$14/HexExtSoy!$K$4)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2307</v>
      </c>
      <c r="C2786" s="197" t="s">
        <v>621</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(Transest!$J$14/HexExtSoy!$K$4)</f>
        <v>0.20257267294641951</v>
      </c>
      <c r="CI2786">
        <f>(HydroProcOil!$K$14/HexExtSoy!$K$4)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2307</v>
      </c>
      <c r="C2787" s="197" t="s">
        <v>2312</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(Transest!$J$14/HexExtSoy!$K$4)</f>
        <v>0.20257267294641951</v>
      </c>
      <c r="CI2787">
        <f>(HydroProcOil!$K$14/HexExtSoy!$K$4)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2307</v>
      </c>
      <c r="C2788" s="197" t="s">
        <v>2313</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(Transest!$J$14/HexExtSoy!$K$4)</f>
        <v>0.20257267294641951</v>
      </c>
      <c r="CI2788">
        <f>(HydroProcOil!$K$14/HexExtSoy!$K$4)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2307</v>
      </c>
      <c r="C2789" s="197" t="s">
        <v>762</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(Transest!$J$14/HexExtSoy!$K$4)</f>
        <v>0.20257267294641951</v>
      </c>
      <c r="CI2789">
        <f>(HydroProcOil!$K$14/HexExtSoy!$K$4)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2307</v>
      </c>
      <c r="C2790" s="197" t="s">
        <v>1787</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(Transest!$J$14/HexExtSoy!$K$4)</f>
        <v>0.20257267294641951</v>
      </c>
      <c r="CI2790">
        <f>(HydroProcOil!$K$14/HexExtSoy!$K$4)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2307</v>
      </c>
      <c r="C2791" s="197" t="s">
        <v>2314</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(Transest!$J$14/HexExtSoy!$K$4)</f>
        <v>0.20257267294641951</v>
      </c>
      <c r="CI2791">
        <f>(HydroProcOil!$K$14/HexExtSoy!$K$4)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2307</v>
      </c>
      <c r="C2792" s="197" t="s">
        <v>656</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(Transest!$J$14/HexExtSoy!$K$4)</f>
        <v>0.20257267294641951</v>
      </c>
      <c r="CI2792">
        <f>(HydroProcOil!$K$14/HexExtSoy!$K$4)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2307</v>
      </c>
      <c r="C2793" s="197" t="s">
        <v>854</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(Transest!$J$14/HexExtSoy!$K$4)</f>
        <v>0.20257267294641951</v>
      </c>
      <c r="CI2793">
        <f>(HydroProcOil!$K$14/HexExtSoy!$K$4)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2307</v>
      </c>
      <c r="C2794" s="197" t="s">
        <v>2315</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(Transest!$J$14/HexExtSoy!$K$4)</f>
        <v>0.20257267294641951</v>
      </c>
      <c r="CI2794">
        <f>(HydroProcOil!$K$14/HexExtSoy!$K$4)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2316</v>
      </c>
      <c r="C2795" s="197" t="s">
        <v>2317</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(Transest!$J$14/HexExtSoy!$K$4)</f>
        <v>0.20257267294641951</v>
      </c>
      <c r="CI2795">
        <f>(HydroProcOil!$K$14/HexExtSoy!$K$4)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2316</v>
      </c>
      <c r="C2796" s="197" t="s">
        <v>2318</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(Transest!$J$14/HexExtSoy!$K$4)</f>
        <v>0.20257267294641951</v>
      </c>
      <c r="CI2796">
        <f>(HydroProcOil!$K$14/HexExtSoy!$K$4)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2316</v>
      </c>
      <c r="C2797" s="197" t="s">
        <v>1805</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(Transest!$J$14/HexExtSoy!$K$4)</f>
        <v>0.20257267294641951</v>
      </c>
      <c r="CI2797">
        <f>(HydroProcOil!$K$14/HexExtSoy!$K$4)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2316</v>
      </c>
      <c r="C2798" s="197" t="s">
        <v>2319</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(Transest!$J$14/HexExtSoy!$K$4)</f>
        <v>0.20257267294641951</v>
      </c>
      <c r="CI2798">
        <f>(HydroProcOil!$K$14/HexExtSoy!$K$4)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2316</v>
      </c>
      <c r="C2799" s="197" t="s">
        <v>2320</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(Transest!$J$14/HexExtSoy!$K$4)</f>
        <v>0.20257267294641951</v>
      </c>
      <c r="CI2799">
        <f>(HydroProcOil!$K$14/HexExtSoy!$K$4)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2316</v>
      </c>
      <c r="C2800" s="197" t="s">
        <v>2321</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(Transest!$J$14/HexExtSoy!$K$4)</f>
        <v>0.20257267294641951</v>
      </c>
      <c r="CI2800">
        <f>(HydroProcOil!$K$14/HexExtSoy!$K$4)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2316</v>
      </c>
      <c r="C2801" s="197" t="s">
        <v>2322</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(Transest!$J$14/HexExtSoy!$K$4)</f>
        <v>0.20257267294641951</v>
      </c>
      <c r="CI2801">
        <f>(HydroProcOil!$K$14/HexExtSoy!$K$4)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2316</v>
      </c>
      <c r="C2802" s="197" t="s">
        <v>2323</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(Transest!$J$14/HexExtSoy!$K$4)</f>
        <v>0.20257267294641951</v>
      </c>
      <c r="CI2802">
        <f>(HydroProcOil!$K$14/HexExtSoy!$K$4)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2316</v>
      </c>
      <c r="C2803" s="197" t="s">
        <v>1274</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(Transest!$J$14/HexExtSoy!$K$4)</f>
        <v>0.20257267294641951</v>
      </c>
      <c r="CI2803">
        <f>(HydroProcOil!$K$14/HexExtSoy!$K$4)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2316</v>
      </c>
      <c r="C2804" s="197" t="s">
        <v>1999</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(Transest!$J$14/HexExtSoy!$K$4)</f>
        <v>0.20257267294641951</v>
      </c>
      <c r="CI2804">
        <f>(HydroProcOil!$K$14/HexExtSoy!$K$4)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2316</v>
      </c>
      <c r="C2805" s="197" t="s">
        <v>2324</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(Transest!$J$14/HexExtSoy!$K$4)</f>
        <v>0.20257267294641951</v>
      </c>
      <c r="CI2805">
        <f>(HydroProcOil!$K$14/HexExtSoy!$K$4)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2316</v>
      </c>
      <c r="C2806" s="197" t="s">
        <v>2325</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(Transest!$J$14/HexExtSoy!$K$4)</f>
        <v>0.20257267294641951</v>
      </c>
      <c r="CI2806">
        <f>(HydroProcOil!$K$14/HexExtSoy!$K$4)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2316</v>
      </c>
      <c r="C2807" s="197" t="s">
        <v>1812</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(Transest!$J$14/HexExtSoy!$K$4)</f>
        <v>0.20257267294641951</v>
      </c>
      <c r="CI2807">
        <f>(HydroProcOil!$K$14/HexExtSoy!$K$4)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2316</v>
      </c>
      <c r="C2808" s="197" t="s">
        <v>1164</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(Transest!$J$14/HexExtSoy!$K$4)</f>
        <v>0.20257267294641951</v>
      </c>
      <c r="CI2808">
        <f>(HydroProcOil!$K$14/HexExtSoy!$K$4)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2316</v>
      </c>
      <c r="C2809" s="197" t="s">
        <v>2326</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(Transest!$J$14/HexExtSoy!$K$4)</f>
        <v>0.20257267294641951</v>
      </c>
      <c r="CI2809">
        <f>(HydroProcOil!$K$14/HexExtSoy!$K$4)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2316</v>
      </c>
      <c r="C2810" s="197" t="s">
        <v>1284</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(Transest!$J$14/HexExtSoy!$K$4)</f>
        <v>0.20257267294641951</v>
      </c>
      <c r="CI2810">
        <f>(HydroProcOil!$K$14/HexExtSoy!$K$4)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2316</v>
      </c>
      <c r="C2811" s="197" t="s">
        <v>1408</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(Transest!$J$14/HexExtSoy!$K$4)</f>
        <v>0.20257267294641951</v>
      </c>
      <c r="CI2811">
        <f>(HydroProcOil!$K$14/HexExtSoy!$K$4)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2316</v>
      </c>
      <c r="C2812" s="197" t="s">
        <v>682</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(Transest!$J$14/HexExtSoy!$K$4)</f>
        <v>0.20257267294641951</v>
      </c>
      <c r="CI2812">
        <f>(HydroProcOil!$K$14/HexExtSoy!$K$4)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2316</v>
      </c>
      <c r="C2813" s="197" t="s">
        <v>2327</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(Transest!$J$14/HexExtSoy!$K$4)</f>
        <v>0.20257267294641951</v>
      </c>
      <c r="CI2813">
        <f>(HydroProcOil!$K$14/HexExtSoy!$K$4)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2316</v>
      </c>
      <c r="C2814" s="197" t="s">
        <v>868</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(Transest!$J$14/HexExtSoy!$K$4)</f>
        <v>0.20257267294641951</v>
      </c>
      <c r="CI2814">
        <f>(HydroProcOil!$K$14/HexExtSoy!$K$4)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2316</v>
      </c>
      <c r="C2815" s="197" t="s">
        <v>2041</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(Transest!$J$14/HexExtSoy!$K$4)</f>
        <v>0.20257267294641951</v>
      </c>
      <c r="CI2815">
        <f>(HydroProcOil!$K$14/HexExtSoy!$K$4)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2316</v>
      </c>
      <c r="C2816" s="197" t="s">
        <v>604</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(Transest!$J$14/HexExtSoy!$K$4)</f>
        <v>0.20257267294641951</v>
      </c>
      <c r="CI2816">
        <f>(HydroProcOil!$K$14/HexExtSoy!$K$4)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2316</v>
      </c>
      <c r="C2817" s="197" t="s">
        <v>1946</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(Transest!$J$14/HexExtSoy!$K$4)</f>
        <v>0.20257267294641951</v>
      </c>
      <c r="CI2817">
        <f>(HydroProcOil!$K$14/HexExtSoy!$K$4)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2316</v>
      </c>
      <c r="C2818" s="197" t="s">
        <v>2328</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(Transest!$J$14/HexExtSoy!$K$4)</f>
        <v>0.20257267294641951</v>
      </c>
      <c r="CI2818">
        <f>(HydroProcOil!$K$14/HexExtSoy!$K$4)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2316</v>
      </c>
      <c r="C2819" s="197" t="s">
        <v>1070</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(Transest!$J$14/HexExtSoy!$K$4)</f>
        <v>0.20257267294641951</v>
      </c>
      <c r="CI2819">
        <f>(HydroProcOil!$K$14/HexExtSoy!$K$4)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2316</v>
      </c>
      <c r="C2820" s="197" t="s">
        <v>2329</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(Transest!$J$14/HexExtSoy!$K$4)</f>
        <v>0.20257267294641951</v>
      </c>
      <c r="CI2820">
        <f>(HydroProcOil!$K$14/HexExtSoy!$K$4)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2316</v>
      </c>
      <c r="C2821" s="197" t="s">
        <v>2330</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(Transest!$J$14/HexExtSoy!$K$4)</f>
        <v>0.20257267294641951</v>
      </c>
      <c r="CI2821">
        <f>(HydroProcOil!$K$14/HexExtSoy!$K$4)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2316</v>
      </c>
      <c r="C2822" s="197" t="s">
        <v>1426</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(Transest!$J$14/HexExtSoy!$K$4)</f>
        <v>0.20257267294641951</v>
      </c>
      <c r="CI2822">
        <f>(HydroProcOil!$K$14/HexExtSoy!$K$4)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2316</v>
      </c>
      <c r="C2823" s="197" t="s">
        <v>2331</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(Transest!$J$14/HexExtSoy!$K$4)</f>
        <v>0.20257267294641951</v>
      </c>
      <c r="CI2823">
        <f>(HydroProcOil!$K$14/HexExtSoy!$K$4)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2316</v>
      </c>
      <c r="C2824" s="197" t="s">
        <v>2332</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(Transest!$J$14/HexExtSoy!$K$4)</f>
        <v>0.20257267294641951</v>
      </c>
      <c r="CI2824">
        <f>(HydroProcOil!$K$14/HexExtSoy!$K$4)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2316</v>
      </c>
      <c r="C2825" s="197" t="s">
        <v>953</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(Transest!$J$14/HexExtSoy!$K$4)</f>
        <v>0.20257267294641951</v>
      </c>
      <c r="CI2825">
        <f>(HydroProcOil!$K$14/HexExtSoy!$K$4)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2316</v>
      </c>
      <c r="C2826" s="197" t="s">
        <v>2333</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(Transest!$J$14/HexExtSoy!$K$4)</f>
        <v>0.20257267294641951</v>
      </c>
      <c r="CI2826">
        <f>(HydroProcOil!$K$14/HexExtSoy!$K$4)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2316</v>
      </c>
      <c r="C2827" s="197" t="s">
        <v>621</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(Transest!$J$14/HexExtSoy!$K$4)</f>
        <v>0.20257267294641951</v>
      </c>
      <c r="CI2827">
        <f>(HydroProcOil!$K$14/HexExtSoy!$K$4)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2316</v>
      </c>
      <c r="C2828" s="197" t="s">
        <v>1412</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(Transest!$J$14/HexExtSoy!$K$4)</f>
        <v>0.20257267294641951</v>
      </c>
      <c r="CI2828">
        <f>(HydroProcOil!$K$14/HexExtSoy!$K$4)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2316</v>
      </c>
      <c r="C2829" s="197" t="s">
        <v>2109</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(Transest!$J$14/HexExtSoy!$K$4)</f>
        <v>0.20257267294641951</v>
      </c>
      <c r="CI2829">
        <f>(HydroProcOil!$K$14/HexExtSoy!$K$4)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2316</v>
      </c>
      <c r="C2830" s="197" t="s">
        <v>1739</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(Transest!$J$14/HexExtSoy!$K$4)</f>
        <v>0.20257267294641951</v>
      </c>
      <c r="CI2830">
        <f>(HydroProcOil!$K$14/HexExtSoy!$K$4)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2316</v>
      </c>
      <c r="C2831" s="197" t="s">
        <v>2334</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(Transest!$J$14/HexExtSoy!$K$4)</f>
        <v>0.20257267294641951</v>
      </c>
      <c r="CI2831">
        <f>(HydroProcOil!$K$14/HexExtSoy!$K$4)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2316</v>
      </c>
      <c r="C2832" s="197" t="s">
        <v>1294</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(Transest!$J$14/HexExtSoy!$K$4)</f>
        <v>0.20257267294641951</v>
      </c>
      <c r="CI2832">
        <f>(HydroProcOil!$K$14/HexExtSoy!$K$4)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2316</v>
      </c>
      <c r="C2833" s="197" t="s">
        <v>623</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(Transest!$J$14/HexExtSoy!$K$4)</f>
        <v>0.20257267294641951</v>
      </c>
      <c r="CI2833">
        <f>(HydroProcOil!$K$14/HexExtSoy!$K$4)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2316</v>
      </c>
      <c r="C2834" s="197" t="s">
        <v>2335</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(Transest!$J$14/HexExtSoy!$K$4)</f>
        <v>0.20257267294641951</v>
      </c>
      <c r="CI2834">
        <f>(HydroProcOil!$K$14/HexExtSoy!$K$4)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2316</v>
      </c>
      <c r="C2835" s="197" t="s">
        <v>1832</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(Transest!$J$14/HexExtSoy!$K$4)</f>
        <v>0.20257267294641951</v>
      </c>
      <c r="CI2835">
        <f>(HydroProcOil!$K$14/HexExtSoy!$K$4)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2316</v>
      </c>
      <c r="C2836" s="197" t="s">
        <v>2336</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(Transest!$J$14/HexExtSoy!$K$4)</f>
        <v>0.20257267294641951</v>
      </c>
      <c r="CI2836">
        <f>(HydroProcOil!$K$14/HexExtSoy!$K$4)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2316</v>
      </c>
      <c r="C2837" s="197" t="s">
        <v>2337</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(Transest!$J$14/HexExtSoy!$K$4)</f>
        <v>0.20257267294641951</v>
      </c>
      <c r="CI2837">
        <f>(HydroProcOil!$K$14/HexExtSoy!$K$4)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2316</v>
      </c>
      <c r="C2838" s="197" t="s">
        <v>625</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(Transest!$J$14/HexExtSoy!$K$4)</f>
        <v>0.20257267294641951</v>
      </c>
      <c r="CI2838">
        <f>(HydroProcOil!$K$14/HexExtSoy!$K$4)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2316</v>
      </c>
      <c r="C2839" s="197" t="s">
        <v>1915</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(Transest!$J$14/HexExtSoy!$K$4)</f>
        <v>0.20257267294641951</v>
      </c>
      <c r="CI2839">
        <f>(HydroProcOil!$K$14/HexExtSoy!$K$4)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2316</v>
      </c>
      <c r="C2840" s="197" t="s">
        <v>2338</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(Transest!$J$14/HexExtSoy!$K$4)</f>
        <v>0.20257267294641951</v>
      </c>
      <c r="CI2840">
        <f>(HydroProcOil!$K$14/HexExtSoy!$K$4)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2316</v>
      </c>
      <c r="C2841" s="197" t="s">
        <v>2339</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(Transest!$J$14/HexExtSoy!$K$4)</f>
        <v>0.20257267294641951</v>
      </c>
      <c r="CI2841">
        <f>(HydroProcOil!$K$14/HexExtSoy!$K$4)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2316</v>
      </c>
      <c r="C2842" s="197" t="s">
        <v>2340</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(Transest!$J$14/HexExtSoy!$K$4)</f>
        <v>0.20257267294641951</v>
      </c>
      <c r="CI2842">
        <f>(HydroProcOil!$K$14/HexExtSoy!$K$4)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2316</v>
      </c>
      <c r="C2843" s="197" t="s">
        <v>2341</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(Transest!$J$14/HexExtSoy!$K$4)</f>
        <v>0.20257267294641951</v>
      </c>
      <c r="CI2843">
        <f>(HydroProcOil!$K$14/HexExtSoy!$K$4)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2316</v>
      </c>
      <c r="C2844" s="197" t="s">
        <v>2342</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(Transest!$J$14/HexExtSoy!$K$4)</f>
        <v>0.20257267294641951</v>
      </c>
      <c r="CI2844">
        <f>(HydroProcOil!$K$14/HexExtSoy!$K$4)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2316</v>
      </c>
      <c r="C2845" s="197" t="s">
        <v>1699</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(Transest!$J$14/HexExtSoy!$K$4)</f>
        <v>0.20257267294641951</v>
      </c>
      <c r="CI2845">
        <f>(HydroProcOil!$K$14/HexExtSoy!$K$4)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2316</v>
      </c>
      <c r="C2846" s="197" t="s">
        <v>632</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(Transest!$J$14/HexExtSoy!$K$4)</f>
        <v>0.20257267294641951</v>
      </c>
      <c r="CI2846">
        <f>(HydroProcOil!$K$14/HexExtSoy!$K$4)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2316</v>
      </c>
      <c r="C2847" s="197" t="s">
        <v>2343</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(Transest!$J$14/HexExtSoy!$K$4)</f>
        <v>0.20257267294641951</v>
      </c>
      <c r="CI2847">
        <f>(HydroProcOil!$K$14/HexExtSoy!$K$4)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2316</v>
      </c>
      <c r="C2848" s="197" t="s">
        <v>1180</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(Transest!$J$14/HexExtSoy!$K$4)</f>
        <v>0.20257267294641951</v>
      </c>
      <c r="CI2848">
        <f>(HydroProcOil!$K$14/HexExtSoy!$K$4)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2316</v>
      </c>
      <c r="C2849" s="197" t="s">
        <v>2344</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(Transest!$J$14/HexExtSoy!$K$4)</f>
        <v>0.20257267294641951</v>
      </c>
      <c r="CI2849">
        <f>(HydroProcOil!$K$14/HexExtSoy!$K$4)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2316</v>
      </c>
      <c r="C2850" s="197" t="s">
        <v>636</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(Transest!$J$14/HexExtSoy!$K$4)</f>
        <v>0.20257267294641951</v>
      </c>
      <c r="CI2850">
        <f>(HydroProcOil!$K$14/HexExtSoy!$K$4)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2316</v>
      </c>
      <c r="C2851" s="197" t="s">
        <v>2345</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(Transest!$J$14/HexExtSoy!$K$4)</f>
        <v>0.20257267294641951</v>
      </c>
      <c r="CI2851">
        <f>(HydroProcOil!$K$14/HexExtSoy!$K$4)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2316</v>
      </c>
      <c r="C2852" s="197" t="s">
        <v>1842</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(Transest!$J$14/HexExtSoy!$K$4)</f>
        <v>0.20257267294641951</v>
      </c>
      <c r="CI2852">
        <f>(HydroProcOil!$K$14/HexExtSoy!$K$4)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2316</v>
      </c>
      <c r="C2853" s="197" t="s">
        <v>850</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(Transest!$J$14/HexExtSoy!$K$4)</f>
        <v>0.20257267294641951</v>
      </c>
      <c r="CI2853">
        <f>(HydroProcOil!$K$14/HexExtSoy!$K$4)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2316</v>
      </c>
      <c r="C2854" s="197" t="s">
        <v>642</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(Transest!$J$14/HexExtSoy!$K$4)</f>
        <v>0.20257267294641951</v>
      </c>
      <c r="CI2854">
        <f>(HydroProcOil!$K$14/HexExtSoy!$K$4)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2316</v>
      </c>
      <c r="C2855" s="197" t="s">
        <v>1313</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(Transest!$J$14/HexExtSoy!$K$4)</f>
        <v>0.20257267294641951</v>
      </c>
      <c r="CI2855">
        <f>(HydroProcOil!$K$14/HexExtSoy!$K$4)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2316</v>
      </c>
      <c r="C2856" s="197" t="s">
        <v>2346</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(Transest!$J$14/HexExtSoy!$K$4)</f>
        <v>0.20257267294641951</v>
      </c>
      <c r="CI2856">
        <f>(HydroProcOil!$K$14/HexExtSoy!$K$4)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2316</v>
      </c>
      <c r="C2857" s="197" t="s">
        <v>1846</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(Transest!$J$14/HexExtSoy!$K$4)</f>
        <v>0.20257267294641951</v>
      </c>
      <c r="CI2857">
        <f>(HydroProcOil!$K$14/HexExtSoy!$K$4)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2316</v>
      </c>
      <c r="C2858" s="197" t="s">
        <v>2022</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(Transest!$J$14/HexExtSoy!$K$4)</f>
        <v>0.20257267294641951</v>
      </c>
      <c r="CI2858">
        <f>(HydroProcOil!$K$14/HexExtSoy!$K$4)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2316</v>
      </c>
      <c r="C2859" s="197" t="s">
        <v>2347</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(Transest!$J$14/HexExtSoy!$K$4)</f>
        <v>0.20257267294641951</v>
      </c>
      <c r="CI2859">
        <f>(HydroProcOil!$K$14/HexExtSoy!$K$4)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2316</v>
      </c>
      <c r="C2860" s="197" t="s">
        <v>762</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(Transest!$J$14/HexExtSoy!$K$4)</f>
        <v>0.20257267294641951</v>
      </c>
      <c r="CI2860">
        <f>(HydroProcOil!$K$14/HexExtSoy!$K$4)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2316</v>
      </c>
      <c r="C2861" s="197" t="s">
        <v>1188</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(Transest!$J$14/HexExtSoy!$K$4)</f>
        <v>0.20257267294641951</v>
      </c>
      <c r="CI2861">
        <f>(HydroProcOil!$K$14/HexExtSoy!$K$4)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2316</v>
      </c>
      <c r="C2862" s="197" t="s">
        <v>2348</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(Transest!$J$14/HexExtSoy!$K$4)</f>
        <v>0.20257267294641951</v>
      </c>
      <c r="CI2862">
        <f>(HydroProcOil!$K$14/HexExtSoy!$K$4)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2316</v>
      </c>
      <c r="C2863" s="197" t="s">
        <v>2349</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(Transest!$J$14/HexExtSoy!$K$4)</f>
        <v>0.20257267294641951</v>
      </c>
      <c r="CI2863">
        <f>(HydroProcOil!$K$14/HexExtSoy!$K$4)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2316</v>
      </c>
      <c r="C2864" s="197" t="s">
        <v>2350</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(Transest!$J$14/HexExtSoy!$K$4)</f>
        <v>0.20257267294641951</v>
      </c>
      <c r="CI2864">
        <f>(HydroProcOil!$K$14/HexExtSoy!$K$4)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2316</v>
      </c>
      <c r="C2865" s="197" t="s">
        <v>2351</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(Transest!$J$14/HexExtSoy!$K$4)</f>
        <v>0.20257267294641951</v>
      </c>
      <c r="CI2865">
        <f>(HydroProcOil!$K$14/HexExtSoy!$K$4)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2316</v>
      </c>
      <c r="C2866" s="197" t="s">
        <v>2352</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(Transest!$J$14/HexExtSoy!$K$4)</f>
        <v>0.20257267294641951</v>
      </c>
      <c r="CI2866">
        <f>(HydroProcOil!$K$14/HexExtSoy!$K$4)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2316</v>
      </c>
      <c r="C2867" s="197" t="s">
        <v>2353</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(Transest!$J$14/HexExtSoy!$K$4)</f>
        <v>0.20257267294641951</v>
      </c>
      <c r="CI2867">
        <f>(HydroProcOil!$K$14/HexExtSoy!$K$4)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2316</v>
      </c>
      <c r="C2868" s="197" t="s">
        <v>719</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(Transest!$J$14/HexExtSoy!$K$4)</f>
        <v>0.20257267294641951</v>
      </c>
      <c r="CI2868">
        <f>(HydroProcOil!$K$14/HexExtSoy!$K$4)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2316</v>
      </c>
      <c r="C2869" s="197" t="s">
        <v>2354</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(Transest!$J$14/HexExtSoy!$K$4)</f>
        <v>0.20257267294641951</v>
      </c>
      <c r="CI2869">
        <f>(HydroProcOil!$K$14/HexExtSoy!$K$4)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2316</v>
      </c>
      <c r="C2870" s="197" t="s">
        <v>990</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(Transest!$J$14/HexExtSoy!$K$4)</f>
        <v>0.20257267294641951</v>
      </c>
      <c r="CI2870">
        <f>(HydroProcOil!$K$14/HexExtSoy!$K$4)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2316</v>
      </c>
      <c r="C2871" s="197" t="s">
        <v>2355</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(Transest!$J$14/HexExtSoy!$K$4)</f>
        <v>0.20257267294641951</v>
      </c>
      <c r="CI2871">
        <f>(HydroProcOil!$K$14/HexExtSoy!$K$4)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2316</v>
      </c>
      <c r="C2872" s="197" t="s">
        <v>2356</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(Transest!$J$14/HexExtSoy!$K$4)</f>
        <v>0.20257267294641951</v>
      </c>
      <c r="CI2872">
        <f>(HydroProcOil!$K$14/HexExtSoy!$K$4)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2316</v>
      </c>
      <c r="C2873" s="197" t="s">
        <v>1732</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(Transest!$J$14/HexExtSoy!$K$4)</f>
        <v>0.20257267294641951</v>
      </c>
      <c r="CI2873">
        <f>(HydroProcOil!$K$14/HexExtSoy!$K$4)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2316</v>
      </c>
      <c r="C2874" s="197" t="s">
        <v>648</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(Transest!$J$14/HexExtSoy!$K$4)</f>
        <v>0.20257267294641951</v>
      </c>
      <c r="CI2874">
        <f>(HydroProcOil!$K$14/HexExtSoy!$K$4)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2316</v>
      </c>
      <c r="C2875" s="197" t="s">
        <v>722</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(Transest!$J$14/HexExtSoy!$K$4)</f>
        <v>0.20257267294641951</v>
      </c>
      <c r="CI2875">
        <f>(HydroProcOil!$K$14/HexExtSoy!$K$4)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2316</v>
      </c>
      <c r="C2876" s="197" t="s">
        <v>2357</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(Transest!$J$14/HexExtSoy!$K$4)</f>
        <v>0.20257267294641951</v>
      </c>
      <c r="CI2876">
        <f>(HydroProcOil!$K$14/HexExtSoy!$K$4)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2316</v>
      </c>
      <c r="C2877" s="197" t="s">
        <v>2358</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(Transest!$J$14/HexExtSoy!$K$4)</f>
        <v>0.20257267294641951</v>
      </c>
      <c r="CI2877">
        <f>(HydroProcOil!$K$14/HexExtSoy!$K$4)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2316</v>
      </c>
      <c r="C2878" s="197" t="s">
        <v>2359</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(Transest!$J$14/HexExtSoy!$K$4)</f>
        <v>0.20257267294641951</v>
      </c>
      <c r="CI2878">
        <f>(HydroProcOil!$K$14/HexExtSoy!$K$4)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2316</v>
      </c>
      <c r="C2879" s="197" t="s">
        <v>2360</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(Transest!$J$14/HexExtSoy!$K$4)</f>
        <v>0.20257267294641951</v>
      </c>
      <c r="CI2879">
        <f>(HydroProcOil!$K$14/HexExtSoy!$K$4)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2316</v>
      </c>
      <c r="C2880" s="197" t="s">
        <v>1260</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(Transest!$J$14/HexExtSoy!$K$4)</f>
        <v>0.20257267294641951</v>
      </c>
      <c r="CI2880">
        <f>(HydroProcOil!$K$14/HexExtSoy!$K$4)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2316</v>
      </c>
      <c r="C2881" s="197" t="s">
        <v>1859</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(Transest!$J$14/HexExtSoy!$K$4)</f>
        <v>0.20257267294641951</v>
      </c>
      <c r="CI2881">
        <f>(HydroProcOil!$K$14/HexExtSoy!$K$4)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2316</v>
      </c>
      <c r="C2882" s="197" t="s">
        <v>858</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(Transest!$J$14/HexExtSoy!$K$4)</f>
        <v>0.20257267294641951</v>
      </c>
      <c r="CI2882">
        <f>(HydroProcOil!$K$14/HexExtSoy!$K$4)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2316</v>
      </c>
      <c r="C2883" s="197" t="s">
        <v>1107</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(Transest!$J$14/HexExtSoy!$K$4)</f>
        <v>0.20257267294641951</v>
      </c>
      <c r="CI2883">
        <f>(HydroProcOil!$K$14/HexExtSoy!$K$4)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2316</v>
      </c>
      <c r="C2884" s="197" t="s">
        <v>1012</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(Transest!$J$14/HexExtSoy!$K$4)</f>
        <v>0.20257267294641951</v>
      </c>
      <c r="CI2884">
        <f>(HydroProcOil!$K$14/HexExtSoy!$K$4)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2316</v>
      </c>
      <c r="C2885" s="197" t="s">
        <v>656</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(Transest!$J$14/HexExtSoy!$K$4)</f>
        <v>0.20257267294641951</v>
      </c>
      <c r="CI2885">
        <f>(HydroProcOil!$K$14/HexExtSoy!$K$4)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2316</v>
      </c>
      <c r="C2886" s="197" t="s">
        <v>2029</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(Transest!$J$14/HexExtSoy!$K$4)</f>
        <v>0.20257267294641951</v>
      </c>
      <c r="CI2886">
        <f>(HydroProcOil!$K$14/HexExtSoy!$K$4)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2316</v>
      </c>
      <c r="C2887" s="197" t="s">
        <v>2285</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(Transest!$J$14/HexExtSoy!$K$4)</f>
        <v>0.20257267294641951</v>
      </c>
      <c r="CI2887">
        <f>(HydroProcOil!$K$14/HexExtSoy!$K$4)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2316</v>
      </c>
      <c r="C2888" s="197" t="s">
        <v>2361</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(Transest!$J$14/HexExtSoy!$K$4)</f>
        <v>0.20257267294641951</v>
      </c>
      <c r="CI2888">
        <f>(HydroProcOil!$K$14/HexExtSoy!$K$4)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2316</v>
      </c>
      <c r="C2889" s="197" t="s">
        <v>1402</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(Transest!$J$14/HexExtSoy!$K$4)</f>
        <v>0.20257267294641951</v>
      </c>
      <c r="CI2889">
        <f>(HydroProcOil!$K$14/HexExtSoy!$K$4)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2316</v>
      </c>
      <c r="C2890" s="197" t="s">
        <v>2362</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(Transest!$J$14/HexExtSoy!$K$4)</f>
        <v>0.20257267294641951</v>
      </c>
      <c r="CI2890">
        <f>(HydroProcOil!$K$14/HexExtSoy!$K$4)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2316</v>
      </c>
      <c r="C2891" s="197" t="s">
        <v>2363</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(Transest!$J$14/HexExtSoy!$K$4)</f>
        <v>0.20257267294641951</v>
      </c>
      <c r="CI2891">
        <f>(HydroProcOil!$K$14/HexExtSoy!$K$4)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2316</v>
      </c>
      <c r="C2892" s="197" t="s">
        <v>2364</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(Transest!$J$14/HexExtSoy!$K$4)</f>
        <v>0.20257267294641951</v>
      </c>
      <c r="CI2892">
        <f>(HydroProcOil!$K$14/HexExtSoy!$K$4)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2316</v>
      </c>
      <c r="C2893" s="197" t="s">
        <v>2365</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(Transest!$J$14/HexExtSoy!$K$4)</f>
        <v>0.20257267294641951</v>
      </c>
      <c r="CI2893">
        <f>(HydroProcOil!$K$14/HexExtSoy!$K$4)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2316</v>
      </c>
      <c r="C2894" s="197" t="s">
        <v>2366</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(Transest!$J$14/HexExtSoy!$K$4)</f>
        <v>0.20257267294641951</v>
      </c>
      <c r="CI2894">
        <f>(HydroProcOil!$K$14/HexExtSoy!$K$4)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2316</v>
      </c>
      <c r="C2895" s="197" t="s">
        <v>2367</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(Transest!$J$14/HexExtSoy!$K$4)</f>
        <v>0.20257267294641951</v>
      </c>
      <c r="CI2895">
        <f>(HydroProcOil!$K$14/HexExtSoy!$K$4)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2368</v>
      </c>
      <c r="C2896" s="197" t="s">
        <v>791</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(Transest!$J$14/HexExtSoy!$K$4)</f>
        <v>0.20257267294641951</v>
      </c>
      <c r="CI2896">
        <f>(HydroProcOil!$K$14/HexExtSoy!$K$4)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2368</v>
      </c>
      <c r="C2897" s="197" t="s">
        <v>2369</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(Transest!$J$14/HexExtSoy!$K$4)</f>
        <v>0.20257267294641951</v>
      </c>
      <c r="CI2897">
        <f>(HydroProcOil!$K$14/HexExtSoy!$K$4)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2368</v>
      </c>
      <c r="C2898" s="197" t="s">
        <v>679</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(Transest!$J$14/HexExtSoy!$K$4)</f>
        <v>0.20257267294641951</v>
      </c>
      <c r="CI2898">
        <f>(HydroProcOil!$K$14/HexExtSoy!$K$4)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2368</v>
      </c>
      <c r="C2899" s="197" t="s">
        <v>2370</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(Transest!$J$14/HexExtSoy!$K$4)</f>
        <v>0.20257267294641951</v>
      </c>
      <c r="CI2899">
        <f>(HydroProcOil!$K$14/HexExtSoy!$K$4)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2368</v>
      </c>
      <c r="C2900" s="197" t="s">
        <v>2371</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(Transest!$J$14/HexExtSoy!$K$4)</f>
        <v>0.20257267294641951</v>
      </c>
      <c r="CI2900">
        <f>(HydroProcOil!$K$14/HexExtSoy!$K$4)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2368</v>
      </c>
      <c r="C2901" s="197" t="s">
        <v>684</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(Transest!$J$14/HexExtSoy!$K$4)</f>
        <v>0.20257267294641951</v>
      </c>
      <c r="CI2901">
        <f>(HydroProcOil!$K$14/HexExtSoy!$K$4)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2368</v>
      </c>
      <c r="C2902" s="197" t="s">
        <v>686</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(Transest!$J$14/HexExtSoy!$K$4)</f>
        <v>0.20257267294641951</v>
      </c>
      <c r="CI2902">
        <f>(HydroProcOil!$K$14/HexExtSoy!$K$4)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2368</v>
      </c>
      <c r="C2903" s="197" t="s">
        <v>2372</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(Transest!$J$14/HexExtSoy!$K$4)</f>
        <v>0.20257267294641951</v>
      </c>
      <c r="CI2903">
        <f>(HydroProcOil!$K$14/HexExtSoy!$K$4)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2368</v>
      </c>
      <c r="C2904" s="197" t="s">
        <v>809</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(Transest!$J$14/HexExtSoy!$K$4)</f>
        <v>0.20257267294641951</v>
      </c>
      <c r="CI2904">
        <f>(HydroProcOil!$K$14/HexExtSoy!$K$4)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2368</v>
      </c>
      <c r="C2905" s="197" t="s">
        <v>2373</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(Transest!$J$14/HexExtSoy!$K$4)</f>
        <v>0.20257267294641951</v>
      </c>
      <c r="CI2905">
        <f>(HydroProcOil!$K$14/HexExtSoy!$K$4)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2368</v>
      </c>
      <c r="C2906" s="197" t="s">
        <v>621</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(Transest!$J$14/HexExtSoy!$K$4)</f>
        <v>0.20257267294641951</v>
      </c>
      <c r="CI2906">
        <f>(HydroProcOil!$K$14/HexExtSoy!$K$4)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2368</v>
      </c>
      <c r="C2907" s="197" t="s">
        <v>814</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(Transest!$J$14/HexExtSoy!$K$4)</f>
        <v>0.20257267294641951</v>
      </c>
      <c r="CI2907">
        <f>(HydroProcOil!$K$14/HexExtSoy!$K$4)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2368</v>
      </c>
      <c r="C2908" s="197" t="s">
        <v>697</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(Transest!$J$14/HexExtSoy!$K$4)</f>
        <v>0.20257267294641951</v>
      </c>
      <c r="CI2908">
        <f>(HydroProcOil!$K$14/HexExtSoy!$K$4)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2368</v>
      </c>
      <c r="C2909" s="197" t="s">
        <v>2374</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(Transest!$J$14/HexExtSoy!$K$4)</f>
        <v>0.20257267294641951</v>
      </c>
      <c r="CI2909">
        <f>(HydroProcOil!$K$14/HexExtSoy!$K$4)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2368</v>
      </c>
      <c r="C2910" s="197" t="s">
        <v>2375</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(Transest!$J$14/HexExtSoy!$K$4)</f>
        <v>0.20257267294641951</v>
      </c>
      <c r="CI2910">
        <f>(HydroProcOil!$K$14/HexExtSoy!$K$4)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2368</v>
      </c>
      <c r="C2911" s="197" t="s">
        <v>628</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(Transest!$J$14/HexExtSoy!$K$4)</f>
        <v>0.20257267294641951</v>
      </c>
      <c r="CI2911">
        <f>(HydroProcOil!$K$14/HexExtSoy!$K$4)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2368</v>
      </c>
      <c r="C2912" s="197" t="s">
        <v>2211</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(Transest!$J$14/HexExtSoy!$K$4)</f>
        <v>0.20257267294641951</v>
      </c>
      <c r="CI2912">
        <f>(HydroProcOil!$K$14/HexExtSoy!$K$4)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2368</v>
      </c>
      <c r="C2913" s="197" t="s">
        <v>2376</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(Transest!$J$14/HexExtSoy!$K$4)</f>
        <v>0.20257267294641951</v>
      </c>
      <c r="CI2913">
        <f>(HydroProcOil!$K$14/HexExtSoy!$K$4)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2368</v>
      </c>
      <c r="C2914" s="197" t="s">
        <v>2377</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(Transest!$J$14/HexExtSoy!$K$4)</f>
        <v>0.20257267294641951</v>
      </c>
      <c r="CI2914">
        <f>(HydroProcOil!$K$14/HexExtSoy!$K$4)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2368</v>
      </c>
      <c r="C2915" s="197" t="s">
        <v>2378</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(Transest!$J$14/HexExtSoy!$K$4)</f>
        <v>0.20257267294641951</v>
      </c>
      <c r="CI2915">
        <f>(HydroProcOil!$K$14/HexExtSoy!$K$4)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2368</v>
      </c>
      <c r="C2916" s="197" t="s">
        <v>1049</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(Transest!$J$14/HexExtSoy!$K$4)</f>
        <v>0.20257267294641951</v>
      </c>
      <c r="CI2916">
        <f>(HydroProcOil!$K$14/HexExtSoy!$K$4)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2368</v>
      </c>
      <c r="C2917" s="197" t="s">
        <v>705</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(Transest!$J$14/HexExtSoy!$K$4)</f>
        <v>0.20257267294641951</v>
      </c>
      <c r="CI2917">
        <f>(HydroProcOil!$K$14/HexExtSoy!$K$4)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2368</v>
      </c>
      <c r="C2918" s="197" t="s">
        <v>1093</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(Transest!$J$14/HexExtSoy!$K$4)</f>
        <v>0.20257267294641951</v>
      </c>
      <c r="CI2918">
        <f>(HydroProcOil!$K$14/HexExtSoy!$K$4)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2368</v>
      </c>
      <c r="C2919" s="197" t="s">
        <v>2379</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(Transest!$J$14/HexExtSoy!$K$4)</f>
        <v>0.20257267294641951</v>
      </c>
      <c r="CI2919">
        <f>(HydroProcOil!$K$14/HexExtSoy!$K$4)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2368</v>
      </c>
      <c r="C2920" s="197" t="s">
        <v>2380</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(Transest!$J$14/HexExtSoy!$K$4)</f>
        <v>0.20257267294641951</v>
      </c>
      <c r="CI2920">
        <f>(HydroProcOil!$K$14/HexExtSoy!$K$4)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2368</v>
      </c>
      <c r="C2921" s="197" t="s">
        <v>2381</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(Transest!$J$14/HexExtSoy!$K$4)</f>
        <v>0.20257267294641951</v>
      </c>
      <c r="CI2921">
        <f>(HydroProcOil!$K$14/HexExtSoy!$K$4)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2368</v>
      </c>
      <c r="C2922" s="197" t="s">
        <v>987</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(Transest!$J$14/HexExtSoy!$K$4)</f>
        <v>0.20257267294641951</v>
      </c>
      <c r="CI2922">
        <f>(HydroProcOil!$K$14/HexExtSoy!$K$4)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2368</v>
      </c>
      <c r="C2923" s="197" t="s">
        <v>840</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(Transest!$J$14/HexExtSoy!$K$4)</f>
        <v>0.20257267294641951</v>
      </c>
      <c r="CI2923">
        <f>(HydroProcOil!$K$14/HexExtSoy!$K$4)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2368</v>
      </c>
      <c r="C2924" s="197" t="s">
        <v>2382</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(Transest!$J$14/HexExtSoy!$K$4)</f>
        <v>0.20257267294641951</v>
      </c>
      <c r="CI2924">
        <f>(HydroProcOil!$K$14/HexExtSoy!$K$4)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2368</v>
      </c>
      <c r="C2925" s="197" t="s">
        <v>2383</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(Transest!$J$14/HexExtSoy!$K$4)</f>
        <v>0.20257267294641951</v>
      </c>
      <c r="CI2925">
        <f>(HydroProcOil!$K$14/HexExtSoy!$K$4)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2368</v>
      </c>
      <c r="C2926" s="197" t="s">
        <v>2384</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(Transest!$J$14/HexExtSoy!$K$4)</f>
        <v>0.20257267294641951</v>
      </c>
      <c r="CI2926">
        <f>(HydroProcOil!$K$14/HexExtSoy!$K$4)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2368</v>
      </c>
      <c r="C2927" s="197" t="s">
        <v>2385</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(Transest!$J$14/HexExtSoy!$K$4)</f>
        <v>0.20257267294641951</v>
      </c>
      <c r="CI2927">
        <f>(HydroProcOil!$K$14/HexExtSoy!$K$4)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2368</v>
      </c>
      <c r="C2928" s="197" t="s">
        <v>1262</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(Transest!$J$14/HexExtSoy!$K$4)</f>
        <v>0.20257267294641951</v>
      </c>
      <c r="CI2928">
        <f>(HydroProcOil!$K$14/HexExtSoy!$K$4)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2368</v>
      </c>
      <c r="C2929" s="197" t="s">
        <v>1713</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(Transest!$J$14/HexExtSoy!$K$4)</f>
        <v>0.20257267294641951</v>
      </c>
      <c r="CI2929">
        <f>(HydroProcOil!$K$14/HexExtSoy!$K$4)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2368</v>
      </c>
      <c r="C2930" s="197" t="s">
        <v>2386</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(Transest!$J$14/HexExtSoy!$K$4)</f>
        <v>0.20257267294641951</v>
      </c>
      <c r="CI2930">
        <f>(HydroProcOil!$K$14/HexExtSoy!$K$4)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2368</v>
      </c>
      <c r="C2931" s="197" t="s">
        <v>2387</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(Transest!$J$14/HexExtSoy!$K$4)</f>
        <v>0.20257267294641951</v>
      </c>
      <c r="CI2931">
        <f>(HydroProcOil!$K$14/HexExtSoy!$K$4)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2368</v>
      </c>
      <c r="C2932" s="197" t="s">
        <v>2388</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(Transest!$J$14/HexExtSoy!$K$4)</f>
        <v>0.20257267294641951</v>
      </c>
      <c r="CI2932">
        <f>(HydroProcOil!$K$14/HexExtSoy!$K$4)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2368</v>
      </c>
      <c r="C2933" s="197" t="s">
        <v>2389</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(Transest!$J$14/HexExtSoy!$K$4)</f>
        <v>0.20257267294641951</v>
      </c>
      <c r="CI2933">
        <f>(HydroProcOil!$K$14/HexExtSoy!$K$4)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2368</v>
      </c>
      <c r="C2934" s="197" t="s">
        <v>2390</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(Transest!$J$14/HexExtSoy!$K$4)</f>
        <v>0.20257267294641951</v>
      </c>
      <c r="CI2934">
        <f>(HydroProcOil!$K$14/HexExtSoy!$K$4)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2391</v>
      </c>
      <c r="C2935" s="197" t="s">
        <v>592</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(Transest!$J$14/HexExtSoy!$K$4)</f>
        <v>0.20257267294641951</v>
      </c>
      <c r="CI2935">
        <f>(HydroProcOil!$K$14/HexExtSoy!$K$4)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2391</v>
      </c>
      <c r="C2936" s="197" t="s">
        <v>2039</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(Transest!$J$14/HexExtSoy!$K$4)</f>
        <v>0.20257267294641951</v>
      </c>
      <c r="CI2936">
        <f>(HydroProcOil!$K$14/HexExtSoy!$K$4)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2391</v>
      </c>
      <c r="C2937" s="197" t="s">
        <v>680</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(Transest!$J$14/HexExtSoy!$K$4)</f>
        <v>0.20257267294641951</v>
      </c>
      <c r="CI2937">
        <f>(HydroProcOil!$K$14/HexExtSoy!$K$4)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2391</v>
      </c>
      <c r="C2938" s="197" t="s">
        <v>2392</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(Transest!$J$14/HexExtSoy!$K$4)</f>
        <v>0.20257267294641951</v>
      </c>
      <c r="CI2938">
        <f>(HydroProcOil!$K$14/HexExtSoy!$K$4)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2391</v>
      </c>
      <c r="C2939" s="197" t="s">
        <v>2393</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(Transest!$J$14/HexExtSoy!$K$4)</f>
        <v>0.20257267294641951</v>
      </c>
      <c r="CI2939">
        <f>(HydroProcOil!$K$14/HexExtSoy!$K$4)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2391</v>
      </c>
      <c r="C2940" s="197" t="s">
        <v>2394</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(Transest!$J$14/HexExtSoy!$K$4)</f>
        <v>0.20257267294641951</v>
      </c>
      <c r="CI2940">
        <f>(HydroProcOil!$K$14/HexExtSoy!$K$4)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2391</v>
      </c>
      <c r="C2941" s="197" t="s">
        <v>599</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(Transest!$J$14/HexExtSoy!$K$4)</f>
        <v>0.20257267294641951</v>
      </c>
      <c r="CI2941">
        <f>(HydroProcOil!$K$14/HexExtSoy!$K$4)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2391</v>
      </c>
      <c r="C2942" s="197" t="s">
        <v>605</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(Transest!$J$14/HexExtSoy!$K$4)</f>
        <v>0.20257267294641951</v>
      </c>
      <c r="CI2942">
        <f>(HydroProcOil!$K$14/HexExtSoy!$K$4)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2391</v>
      </c>
      <c r="C2943" s="197" t="s">
        <v>2395</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(Transest!$J$14/HexExtSoy!$K$4)</f>
        <v>0.20257267294641951</v>
      </c>
      <c r="CI2943">
        <f>(HydroProcOil!$K$14/HexExtSoy!$K$4)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2391</v>
      </c>
      <c r="C2944" s="197" t="s">
        <v>620</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(Transest!$J$14/HexExtSoy!$K$4)</f>
        <v>0.20257267294641951</v>
      </c>
      <c r="CI2944">
        <f>(HydroProcOil!$K$14/HexExtSoy!$K$4)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2391</v>
      </c>
      <c r="C2945" s="197" t="s">
        <v>955</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(Transest!$J$14/HexExtSoy!$K$4)</f>
        <v>0.20257267294641951</v>
      </c>
      <c r="CI2945">
        <f>(HydroProcOil!$K$14/HexExtSoy!$K$4)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2391</v>
      </c>
      <c r="C2946" s="197" t="s">
        <v>697</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(Transest!$J$14/HexExtSoy!$K$4)</f>
        <v>0.20257267294641951</v>
      </c>
      <c r="CI2946">
        <f>(HydroProcOil!$K$14/HexExtSoy!$K$4)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2391</v>
      </c>
      <c r="C2947" s="197" t="s">
        <v>2396</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(Transest!$J$14/HexExtSoy!$K$4)</f>
        <v>0.20257267294641951</v>
      </c>
      <c r="CI2947">
        <f>(HydroProcOil!$K$14/HexExtSoy!$K$4)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2391</v>
      </c>
      <c r="C2948" s="197" t="s">
        <v>1428</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(Transest!$J$14/HexExtSoy!$K$4)</f>
        <v>0.20257267294641951</v>
      </c>
      <c r="CI2948">
        <f>(HydroProcOil!$K$14/HexExtSoy!$K$4)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2391</v>
      </c>
      <c r="C2949" s="197" t="s">
        <v>963</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(Transest!$J$14/HexExtSoy!$K$4)</f>
        <v>0.20257267294641951</v>
      </c>
      <c r="CI2949">
        <f>(HydroProcOil!$K$14/HexExtSoy!$K$4)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2391</v>
      </c>
      <c r="C2950" s="197" t="s">
        <v>2397</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(Transest!$J$14/HexExtSoy!$K$4)</f>
        <v>0.20257267294641951</v>
      </c>
      <c r="CI2950">
        <f>(HydroProcOil!$K$14/HexExtSoy!$K$4)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2391</v>
      </c>
      <c r="C2951" s="197" t="s">
        <v>1126</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(Transest!$J$14/HexExtSoy!$K$4)</f>
        <v>0.20257267294641951</v>
      </c>
      <c r="CI2951">
        <f>(HydroProcOil!$K$14/HexExtSoy!$K$4)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2391</v>
      </c>
      <c r="C2952" s="197" t="s">
        <v>627</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(Transest!$J$14/HexExtSoy!$K$4)</f>
        <v>0.20257267294641951</v>
      </c>
      <c r="CI2952">
        <f>(HydroProcOil!$K$14/HexExtSoy!$K$4)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2391</v>
      </c>
      <c r="C2953" s="197" t="s">
        <v>628</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(Transest!$J$14/HexExtSoy!$K$4)</f>
        <v>0.20257267294641951</v>
      </c>
      <c r="CI2953">
        <f>(HydroProcOil!$K$14/HexExtSoy!$K$4)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2391</v>
      </c>
      <c r="C2954" s="197" t="s">
        <v>2398</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(Transest!$J$14/HexExtSoy!$K$4)</f>
        <v>0.20257267294641951</v>
      </c>
      <c r="CI2954">
        <f>(HydroProcOil!$K$14/HexExtSoy!$K$4)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2391</v>
      </c>
      <c r="C2955" s="197" t="s">
        <v>1049</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(Transest!$J$14/HexExtSoy!$K$4)</f>
        <v>0.20257267294641951</v>
      </c>
      <c r="CI2955">
        <f>(HydroProcOil!$K$14/HexExtSoy!$K$4)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2391</v>
      </c>
      <c r="C2956" s="197" t="s">
        <v>705</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(Transest!$J$14/HexExtSoy!$K$4)</f>
        <v>0.20257267294641951</v>
      </c>
      <c r="CI2956">
        <f>(HydroProcOil!$K$14/HexExtSoy!$K$4)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2391</v>
      </c>
      <c r="C2957" s="197" t="s">
        <v>707</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(Transest!$J$14/HexExtSoy!$K$4)</f>
        <v>0.20257267294641951</v>
      </c>
      <c r="CI2957">
        <f>(HydroProcOil!$K$14/HexExtSoy!$K$4)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2391</v>
      </c>
      <c r="C2958" s="197" t="s">
        <v>1841</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(Transest!$J$14/HexExtSoy!$K$4)</f>
        <v>0.20257267294641951</v>
      </c>
      <c r="CI2958">
        <f>(HydroProcOil!$K$14/HexExtSoy!$K$4)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2391</v>
      </c>
      <c r="C2959" s="197" t="s">
        <v>638</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(Transest!$J$14/HexExtSoy!$K$4)</f>
        <v>0.20257267294641951</v>
      </c>
      <c r="CI2959">
        <f>(HydroProcOil!$K$14/HexExtSoy!$K$4)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2391</v>
      </c>
      <c r="C2960" s="197" t="s">
        <v>639</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(Transest!$J$14/HexExtSoy!$K$4)</f>
        <v>0.20257267294641951</v>
      </c>
      <c r="CI2960">
        <f>(HydroProcOil!$K$14/HexExtSoy!$K$4)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2391</v>
      </c>
      <c r="C2961" s="197" t="s">
        <v>1093</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(Transest!$J$14/HexExtSoy!$K$4)</f>
        <v>0.20257267294641951</v>
      </c>
      <c r="CI2961">
        <f>(HydroProcOil!$K$14/HexExtSoy!$K$4)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2391</v>
      </c>
      <c r="C2962" s="197" t="s">
        <v>1096</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(Transest!$J$14/HexExtSoy!$K$4)</f>
        <v>0.20257267294641951</v>
      </c>
      <c r="CI2962">
        <f>(HydroProcOil!$K$14/HexExtSoy!$K$4)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2391</v>
      </c>
      <c r="C2963" s="197" t="s">
        <v>826</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(Transest!$J$14/HexExtSoy!$K$4)</f>
        <v>0.20257267294641951</v>
      </c>
      <c r="CI2963">
        <f>(HydroProcOil!$K$14/HexExtSoy!$K$4)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2391</v>
      </c>
      <c r="C2964" s="197" t="s">
        <v>2399</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(Transest!$J$14/HexExtSoy!$K$4)</f>
        <v>0.20257267294641951</v>
      </c>
      <c r="CI2964">
        <f>(HydroProcOil!$K$14/HexExtSoy!$K$4)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2391</v>
      </c>
      <c r="C2965" s="197" t="s">
        <v>2400</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(Transest!$J$14/HexExtSoy!$K$4)</f>
        <v>0.20257267294641951</v>
      </c>
      <c r="CI2965">
        <f>(HydroProcOil!$K$14/HexExtSoy!$K$4)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2391</v>
      </c>
      <c r="C2966" s="197" t="s">
        <v>641</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(Transest!$J$14/HexExtSoy!$K$4)</f>
        <v>0.20257267294641951</v>
      </c>
      <c r="CI2966">
        <f>(HydroProcOil!$K$14/HexExtSoy!$K$4)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2391</v>
      </c>
      <c r="C2967" s="197" t="s">
        <v>643</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(Transest!$J$14/HexExtSoy!$K$4)</f>
        <v>0.20257267294641951</v>
      </c>
      <c r="CI2967">
        <f>(HydroProcOil!$K$14/HexExtSoy!$K$4)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2391</v>
      </c>
      <c r="C2968" s="197" t="s">
        <v>1314</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(Transest!$J$14/HexExtSoy!$K$4)</f>
        <v>0.20257267294641951</v>
      </c>
      <c r="CI2968">
        <f>(HydroProcOil!$K$14/HexExtSoy!$K$4)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2391</v>
      </c>
      <c r="C2969" s="197" t="s">
        <v>1136</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(Transest!$J$14/HexExtSoy!$K$4)</f>
        <v>0.20257267294641951</v>
      </c>
      <c r="CI2969">
        <f>(HydroProcOil!$K$14/HexExtSoy!$K$4)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2391</v>
      </c>
      <c r="C2970" s="197" t="s">
        <v>1317</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(Transest!$J$14/HexExtSoy!$K$4)</f>
        <v>0.20257267294641951</v>
      </c>
      <c r="CI2970">
        <f>(HydroProcOil!$K$14/HexExtSoy!$K$4)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2391</v>
      </c>
      <c r="C2971" s="197" t="s">
        <v>2401</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(Transest!$J$14/HexExtSoy!$K$4)</f>
        <v>0.20257267294641951</v>
      </c>
      <c r="CI2971">
        <f>(HydroProcOil!$K$14/HexExtSoy!$K$4)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2391</v>
      </c>
      <c r="C2972" s="197" t="s">
        <v>1191</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(Transest!$J$14/HexExtSoy!$K$4)</f>
        <v>0.20257267294641951</v>
      </c>
      <c r="CI2972">
        <f>(HydroProcOil!$K$14/HexExtSoy!$K$4)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2391</v>
      </c>
      <c r="C2973" s="197" t="s">
        <v>2402</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(Transest!$J$14/HexExtSoy!$K$4)</f>
        <v>0.20257267294641951</v>
      </c>
      <c r="CI2973">
        <f>(HydroProcOil!$K$14/HexExtSoy!$K$4)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2391</v>
      </c>
      <c r="C2974" s="197" t="s">
        <v>900</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(Transest!$J$14/HexExtSoy!$K$4)</f>
        <v>0.20257267294641951</v>
      </c>
      <c r="CI2974">
        <f>(HydroProcOil!$K$14/HexExtSoy!$K$4)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2391</v>
      </c>
      <c r="C2975" s="197" t="s">
        <v>2403</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(Transest!$J$14/HexExtSoy!$K$4)</f>
        <v>0.20257267294641951</v>
      </c>
      <c r="CI2975">
        <f>(HydroProcOil!$K$14/HexExtSoy!$K$4)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2391</v>
      </c>
      <c r="C2976" s="197" t="s">
        <v>647</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(Transest!$J$14/HexExtSoy!$K$4)</f>
        <v>0.20257267294641951</v>
      </c>
      <c r="CI2976">
        <f>(HydroProcOil!$K$14/HexExtSoy!$K$4)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2391</v>
      </c>
      <c r="C2977" s="197" t="s">
        <v>2404</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(Transest!$J$14/HexExtSoy!$K$4)</f>
        <v>0.20257267294641951</v>
      </c>
      <c r="CI2977">
        <f>(HydroProcOil!$K$14/HexExtSoy!$K$4)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2391</v>
      </c>
      <c r="C2978" s="197" t="s">
        <v>2122</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(Transest!$J$14/HexExtSoy!$K$4)</f>
        <v>0.20257267294641951</v>
      </c>
      <c r="CI2978">
        <f>(HydroProcOil!$K$14/HexExtSoy!$K$4)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2391</v>
      </c>
      <c r="C2979" s="197" t="s">
        <v>2405</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(Transest!$J$14/HexExtSoy!$K$4)</f>
        <v>0.20257267294641951</v>
      </c>
      <c r="CI2979">
        <f>(HydroProcOil!$K$14/HexExtSoy!$K$4)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2391</v>
      </c>
      <c r="C2980" s="197" t="s">
        <v>907</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(Transest!$J$14/HexExtSoy!$K$4)</f>
        <v>0.20257267294641951</v>
      </c>
      <c r="CI2980">
        <f>(HydroProcOil!$K$14/HexExtSoy!$K$4)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2391</v>
      </c>
      <c r="C2981" s="197" t="s">
        <v>2406</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(Transest!$J$14/HexExtSoy!$K$4)</f>
        <v>0.20257267294641951</v>
      </c>
      <c r="CI2981">
        <f>(HydroProcOil!$K$14/HexExtSoy!$K$4)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2391</v>
      </c>
      <c r="C2982" s="197" t="s">
        <v>2272</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(Transest!$J$14/HexExtSoy!$K$4)</f>
        <v>0.20257267294641951</v>
      </c>
      <c r="CI2982">
        <f>(HydroProcOil!$K$14/HexExtSoy!$K$4)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2391</v>
      </c>
      <c r="C2983" s="197" t="s">
        <v>2273</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(Transest!$J$14/HexExtSoy!$K$4)</f>
        <v>0.20257267294641951</v>
      </c>
      <c r="CI2983">
        <f>(HydroProcOil!$K$14/HexExtSoy!$K$4)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2391</v>
      </c>
      <c r="C2984" s="197" t="s">
        <v>1013</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(Transest!$J$14/HexExtSoy!$K$4)</f>
        <v>0.20257267294641951</v>
      </c>
      <c r="CI2984">
        <f>(HydroProcOil!$K$14/HexExtSoy!$K$4)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2391</v>
      </c>
      <c r="C2985" s="197" t="s">
        <v>1014</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(Transest!$J$14/HexExtSoy!$K$4)</f>
        <v>0.20257267294641951</v>
      </c>
      <c r="CI2985">
        <f>(HydroProcOil!$K$14/HexExtSoy!$K$4)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2391</v>
      </c>
      <c r="C2986" s="197" t="s">
        <v>2407</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(Transest!$J$14/HexExtSoy!$K$4)</f>
        <v>0.20257267294641951</v>
      </c>
      <c r="CI2986">
        <f>(HydroProcOil!$K$14/HexExtSoy!$K$4)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2391</v>
      </c>
      <c r="C2987" s="197" t="s">
        <v>2408</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(Transest!$J$14/HexExtSoy!$K$4)</f>
        <v>0.20257267294641951</v>
      </c>
      <c r="CI2987">
        <f>(HydroProcOil!$K$14/HexExtSoy!$K$4)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2391</v>
      </c>
      <c r="C2988" s="197" t="s">
        <v>1934</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(Transest!$J$14/HexExtSoy!$K$4)</f>
        <v>0.20257267294641951</v>
      </c>
      <c r="CI2988">
        <f>(HydroProcOil!$K$14/HexExtSoy!$K$4)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2391</v>
      </c>
      <c r="C2989" s="197" t="s">
        <v>1801</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(Transest!$J$14/HexExtSoy!$K$4)</f>
        <v>0.20257267294641951</v>
      </c>
      <c r="CI2989">
        <f>(HydroProcOil!$K$14/HexExtSoy!$K$4)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2409</v>
      </c>
      <c r="C2990" s="197" t="s">
        <v>791</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(Transest!$J$14/HexExtSoy!$K$4)</f>
        <v>0.20257267294641951</v>
      </c>
      <c r="CI2990">
        <f>(HydroProcOil!$K$14/HexExtSoy!$K$4)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2409</v>
      </c>
      <c r="C2991" s="197" t="s">
        <v>1901</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(Transest!$J$14/HexExtSoy!$K$4)</f>
        <v>0.20257267294641951</v>
      </c>
      <c r="CI2991">
        <f>(HydroProcOil!$K$14/HexExtSoy!$K$4)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2409</v>
      </c>
      <c r="C2992" s="197" t="s">
        <v>2410</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(Transest!$J$14/HexExtSoy!$K$4)</f>
        <v>0.20257267294641951</v>
      </c>
      <c r="CI2992">
        <f>(HydroProcOil!$K$14/HexExtSoy!$K$4)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2409</v>
      </c>
      <c r="C2993" s="197" t="s">
        <v>2411</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(Transest!$J$14/HexExtSoy!$K$4)</f>
        <v>0.20257267294641951</v>
      </c>
      <c r="CI2993">
        <f>(HydroProcOil!$K$14/HexExtSoy!$K$4)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2409</v>
      </c>
      <c r="C2994" s="197" t="s">
        <v>1063</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(Transest!$J$14/HexExtSoy!$K$4)</f>
        <v>0.20257267294641951</v>
      </c>
      <c r="CI2994">
        <f>(HydroProcOil!$K$14/HexExtSoy!$K$4)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2409</v>
      </c>
      <c r="C2995" s="197" t="s">
        <v>1678</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(Transest!$J$14/HexExtSoy!$K$4)</f>
        <v>0.20257267294641951</v>
      </c>
      <c r="CI2995">
        <f>(HydroProcOil!$K$14/HexExtSoy!$K$4)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2409</v>
      </c>
      <c r="C2996" s="197" t="s">
        <v>2412</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(Transest!$J$14/HexExtSoy!$K$4)</f>
        <v>0.20257267294641951</v>
      </c>
      <c r="CI2996">
        <f>(HydroProcOil!$K$14/HexExtSoy!$K$4)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2409</v>
      </c>
      <c r="C2997" s="197" t="s">
        <v>2413</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(Transest!$J$14/HexExtSoy!$K$4)</f>
        <v>0.20257267294641951</v>
      </c>
      <c r="CI2997">
        <f>(HydroProcOil!$K$14/HexExtSoy!$K$4)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2409</v>
      </c>
      <c r="C2998" s="197" t="s">
        <v>1445</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(Transest!$J$14/HexExtSoy!$K$4)</f>
        <v>0.20257267294641951</v>
      </c>
      <c r="CI2998">
        <f>(HydroProcOil!$K$14/HexExtSoy!$K$4)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2409</v>
      </c>
      <c r="C2999" s="197" t="s">
        <v>684</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(Transest!$J$14/HexExtSoy!$K$4)</f>
        <v>0.20257267294641951</v>
      </c>
      <c r="CI2999">
        <f>(HydroProcOil!$K$14/HexExtSoy!$K$4)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2409</v>
      </c>
      <c r="C3000" s="197" t="s">
        <v>686</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(Transest!$J$14/HexExtSoy!$K$4)</f>
        <v>0.20257267294641951</v>
      </c>
      <c r="CI3000">
        <f>(HydroProcOil!$K$14/HexExtSoy!$K$4)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2409</v>
      </c>
      <c r="C3001" s="197" t="s">
        <v>689</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(Transest!$J$14/HexExtSoy!$K$4)</f>
        <v>0.20257267294641951</v>
      </c>
      <c r="CI3001">
        <f>(HydroProcOil!$K$14/HexExtSoy!$K$4)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2409</v>
      </c>
      <c r="C3002" s="197" t="s">
        <v>2414</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(Transest!$J$14/HexExtSoy!$K$4)</f>
        <v>0.20257267294641951</v>
      </c>
      <c r="CI3002">
        <f>(HydroProcOil!$K$14/HexExtSoy!$K$4)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2409</v>
      </c>
      <c r="C3003" s="197" t="s">
        <v>944</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(Transest!$J$14/HexExtSoy!$K$4)</f>
        <v>0.20257267294641951</v>
      </c>
      <c r="CI3003">
        <f>(HydroProcOil!$K$14/HexExtSoy!$K$4)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2409</v>
      </c>
      <c r="C3004" s="197" t="s">
        <v>2415</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(Transest!$J$14/HexExtSoy!$K$4)</f>
        <v>0.20257267294641951</v>
      </c>
      <c r="CI3004">
        <f>(HydroProcOil!$K$14/HexExtSoy!$K$4)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2409</v>
      </c>
      <c r="C3005" s="197" t="s">
        <v>809</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(Transest!$J$14/HexExtSoy!$K$4)</f>
        <v>0.20257267294641951</v>
      </c>
      <c r="CI3005">
        <f>(HydroProcOil!$K$14/HexExtSoy!$K$4)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2409</v>
      </c>
      <c r="C3006" s="197" t="s">
        <v>1878</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(Transest!$J$14/HexExtSoy!$K$4)</f>
        <v>0.20257267294641951</v>
      </c>
      <c r="CI3006">
        <f>(HydroProcOil!$K$14/HexExtSoy!$K$4)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2409</v>
      </c>
      <c r="C3007" s="197" t="s">
        <v>2416</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(Transest!$J$14/HexExtSoy!$K$4)</f>
        <v>0.20257267294641951</v>
      </c>
      <c r="CI3007">
        <f>(HydroProcOil!$K$14/HexExtSoy!$K$4)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2409</v>
      </c>
      <c r="C3008" s="197" t="s">
        <v>2047</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(Transest!$J$14/HexExtSoy!$K$4)</f>
        <v>0.20257267294641951</v>
      </c>
      <c r="CI3008">
        <f>(HydroProcOil!$K$14/HexExtSoy!$K$4)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2409</v>
      </c>
      <c r="C3009" s="197" t="s">
        <v>2417</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(Transest!$J$14/HexExtSoy!$K$4)</f>
        <v>0.20257267294641951</v>
      </c>
      <c r="CI3009">
        <f>(HydroProcOil!$K$14/HexExtSoy!$K$4)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2409</v>
      </c>
      <c r="C3010" s="197" t="s">
        <v>2010</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(Transest!$J$14/HexExtSoy!$K$4)</f>
        <v>0.20257267294641951</v>
      </c>
      <c r="CI3010">
        <f>(HydroProcOil!$K$14/HexExtSoy!$K$4)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2409</v>
      </c>
      <c r="C3011" s="197" t="s">
        <v>697</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(Transest!$J$14/HexExtSoy!$K$4)</f>
        <v>0.20257267294641951</v>
      </c>
      <c r="CI3011">
        <f>(HydroProcOil!$K$14/HexExtSoy!$K$4)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2409</v>
      </c>
      <c r="C3012" s="197" t="s">
        <v>1295</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(Transest!$J$14/HexExtSoy!$K$4)</f>
        <v>0.20257267294641951</v>
      </c>
      <c r="CI3012">
        <f>(HydroProcOil!$K$14/HexExtSoy!$K$4)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2409</v>
      </c>
      <c r="C3013" s="197" t="s">
        <v>2418</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(Transest!$J$14/HexExtSoy!$K$4)</f>
        <v>0.20257267294641951</v>
      </c>
      <c r="CI3013">
        <f>(HydroProcOil!$K$14/HexExtSoy!$K$4)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2409</v>
      </c>
      <c r="C3014" s="197" t="s">
        <v>1176</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(Transest!$J$14/HexExtSoy!$K$4)</f>
        <v>0.20257267294641951</v>
      </c>
      <c r="CI3014">
        <f>(HydroProcOil!$K$14/HexExtSoy!$K$4)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2409</v>
      </c>
      <c r="C3015" s="197" t="s">
        <v>1459</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(Transest!$J$14/HexExtSoy!$K$4)</f>
        <v>0.20257267294641951</v>
      </c>
      <c r="CI3015">
        <f>(HydroProcOil!$K$14/HexExtSoy!$K$4)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2409</v>
      </c>
      <c r="C3016" s="197" t="s">
        <v>627</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(Transest!$J$14/HexExtSoy!$K$4)</f>
        <v>0.20257267294641951</v>
      </c>
      <c r="CI3016">
        <f>(HydroProcOil!$K$14/HexExtSoy!$K$4)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2409</v>
      </c>
      <c r="C3017" s="197" t="s">
        <v>628</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(Transest!$J$14/HexExtSoy!$K$4)</f>
        <v>0.20257267294641951</v>
      </c>
      <c r="CI3017">
        <f>(HydroProcOil!$K$14/HexExtSoy!$K$4)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2409</v>
      </c>
      <c r="C3018" s="197" t="s">
        <v>2419</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(Transest!$J$14/HexExtSoy!$K$4)</f>
        <v>0.20257267294641951</v>
      </c>
      <c r="CI3018">
        <f>(HydroProcOil!$K$14/HexExtSoy!$K$4)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2409</v>
      </c>
      <c r="C3019" s="197" t="s">
        <v>2420</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(Transest!$J$14/HexExtSoy!$K$4)</f>
        <v>0.20257267294641951</v>
      </c>
      <c r="CI3019">
        <f>(HydroProcOil!$K$14/HexExtSoy!$K$4)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2409</v>
      </c>
      <c r="C3020" s="197" t="s">
        <v>2421</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(Transest!$J$14/HexExtSoy!$K$4)</f>
        <v>0.20257267294641951</v>
      </c>
      <c r="CI3020">
        <f>(HydroProcOil!$K$14/HexExtSoy!$K$4)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2409</v>
      </c>
      <c r="C3021" s="197" t="s">
        <v>2422</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(Transest!$J$14/HexExtSoy!$K$4)</f>
        <v>0.20257267294641951</v>
      </c>
      <c r="CI3021">
        <f>(HydroProcOil!$K$14/HexExtSoy!$K$4)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2409</v>
      </c>
      <c r="C3022" s="197" t="s">
        <v>704</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(Transest!$J$14/HexExtSoy!$K$4)</f>
        <v>0.20257267294641951</v>
      </c>
      <c r="CI3022">
        <f>(HydroProcOil!$K$14/HexExtSoy!$K$4)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2409</v>
      </c>
      <c r="C3023" s="197" t="s">
        <v>2423</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(Transest!$J$14/HexExtSoy!$K$4)</f>
        <v>0.20257267294641951</v>
      </c>
      <c r="CI3023">
        <f>(HydroProcOil!$K$14/HexExtSoy!$K$4)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2409</v>
      </c>
      <c r="C3024" s="197" t="s">
        <v>705</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(Transest!$J$14/HexExtSoy!$K$4)</f>
        <v>0.20257267294641951</v>
      </c>
      <c r="CI3024">
        <f>(HydroProcOil!$K$14/HexExtSoy!$K$4)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2409</v>
      </c>
      <c r="C3025" s="197" t="s">
        <v>2424</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(Transest!$J$14/HexExtSoy!$K$4)</f>
        <v>0.20257267294641951</v>
      </c>
      <c r="CI3025">
        <f>(HydroProcOil!$K$14/HexExtSoy!$K$4)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2409</v>
      </c>
      <c r="C3026" s="197" t="s">
        <v>2425</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(Transest!$J$14/HexExtSoy!$K$4)</f>
        <v>0.20257267294641951</v>
      </c>
      <c r="CI3026">
        <f>(HydroProcOil!$K$14/HexExtSoy!$K$4)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2409</v>
      </c>
      <c r="C3027" s="197" t="s">
        <v>2426</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(Transest!$J$14/HexExtSoy!$K$4)</f>
        <v>0.20257267294641951</v>
      </c>
      <c r="CI3027">
        <f>(HydroProcOil!$K$14/HexExtSoy!$K$4)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2409</v>
      </c>
      <c r="C3028" s="197" t="s">
        <v>1471</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(Transest!$J$14/HexExtSoy!$K$4)</f>
        <v>0.20257267294641951</v>
      </c>
      <c r="CI3028">
        <f>(HydroProcOil!$K$14/HexExtSoy!$K$4)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2409</v>
      </c>
      <c r="C3029" s="197" t="s">
        <v>1473</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(Transest!$J$14/HexExtSoy!$K$4)</f>
        <v>0.20257267294641951</v>
      </c>
      <c r="CI3029">
        <f>(HydroProcOil!$K$14/HexExtSoy!$K$4)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2409</v>
      </c>
      <c r="C3030" s="197" t="s">
        <v>2427</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(Transest!$J$14/HexExtSoy!$K$4)</f>
        <v>0.20257267294641951</v>
      </c>
      <c r="CI3030">
        <f>(HydroProcOil!$K$14/HexExtSoy!$K$4)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2409</v>
      </c>
      <c r="C3031" s="197" t="s">
        <v>641</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(Transest!$J$14/HexExtSoy!$K$4)</f>
        <v>0.20257267294641951</v>
      </c>
      <c r="CI3031">
        <f>(HydroProcOil!$K$14/HexExtSoy!$K$4)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2409</v>
      </c>
      <c r="C3032" s="197" t="s">
        <v>2428</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(Transest!$J$14/HexExtSoy!$K$4)</f>
        <v>0.20257267294641951</v>
      </c>
      <c r="CI3032">
        <f>(HydroProcOil!$K$14/HexExtSoy!$K$4)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2409</v>
      </c>
      <c r="C3033" s="197" t="s">
        <v>1052</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(Transest!$J$14/HexExtSoy!$K$4)</f>
        <v>0.20257267294641951</v>
      </c>
      <c r="CI3033">
        <f>(HydroProcOil!$K$14/HexExtSoy!$K$4)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2409</v>
      </c>
      <c r="C3034" s="197" t="s">
        <v>2429</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(Transest!$J$14/HexExtSoy!$K$4)</f>
        <v>0.20257267294641951</v>
      </c>
      <c r="CI3034">
        <f>(HydroProcOil!$K$14/HexExtSoy!$K$4)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2409</v>
      </c>
      <c r="C3035" s="197" t="s">
        <v>2430</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(Transest!$J$14/HexExtSoy!$K$4)</f>
        <v>0.20257267294641951</v>
      </c>
      <c r="CI3035">
        <f>(HydroProcOil!$K$14/HexExtSoy!$K$4)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2409</v>
      </c>
      <c r="C3036" s="197" t="s">
        <v>2431</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(Transest!$J$14/HexExtSoy!$K$4)</f>
        <v>0.20257267294641951</v>
      </c>
      <c r="CI3036">
        <f>(HydroProcOil!$K$14/HexExtSoy!$K$4)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2409</v>
      </c>
      <c r="C3037" s="197" t="s">
        <v>987</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(Transest!$J$14/HexExtSoy!$K$4)</f>
        <v>0.20257267294641951</v>
      </c>
      <c r="CI3037">
        <f>(HydroProcOil!$K$14/HexExtSoy!$K$4)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2409</v>
      </c>
      <c r="C3038" s="197" t="s">
        <v>716</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(Transest!$J$14/HexExtSoy!$K$4)</f>
        <v>0.20257267294641951</v>
      </c>
      <c r="CI3038">
        <f>(HydroProcOil!$K$14/HexExtSoy!$K$4)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2409</v>
      </c>
      <c r="C3039" s="197" t="s">
        <v>1925</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(Transest!$J$14/HexExtSoy!$K$4)</f>
        <v>0.20257267294641951</v>
      </c>
      <c r="CI3039">
        <f>(HydroProcOil!$K$14/HexExtSoy!$K$4)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2409</v>
      </c>
      <c r="C3040" s="197" t="s">
        <v>2432</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(Transest!$J$14/HexExtSoy!$K$4)</f>
        <v>0.20257267294641951</v>
      </c>
      <c r="CI3040">
        <f>(HydroProcOil!$K$14/HexExtSoy!$K$4)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2409</v>
      </c>
      <c r="C3041" s="197" t="s">
        <v>2433</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(Transest!$J$14/HexExtSoy!$K$4)</f>
        <v>0.20257267294641951</v>
      </c>
      <c r="CI3041">
        <f>(HydroProcOil!$K$14/HexExtSoy!$K$4)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2409</v>
      </c>
      <c r="C3042" s="197" t="s">
        <v>1101</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(Transest!$J$14/HexExtSoy!$K$4)</f>
        <v>0.20257267294641951</v>
      </c>
      <c r="CI3042">
        <f>(HydroProcOil!$K$14/HexExtSoy!$K$4)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2409</v>
      </c>
      <c r="C3043" s="197" t="s">
        <v>1541</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(Transest!$J$14/HexExtSoy!$K$4)</f>
        <v>0.20257267294641951</v>
      </c>
      <c r="CI3043">
        <f>(HydroProcOil!$K$14/HexExtSoy!$K$4)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2409</v>
      </c>
      <c r="C3044" s="197" t="s">
        <v>2251</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(Transest!$J$14/HexExtSoy!$K$4)</f>
        <v>0.20257267294641951</v>
      </c>
      <c r="CI3044">
        <f>(HydroProcOil!$K$14/HexExtSoy!$K$4)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2409</v>
      </c>
      <c r="C3045" s="197" t="s">
        <v>2434</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(Transest!$J$14/HexExtSoy!$K$4)</f>
        <v>0.20257267294641951</v>
      </c>
      <c r="CI3045">
        <f>(HydroProcOil!$K$14/HexExtSoy!$K$4)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2409</v>
      </c>
      <c r="C3046" s="197" t="s">
        <v>2435</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(Transest!$J$14/HexExtSoy!$K$4)</f>
        <v>0.20257267294641951</v>
      </c>
      <c r="CI3046">
        <f>(HydroProcOil!$K$14/HexExtSoy!$K$4)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2409</v>
      </c>
      <c r="C3047" s="197" t="s">
        <v>2436</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(Transest!$J$14/HexExtSoy!$K$4)</f>
        <v>0.20257267294641951</v>
      </c>
      <c r="CI3047">
        <f>(HydroProcOil!$K$14/HexExtSoy!$K$4)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2409</v>
      </c>
      <c r="C3048" s="197" t="s">
        <v>2437</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(Transest!$J$14/HexExtSoy!$K$4)</f>
        <v>0.20257267294641951</v>
      </c>
      <c r="CI3048">
        <f>(HydroProcOil!$K$14/HexExtSoy!$K$4)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2409</v>
      </c>
      <c r="C3049" s="197" t="s">
        <v>2438</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(Transest!$J$14/HexExtSoy!$K$4)</f>
        <v>0.20257267294641951</v>
      </c>
      <c r="CI3049">
        <f>(HydroProcOil!$K$14/HexExtSoy!$K$4)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2409</v>
      </c>
      <c r="C3050" s="197" t="s">
        <v>907</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(Transest!$J$14/HexExtSoy!$K$4)</f>
        <v>0.20257267294641951</v>
      </c>
      <c r="CI3050">
        <f>(HydroProcOil!$K$14/HexExtSoy!$K$4)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2409</v>
      </c>
      <c r="C3051" s="197" t="s">
        <v>2439</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(Transest!$J$14/HexExtSoy!$K$4)</f>
        <v>0.20257267294641951</v>
      </c>
      <c r="CI3051">
        <f>(HydroProcOil!$K$14/HexExtSoy!$K$4)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2409</v>
      </c>
      <c r="C3052" s="197" t="s">
        <v>1634</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(Transest!$J$14/HexExtSoy!$K$4)</f>
        <v>0.20257267294641951</v>
      </c>
      <c r="CI3052">
        <f>(HydroProcOil!$K$14/HexExtSoy!$K$4)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2409</v>
      </c>
      <c r="C3053" s="197" t="s">
        <v>2440</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(Transest!$J$14/HexExtSoy!$K$4)</f>
        <v>0.20257267294641951</v>
      </c>
      <c r="CI3053">
        <f>(HydroProcOil!$K$14/HexExtSoy!$K$4)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2409</v>
      </c>
      <c r="C3054" s="197" t="s">
        <v>2097</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(Transest!$J$14/HexExtSoy!$K$4)</f>
        <v>0.20257267294641951</v>
      </c>
      <c r="CI3054">
        <f>(HydroProcOil!$K$14/HexExtSoy!$K$4)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2409</v>
      </c>
      <c r="C3055" s="197" t="s">
        <v>2441</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(Transest!$J$14/HexExtSoy!$K$4)</f>
        <v>0.20257267294641951</v>
      </c>
      <c r="CI3055">
        <f>(HydroProcOil!$K$14/HexExtSoy!$K$4)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2409</v>
      </c>
      <c r="C3056" s="197" t="s">
        <v>656</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(Transest!$J$14/HexExtSoy!$K$4)</f>
        <v>0.20257267294641951</v>
      </c>
      <c r="CI3056">
        <f>(HydroProcOil!$K$14/HexExtSoy!$K$4)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2409</v>
      </c>
      <c r="C3057" s="197" t="s">
        <v>2442</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(Transest!$J$14/HexExtSoy!$K$4)</f>
        <v>0.20257267294641951</v>
      </c>
      <c r="CI3057">
        <f>(HydroProcOil!$K$14/HexExtSoy!$K$4)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2409</v>
      </c>
      <c r="C3058" s="197" t="s">
        <v>2443</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(Transest!$J$14/HexExtSoy!$K$4)</f>
        <v>0.20257267294641951</v>
      </c>
      <c r="CI3058">
        <f>(HydroProcOil!$K$14/HexExtSoy!$K$4)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2409</v>
      </c>
      <c r="C3059" s="197" t="s">
        <v>2444</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(Transest!$J$14/HexExtSoy!$K$4)</f>
        <v>0.20257267294641951</v>
      </c>
      <c r="CI3059">
        <f>(HydroProcOil!$K$14/HexExtSoy!$K$4)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2409</v>
      </c>
      <c r="C3060" s="197" t="s">
        <v>1113</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(Transest!$J$14/HexExtSoy!$K$4)</f>
        <v>0.20257267294641951</v>
      </c>
      <c r="CI3060">
        <f>(HydroProcOil!$K$14/HexExtSoy!$K$4)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2409</v>
      </c>
      <c r="C3061" s="197" t="s">
        <v>1934</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(Transest!$J$14/HexExtSoy!$K$4)</f>
        <v>0.20257267294641951</v>
      </c>
      <c r="CI3061">
        <f>(HydroProcOil!$K$14/HexExtSoy!$K$4)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2445</v>
      </c>
      <c r="C3062" s="197" t="s">
        <v>1772</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(Transest!$J$14/HexExtSoy!$K$4)</f>
        <v>0.20257267294641951</v>
      </c>
      <c r="CI3062">
        <f>(HydroProcOil!$K$14/HexExtSoy!$K$4)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2445</v>
      </c>
      <c r="C3063" s="197" t="s">
        <v>1638</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(Transest!$J$14/HexExtSoy!$K$4)</f>
        <v>0.20257267294641951</v>
      </c>
      <c r="CI3063">
        <f>(HydroProcOil!$K$14/HexExtSoy!$K$4)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2445</v>
      </c>
      <c r="C3064" s="197" t="s">
        <v>1284</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(Transest!$J$14/HexExtSoy!$K$4)</f>
        <v>0.20257267294641951</v>
      </c>
      <c r="CI3064">
        <f>(HydroProcOil!$K$14/HexExtSoy!$K$4)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2445</v>
      </c>
      <c r="C3065" s="197" t="s">
        <v>1640</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(Transest!$J$14/HexExtSoy!$K$4)</f>
        <v>0.20257267294641951</v>
      </c>
      <c r="CI3065">
        <f>(HydroProcOil!$K$14/HexExtSoy!$K$4)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2445</v>
      </c>
      <c r="C3066" s="197" t="s">
        <v>2446</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(Transest!$J$14/HexExtSoy!$K$4)</f>
        <v>0.20257267294641951</v>
      </c>
      <c r="CI3066">
        <f>(HydroProcOil!$K$14/HexExtSoy!$K$4)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2445</v>
      </c>
      <c r="C3067" s="197" t="s">
        <v>1982</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(Transest!$J$14/HexExtSoy!$K$4)</f>
        <v>0.20257267294641951</v>
      </c>
      <c r="CI3067">
        <f>(HydroProcOil!$K$14/HexExtSoy!$K$4)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2445</v>
      </c>
      <c r="C3068" s="197" t="s">
        <v>813</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(Transest!$J$14/HexExtSoy!$K$4)</f>
        <v>0.20257267294641951</v>
      </c>
      <c r="CI3068">
        <f>(HydroProcOil!$K$14/HexExtSoy!$K$4)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2445</v>
      </c>
      <c r="C3069" s="197" t="s">
        <v>2447</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(Transest!$J$14/HexExtSoy!$K$4)</f>
        <v>0.20257267294641951</v>
      </c>
      <c r="CI3069">
        <f>(HydroProcOil!$K$14/HexExtSoy!$K$4)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2445</v>
      </c>
      <c r="C3070" s="197" t="s">
        <v>2448</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(Transest!$J$14/HexExtSoy!$K$4)</f>
        <v>0.20257267294641951</v>
      </c>
      <c r="CI3070">
        <f>(HydroProcOil!$K$14/HexExtSoy!$K$4)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2445</v>
      </c>
      <c r="C3071" s="197" t="s">
        <v>703</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(Transest!$J$14/HexExtSoy!$K$4)</f>
        <v>0.20257267294641951</v>
      </c>
      <c r="CI3071">
        <f>(HydroProcOil!$K$14/HexExtSoy!$K$4)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2445</v>
      </c>
      <c r="C3072" s="197" t="s">
        <v>2449</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(Transest!$J$14/HexExtSoy!$K$4)</f>
        <v>0.20257267294641951</v>
      </c>
      <c r="CI3072">
        <f>(HydroProcOil!$K$14/HexExtSoy!$K$4)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2445</v>
      </c>
      <c r="C3073" s="197" t="s">
        <v>705</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(Transest!$J$14/HexExtSoy!$K$4)</f>
        <v>0.20257267294641951</v>
      </c>
      <c r="CI3073">
        <f>(HydroProcOil!$K$14/HexExtSoy!$K$4)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2445</v>
      </c>
      <c r="C3074" s="197" t="s">
        <v>2450</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(Transest!$J$14/HexExtSoy!$K$4)</f>
        <v>0.20257267294641951</v>
      </c>
      <c r="CI3074">
        <f>(HydroProcOil!$K$14/HexExtSoy!$K$4)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2445</v>
      </c>
      <c r="C3075" s="197" t="s">
        <v>2451</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(Transest!$J$14/HexExtSoy!$K$4)</f>
        <v>0.20257267294641951</v>
      </c>
      <c r="CI3075">
        <f>(HydroProcOil!$K$14/HexExtSoy!$K$4)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2445</v>
      </c>
      <c r="C3076" s="197" t="s">
        <v>832</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(Transest!$J$14/HexExtSoy!$K$4)</f>
        <v>0.20257267294641951</v>
      </c>
      <c r="CI3076">
        <f>(HydroProcOil!$K$14/HexExtSoy!$K$4)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2445</v>
      </c>
      <c r="C3077" s="197" t="s">
        <v>1622</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(Transest!$J$14/HexExtSoy!$K$4)</f>
        <v>0.20257267294641951</v>
      </c>
      <c r="CI3077">
        <f>(HydroProcOil!$K$14/HexExtSoy!$K$4)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2445</v>
      </c>
      <c r="C3078" s="197" t="s">
        <v>1257</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(Transest!$J$14/HexExtSoy!$K$4)</f>
        <v>0.20257267294641951</v>
      </c>
      <c r="CI3078">
        <f>(HydroProcOil!$K$14/HexExtSoy!$K$4)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2445</v>
      </c>
      <c r="C3079" s="197" t="s">
        <v>2452</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(Transest!$J$14/HexExtSoy!$K$4)</f>
        <v>0.20257267294641951</v>
      </c>
      <c r="CI3079">
        <f>(HydroProcOil!$K$14/HexExtSoy!$K$4)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2445</v>
      </c>
      <c r="C3080" s="197" t="s">
        <v>2453</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(Transest!$J$14/HexExtSoy!$K$4)</f>
        <v>0.20257267294641951</v>
      </c>
      <c r="CI3080">
        <f>(HydroProcOil!$K$14/HexExtSoy!$K$4)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2445</v>
      </c>
      <c r="C3081" s="197" t="s">
        <v>1057</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(Transest!$J$14/HexExtSoy!$K$4)</f>
        <v>0.20257267294641951</v>
      </c>
      <c r="CI3081">
        <f>(HydroProcOil!$K$14/HexExtSoy!$K$4)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2445</v>
      </c>
      <c r="C3082" s="197" t="s">
        <v>2454</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(Transest!$J$14/HexExtSoy!$K$4)</f>
        <v>0.20257267294641951</v>
      </c>
      <c r="CI3082">
        <f>(HydroProcOil!$K$14/HexExtSoy!$K$4)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2445</v>
      </c>
      <c r="C3083" s="197" t="s">
        <v>2455</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(Transest!$J$14/HexExtSoy!$K$4)</f>
        <v>0.20257267294641951</v>
      </c>
      <c r="CI3083">
        <f>(HydroProcOil!$K$14/HexExtSoy!$K$4)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2445</v>
      </c>
      <c r="C3084" s="197" t="s">
        <v>2456</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(Transest!$J$14/HexExtSoy!$K$4)</f>
        <v>0.20257267294641951</v>
      </c>
      <c r="CI3084">
        <f>(HydroProcOil!$K$14/HexExtSoy!$K$4)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2457</v>
      </c>
      <c r="AE3085" s="319"/>
      <c r="AJ3085">
        <v>0</v>
      </c>
      <c r="AK3085">
        <v>0</v>
      </c>
    </row>
    <row r="3086" spans="1:106" x14ac:dyDescent="0.25">
      <c r="AE3086" s="319"/>
      <c r="AJ3086">
        <v>0</v>
      </c>
      <c r="AK3086">
        <v>0</v>
      </c>
    </row>
    <row r="3087" spans="1:106" ht="60" x14ac:dyDescent="0.25">
      <c r="F3087" t="s">
        <v>2458</v>
      </c>
      <c r="G3087" t="s">
        <v>2458</v>
      </c>
      <c r="H3087" t="s">
        <v>2458</v>
      </c>
      <c r="Q3087" s="202" t="s">
        <v>2459</v>
      </c>
      <c r="R3087" s="202" t="s">
        <v>2459</v>
      </c>
      <c r="AC3087" t="s">
        <v>2460</v>
      </c>
      <c r="AD3087" t="s">
        <v>2460</v>
      </c>
      <c r="AE3087" t="s">
        <v>2460</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workbookViewId="0">
      <selection activeCell="H36" sqref="H36"/>
    </sheetView>
  </sheetViews>
  <sheetFormatPr defaultRowHeight="15.75" x14ac:dyDescent="0.25"/>
  <cols>
    <col min="3" max="3" width="21.5" bestFit="1" customWidth="1"/>
    <col min="6" max="6" width="17.25" style="590" customWidth="1"/>
    <col min="7" max="7" width="12.375" customWidth="1"/>
    <col min="8" max="8" width="11.875" customWidth="1"/>
  </cols>
  <sheetData>
    <row r="1" spans="1:19" ht="78.75" x14ac:dyDescent="0.25">
      <c r="A1" s="151" t="s">
        <v>574</v>
      </c>
      <c r="B1" s="197" t="s">
        <v>575</v>
      </c>
      <c r="C1" s="151" t="s">
        <v>576</v>
      </c>
      <c r="D1" s="151" t="s">
        <v>577</v>
      </c>
      <c r="E1" s="151" t="s">
        <v>578</v>
      </c>
      <c r="F1" s="589" t="s">
        <v>2461</v>
      </c>
      <c r="G1" s="224" t="s">
        <v>2462</v>
      </c>
      <c r="H1" s="224" t="s">
        <v>2463</v>
      </c>
      <c r="I1" s="224" t="s">
        <v>2464</v>
      </c>
      <c r="J1" s="224" t="s">
        <v>2465</v>
      </c>
      <c r="K1" s="224" t="s">
        <v>2466</v>
      </c>
      <c r="L1" s="224" t="s">
        <v>2467</v>
      </c>
      <c r="M1" s="224" t="s">
        <v>2468</v>
      </c>
      <c r="N1" s="224" t="s">
        <v>2469</v>
      </c>
      <c r="O1" s="224" t="s">
        <v>2470</v>
      </c>
      <c r="P1" s="224" t="s">
        <v>2471</v>
      </c>
      <c r="Q1" s="352" t="s">
        <v>2472</v>
      </c>
      <c r="R1" s="224"/>
      <c r="S1" t="s">
        <v>2473</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F3" s="590">
        <v>544866.52500000002</v>
      </c>
      <c r="G3" s="591"/>
      <c r="H3" s="591"/>
      <c r="L3" s="588">
        <v>1.7467630941666666E-2</v>
      </c>
      <c r="M3" s="221">
        <v>98.76543209876543</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F4" s="590">
        <v>1438645.31</v>
      </c>
      <c r="G4" s="591"/>
      <c r="L4" s="588">
        <v>1.7467630941666666E-2</v>
      </c>
      <c r="M4" s="221">
        <v>98.76543209876543</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F5" s="590">
        <v>551785.46499999997</v>
      </c>
      <c r="G5" s="591"/>
      <c r="L5" s="588">
        <v>1.6349408611111112E-2</v>
      </c>
      <c r="M5" s="221">
        <v>98.76543209876543</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F6" s="590">
        <v>693623.73499999999</v>
      </c>
      <c r="G6" s="591"/>
      <c r="L6" s="588">
        <v>1.7467630941666666E-2</v>
      </c>
      <c r="M6" s="221">
        <v>98.76543209876543</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F7" s="590">
        <v>890072.21</v>
      </c>
      <c r="G7" s="591"/>
      <c r="L7" s="588">
        <v>1.7467630941666666E-2</v>
      </c>
      <c r="M7" s="221">
        <v>98.76543209876543</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F8" s="590">
        <v>529298.91</v>
      </c>
      <c r="G8" s="591"/>
      <c r="L8" s="588">
        <v>1.7467630941666666E-2</v>
      </c>
      <c r="M8" s="221">
        <v>98.76543209876543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F9" s="590">
        <v>606395.66999999993</v>
      </c>
      <c r="G9" s="591"/>
      <c r="L9" s="588">
        <v>1.7467630941666666E-2</v>
      </c>
      <c r="M9" s="221">
        <v>98.76543209876543</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F10" s="590">
        <v>1049207.8299999998</v>
      </c>
      <c r="G10" s="591"/>
      <c r="L10" s="588">
        <v>1.7467630941666666E-2</v>
      </c>
      <c r="M10" s="221">
        <v>98.76543209876543</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F11" s="590">
        <v>620974.86499999999</v>
      </c>
      <c r="G11" s="591"/>
      <c r="L11" s="588">
        <v>1.6349408611111112E-2</v>
      </c>
      <c r="M11" s="221">
        <v>98.76543209876543</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F12" s="590">
        <v>782581.53500000003</v>
      </c>
      <c r="G12" s="591"/>
      <c r="L12" s="588">
        <v>1.6349408611111112E-2</v>
      </c>
      <c r="M12" s="221">
        <v>98.76543209876543</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F13" s="590">
        <v>872033.54500000004</v>
      </c>
      <c r="G13" s="591"/>
      <c r="L13" s="588">
        <v>1.7467630941666666E-2</v>
      </c>
      <c r="M13" s="221">
        <v>98.76543209876543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F14" s="590">
        <v>506565.25</v>
      </c>
      <c r="G14" s="591"/>
      <c r="L14" s="588">
        <v>1.7467630941666666E-2</v>
      </c>
      <c r="M14" s="221">
        <v>98.76543209876543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F15" s="590">
        <v>563152.29499999993</v>
      </c>
      <c r="G15" s="591"/>
      <c r="L15" s="588">
        <v>1.7467630941666666E-2</v>
      </c>
      <c r="M15" s="221">
        <v>98.76543209876543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F16" s="590">
        <v>693623.73499999999</v>
      </c>
      <c r="G16" s="591"/>
      <c r="L16" s="588">
        <v>1.7467630941666666E-2</v>
      </c>
      <c r="M16" s="221">
        <v>98.76543209876543</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F17" s="590">
        <v>854983.3</v>
      </c>
      <c r="G17" s="591"/>
      <c r="L17" s="588">
        <v>1.6349408611111112E-2</v>
      </c>
      <c r="M17" s="221">
        <v>98.76543209876543</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F18" s="590">
        <v>650627.46500000008</v>
      </c>
      <c r="G18" s="591"/>
      <c r="L18" s="588">
        <v>1.7467630941666666E-2</v>
      </c>
      <c r="M18" s="221">
        <v>98.76543209876543</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F19" s="590">
        <v>658534.82499999995</v>
      </c>
      <c r="G19" s="591"/>
      <c r="L19" s="588">
        <v>1.7467630941666666E-2</v>
      </c>
      <c r="M19" s="221">
        <v>98.76543209876543</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F20" s="590">
        <v>529298.91</v>
      </c>
      <c r="G20" s="591"/>
      <c r="L20" s="588">
        <v>1.7467630941666666E-2</v>
      </c>
      <c r="M20" s="221">
        <v>98.76543209876543</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F21" s="590">
        <v>566364.66</v>
      </c>
      <c r="G21" s="591"/>
      <c r="L21" s="588">
        <v>1.7467630941666666E-2</v>
      </c>
      <c r="M21" s="221">
        <v>98.76543209876543</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F22" s="590">
        <v>663229.82000000007</v>
      </c>
      <c r="G22" s="591"/>
      <c r="L22" s="588">
        <v>1.7467630941666666E-2</v>
      </c>
      <c r="M22" s="221">
        <v>98.76543209876543</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F23" s="590">
        <v>616279.87</v>
      </c>
      <c r="G23" s="591"/>
      <c r="L23" s="588">
        <v>1.7467630941666666E-2</v>
      </c>
      <c r="M23" s="221">
        <v>98.76543209876543</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F24" s="590">
        <v>982736.58499999996</v>
      </c>
      <c r="G24" s="591"/>
      <c r="L24" s="588">
        <v>1.7467630941666666E-2</v>
      </c>
      <c r="M24" s="221">
        <v>98.76543209876543</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F25" s="590">
        <v>743538.94499999995</v>
      </c>
      <c r="G25" s="591"/>
      <c r="L25" s="588">
        <v>1.7467630941666666E-2</v>
      </c>
      <c r="M25" s="221">
        <v>98.76543209876543</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F26" s="590">
        <v>463321.875</v>
      </c>
      <c r="G26" s="591"/>
      <c r="L26" s="588">
        <v>1.7467630941666666E-2</v>
      </c>
      <c r="M26" s="221">
        <v>98.76543209876543</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F27" s="590">
        <v>972358.17499999993</v>
      </c>
      <c r="G27" s="591"/>
      <c r="L27" s="588">
        <v>1.6349408611111112E-2</v>
      </c>
      <c r="M27" s="221">
        <v>98.76543209876543</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F28" s="590">
        <v>740326.58</v>
      </c>
      <c r="G28" s="591"/>
      <c r="L28" s="588">
        <v>1.7467630941666666E-2</v>
      </c>
      <c r="M28" s="221">
        <v>98.76543209876543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F29" s="590">
        <v>607384.09</v>
      </c>
      <c r="G29" s="591"/>
      <c r="L29" s="588">
        <v>1.7467630941666666E-2</v>
      </c>
      <c r="M29" s="221">
        <v>98.76543209876543</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F30" s="590">
        <v>947894.78</v>
      </c>
      <c r="G30" s="591"/>
      <c r="L30" s="588">
        <v>1.7467630941666666E-2</v>
      </c>
      <c r="M30" s="221">
        <v>98.76543209876543</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F31" s="590">
        <v>545113.63</v>
      </c>
      <c r="G31" s="591"/>
      <c r="L31" s="588">
        <v>1.7467630941666666E-2</v>
      </c>
      <c r="M31" s="221">
        <v>98.76543209876543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F32" s="590">
        <v>605654.35499999998</v>
      </c>
      <c r="G32" s="591"/>
      <c r="L32" s="588">
        <v>1.7467630941666666E-2</v>
      </c>
      <c r="M32" s="221">
        <v>98.76543209876543</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F33" s="590">
        <v>611831.98</v>
      </c>
      <c r="G33" s="591"/>
      <c r="L33" s="588">
        <v>1.7467630941666666E-2</v>
      </c>
      <c r="M33" s="221">
        <v>98.76543209876543</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F34" s="590">
        <v>482101.85499999998</v>
      </c>
      <c r="G34" s="591"/>
      <c r="L34" s="588">
        <v>1.7467630941666666E-2</v>
      </c>
      <c r="M34" s="221">
        <v>98.76543209876543</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F35" s="590">
        <v>558457.30000000005</v>
      </c>
      <c r="G35" s="591"/>
      <c r="L35" s="588">
        <v>1.7467630941666666E-2</v>
      </c>
      <c r="M35" s="221">
        <v>98.76543209876543</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F36" s="590">
        <v>637530.9</v>
      </c>
      <c r="G36" s="591"/>
      <c r="L36" s="588">
        <v>1.6349408611111112E-2</v>
      </c>
      <c r="M36" s="221">
        <v>98.76543209876543</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F37" s="590">
        <v>873021.96499999985</v>
      </c>
      <c r="G37" s="591"/>
      <c r="L37" s="588">
        <v>1.6349408611111112E-2</v>
      </c>
      <c r="M37" s="221">
        <v>98.76543209876543</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F38" s="590">
        <v>751693.40999999992</v>
      </c>
      <c r="G38" s="591"/>
      <c r="L38" s="588">
        <v>1.6349408611111112E-2</v>
      </c>
      <c r="M38" s="221">
        <v>98.76543209876543</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F39" s="590">
        <v>1090474.365</v>
      </c>
      <c r="G39" s="591"/>
      <c r="L39" s="588">
        <v>1.7467630941666666E-2</v>
      </c>
      <c r="M39" s="221">
        <v>98.76543209876543</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F40" s="590">
        <v>459368.19500000001</v>
      </c>
      <c r="G40" s="591"/>
      <c r="L40" s="588">
        <v>1.7467630941666666E-2</v>
      </c>
      <c r="M40" s="221">
        <v>98.76543209876543</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F41" s="590">
        <v>896002.73</v>
      </c>
      <c r="G41" s="591"/>
      <c r="L41" s="588">
        <v>1.9431044469444443E-2</v>
      </c>
      <c r="M41" s="221">
        <v>98.76543209876543</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F42" s="590">
        <v>938010.58</v>
      </c>
      <c r="G42" s="591"/>
      <c r="L42" s="588">
        <v>1.7467630941666666E-2</v>
      </c>
      <c r="M42" s="221">
        <v>98.76543209876543</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F43" s="590">
        <v>1025485.75</v>
      </c>
      <c r="G43" s="591"/>
      <c r="L43" s="588">
        <v>1.6349408611111112E-2</v>
      </c>
      <c r="M43" s="221">
        <v>98.76543209876543</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F44" s="590">
        <v>1021037.86</v>
      </c>
      <c r="G44" s="591"/>
      <c r="L44" s="588">
        <v>1.9431044469444443E-2</v>
      </c>
      <c r="M44" s="221">
        <v>98.76543209876543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F45" s="590">
        <v>469005.29</v>
      </c>
      <c r="G45" s="591"/>
      <c r="L45" s="588">
        <v>1.7467630941666666E-2</v>
      </c>
      <c r="M45" s="221">
        <v>98.76543209876543</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F46" s="590">
        <v>579955.43500000006</v>
      </c>
      <c r="G46" s="591"/>
      <c r="L46" s="588">
        <v>1.7467630941666666E-2</v>
      </c>
      <c r="M46" s="221">
        <v>98.76543209876543</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F47" s="590">
        <v>1311139.1299999999</v>
      </c>
      <c r="G47" s="591"/>
      <c r="L47" s="588">
        <v>1.9431044469444443E-2</v>
      </c>
      <c r="M47" s="221">
        <v>98.76543209876543</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F48" s="590">
        <v>495939.73500000004</v>
      </c>
      <c r="G48" s="591"/>
      <c r="L48" s="588">
        <v>1.7467630941666666E-2</v>
      </c>
      <c r="M48" s="221">
        <v>98.76543209876543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F49" s="590">
        <v>577978.59499999997</v>
      </c>
      <c r="G49" s="591"/>
      <c r="L49" s="588">
        <v>1.7467630941666666E-2</v>
      </c>
      <c r="M49" s="221">
        <v>98.76543209876543</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F50" s="590">
        <v>1094922.2550000001</v>
      </c>
      <c r="G50" s="591"/>
      <c r="L50" s="588">
        <v>1.7467630941666666E-2</v>
      </c>
      <c r="M50" s="221">
        <v>98.76543209876543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F51" s="590">
        <v>1170783.49</v>
      </c>
      <c r="G51" s="591"/>
      <c r="L51" s="588">
        <v>1.7467630941666666E-2</v>
      </c>
      <c r="M51" s="221">
        <v>98.76543209876543</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F52" s="590">
        <v>592063.57999999996</v>
      </c>
      <c r="G52" s="591"/>
      <c r="L52" s="588">
        <v>1.7467630941666666E-2</v>
      </c>
      <c r="M52" s="221">
        <v>98.76543209876543</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F53" s="590">
        <v>657299.29999999993</v>
      </c>
      <c r="G53" s="591"/>
      <c r="L53" s="588">
        <v>1.7467630941666666E-2</v>
      </c>
      <c r="M53" s="221">
        <v>98.76543209876543</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F54" s="590">
        <v>1088003.3149999999</v>
      </c>
      <c r="G54" s="591"/>
      <c r="L54" s="588">
        <v>1.9431044469444443E-2</v>
      </c>
      <c r="M54" s="221">
        <v>98.76543209876543</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F55" s="590">
        <v>545607.84000000008</v>
      </c>
      <c r="G55" s="591"/>
      <c r="L55" s="588">
        <v>1.7467630941666666E-2</v>
      </c>
      <c r="M55" s="221">
        <v>98.76543209876543</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F56" s="590">
        <v>624681.44000000006</v>
      </c>
      <c r="G56" s="591"/>
      <c r="L56" s="588">
        <v>1.7467630941666666E-2</v>
      </c>
      <c r="M56" s="221">
        <v>98.76543209876543</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F57" s="590">
        <v>647415.1</v>
      </c>
      <c r="G57" s="591"/>
      <c r="L57" s="588">
        <v>1.7467630941666666E-2</v>
      </c>
      <c r="M57" s="221">
        <v>98.76543209876543</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F58" s="590">
        <v>780110.48499999999</v>
      </c>
      <c r="G58" s="591"/>
      <c r="L58" s="588">
        <v>1.6349408611111112E-2</v>
      </c>
      <c r="M58" s="221">
        <v>98.76543209876543</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F59" s="590">
        <v>627893.80499999993</v>
      </c>
      <c r="G59" s="591"/>
      <c r="L59" s="588">
        <v>1.6349408611111112E-2</v>
      </c>
      <c r="M59" s="221">
        <v>98.76543209876543</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F60" s="590">
        <v>1056868.085</v>
      </c>
      <c r="G60" s="591"/>
      <c r="L60" s="588">
        <v>1.7467630941666666E-2</v>
      </c>
      <c r="M60" s="221">
        <v>98.76543209876543</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F61" s="590">
        <v>982489.48</v>
      </c>
      <c r="G61" s="591"/>
      <c r="L61" s="588">
        <v>1.7467630941666666E-2</v>
      </c>
      <c r="M61" s="221">
        <v>98.76543209876543</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F62" s="590">
        <v>462580.55999999994</v>
      </c>
      <c r="G62" s="591"/>
      <c r="L62" s="588">
        <v>1.7467630941666666E-2</v>
      </c>
      <c r="M62" s="221">
        <v>98.76543209876543</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F63" s="590">
        <v>817670.44500000007</v>
      </c>
      <c r="G63" s="591"/>
      <c r="L63" s="588">
        <v>1.7467630941666666E-2</v>
      </c>
      <c r="M63" s="221">
        <v>98.76543209876543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F64" s="590">
        <v>705484.77500000002</v>
      </c>
      <c r="G64" s="591"/>
      <c r="L64" s="588">
        <v>1.7467630941666666E-2</v>
      </c>
      <c r="M64" s="221">
        <v>98.76543209876543</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F65" s="590">
        <v>831261.22</v>
      </c>
      <c r="G65" s="591"/>
      <c r="L65" s="588">
        <v>1.7467630941666666E-2</v>
      </c>
      <c r="M65" s="221">
        <v>98.76543209876543</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F66" s="590">
        <v>746009.995</v>
      </c>
      <c r="G66" s="591"/>
      <c r="L66" s="588">
        <v>1.7467630941666666E-2</v>
      </c>
      <c r="M66" s="221">
        <v>98.76543209876543</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F67" s="590">
        <v>500634.73000000004</v>
      </c>
      <c r="G67" s="591"/>
      <c r="L67" s="588">
        <v>1.7467630941666666E-2</v>
      </c>
      <c r="M67" s="221">
        <v>98.76543209876543</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F68" s="590">
        <v>449236.89</v>
      </c>
      <c r="G68" s="591"/>
      <c r="L68" s="588">
        <v>1.7467630941666666E-2</v>
      </c>
      <c r="M68" s="221">
        <v>98.76543209876543</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F69" s="590">
        <v>683245.32499999995</v>
      </c>
      <c r="G69" s="591"/>
      <c r="L69" s="588">
        <v>1.7467630941666666E-2</v>
      </c>
      <c r="M69" s="221">
        <v>98.76543209876543</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F70" s="590">
        <v>67953.875</v>
      </c>
      <c r="G70" s="591"/>
      <c r="H70" s="591"/>
      <c r="L70" s="588">
        <v>4.8239103027777784E-3</v>
      </c>
      <c r="M70" s="221">
        <v>106.32401108591584</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F71" s="590">
        <v>495445.52500000002</v>
      </c>
      <c r="G71" s="591"/>
      <c r="L71" s="588">
        <v>4.8239103027777784E-3</v>
      </c>
      <c r="M71" s="221">
        <v>106.32401108591584</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F72" s="590">
        <v>52386.26</v>
      </c>
      <c r="G72" s="591"/>
      <c r="L72" s="588">
        <v>4.8239103027777784E-3</v>
      </c>
      <c r="M72" s="221">
        <v>106.32401108591584</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F73" s="590">
        <v>96123.845000000001</v>
      </c>
      <c r="G73" s="591"/>
      <c r="L73" s="588">
        <v>1.6704163661111111E-2</v>
      </c>
      <c r="M73" s="221">
        <v>106.32401108591584</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F74" s="590">
        <v>160124.03999999998</v>
      </c>
      <c r="G74" s="591"/>
      <c r="L74" s="588">
        <v>4.8239103027777784E-3</v>
      </c>
      <c r="M74" s="221">
        <v>106.32401108591584</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F75" s="590">
        <v>385236.69500000001</v>
      </c>
      <c r="G75" s="591"/>
      <c r="L75" s="588">
        <v>4.8239103027777784E-3</v>
      </c>
      <c r="M75" s="221">
        <v>106.32401108591584</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F76" s="590">
        <v>498163.68000000005</v>
      </c>
      <c r="G76" s="591"/>
      <c r="L76" s="588">
        <v>4.8239103027777784E-3</v>
      </c>
      <c r="M76" s="221">
        <v>106.32401108591584</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F77" s="590">
        <v>2282261.7799999998</v>
      </c>
      <c r="G77" s="591"/>
      <c r="L77" s="588">
        <v>1.6704163661111111E-2</v>
      </c>
      <c r="M77" s="221">
        <v>106.32401108591584</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F78" s="590">
        <v>207321.095</v>
      </c>
      <c r="G78" s="591"/>
      <c r="L78" s="588">
        <v>3.7784594027777778E-2</v>
      </c>
      <c r="M78" s="221">
        <v>106.32401108591584</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F79" s="590">
        <v>54610.204999999994</v>
      </c>
      <c r="G79" s="591"/>
      <c r="L79" s="588">
        <v>4.8239103027777784E-3</v>
      </c>
      <c r="M79" s="221">
        <v>106.32401108591584</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F80" s="590">
        <v>130224.33499999999</v>
      </c>
      <c r="G80" s="591"/>
      <c r="L80" s="588">
        <v>4.8239103027777784E-3</v>
      </c>
      <c r="M80" s="221">
        <v>106.32401108591584</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F81" s="590">
        <v>682998.22</v>
      </c>
      <c r="G81" s="591"/>
      <c r="L81" s="588">
        <v>1.6704163661111111E-2</v>
      </c>
      <c r="M81" s="221">
        <v>106.32401108591584</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F82" s="590">
        <v>492727.37</v>
      </c>
      <c r="G82" s="591"/>
      <c r="L82" s="588">
        <v>4.8239103027777784E-3</v>
      </c>
      <c r="M82" s="221">
        <v>106.32401108591584</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F83" s="590">
        <v>407970.35499999998</v>
      </c>
      <c r="G83" s="591"/>
      <c r="L83" s="588">
        <v>1.6704163661111111E-2</v>
      </c>
      <c r="M83" s="221">
        <v>106.32401108591584</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F84" s="590">
        <v>2282014.6749999998</v>
      </c>
      <c r="G84" s="591"/>
      <c r="L84" s="588">
        <v>4.8239103027777784E-3</v>
      </c>
      <c r="M84" s="221">
        <v>106.32401108591584</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F85" s="590">
        <v>778627.85499999998</v>
      </c>
      <c r="G85" s="591"/>
      <c r="L85" s="588">
        <v>1.8535093305555556E-2</v>
      </c>
      <c r="M85" s="221">
        <v>139.83371126228269</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F86" s="590">
        <v>715121.87</v>
      </c>
      <c r="G86" s="591"/>
      <c r="L86" s="588">
        <v>1.3456295880555556E-2</v>
      </c>
      <c r="M86" s="221">
        <v>139.83371126228269</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F87" s="590">
        <v>664712.44999999995</v>
      </c>
      <c r="G87" s="591"/>
      <c r="L87" s="588">
        <v>1.8535093305555556E-2</v>
      </c>
      <c r="M87" s="221">
        <v>139.83371126228269</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F88" s="590">
        <v>1600746.19</v>
      </c>
      <c r="G88" s="591"/>
      <c r="L88" s="588">
        <v>1.8535093305555556E-2</v>
      </c>
      <c r="M88" s="221">
        <v>139.83371126228269</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F89" s="590">
        <v>651368.78</v>
      </c>
      <c r="G89" s="591"/>
      <c r="L89" s="588">
        <v>1.8535093305555556E-2</v>
      </c>
      <c r="M89" s="221">
        <v>139.83371126228269</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F90" s="590">
        <v>812234.13500000001</v>
      </c>
      <c r="G90" s="591"/>
      <c r="L90" s="588">
        <v>1.8535093305555556E-2</v>
      </c>
      <c r="M90" s="221">
        <v>139.83371126228269</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F91" s="590">
        <v>640249.05499999993</v>
      </c>
      <c r="G91" s="591"/>
      <c r="L91" s="588">
        <v>1.8535093305555556E-2</v>
      </c>
      <c r="M91" s="221">
        <v>139.83371126228269</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F92" s="590">
        <v>679538.75</v>
      </c>
      <c r="G92" s="591"/>
      <c r="L92" s="588">
        <v>1.8535093305555556E-2</v>
      </c>
      <c r="M92" s="221">
        <v>139.83371126228269</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F93" s="590">
        <v>734148.95500000007</v>
      </c>
      <c r="G93" s="591"/>
      <c r="L93" s="588">
        <v>1.3456295880555556E-2</v>
      </c>
      <c r="M93" s="221">
        <v>139.83371126228269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F94" s="590">
        <v>598241.20499999996</v>
      </c>
      <c r="G94" s="591"/>
      <c r="L94" s="588">
        <v>1.8535093305555556E-2</v>
      </c>
      <c r="M94" s="221">
        <v>139.83371126228269</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F95" s="590">
        <v>1065022.55</v>
      </c>
      <c r="G95" s="591"/>
      <c r="L95" s="588">
        <v>1.8198777958333332E-2</v>
      </c>
      <c r="M95" s="221">
        <v>139.83371126228269</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F96" s="590">
        <v>725994.49</v>
      </c>
      <c r="G96" s="591"/>
      <c r="L96" s="588">
        <v>1.8535093305555556E-2</v>
      </c>
      <c r="M96" s="221">
        <v>139.83371126228269</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F97" s="590">
        <v>1045748.36</v>
      </c>
      <c r="G97" s="591"/>
      <c r="L97" s="588">
        <v>1.8535093305555556E-2</v>
      </c>
      <c r="M97" s="221">
        <v>139.83371126228269</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F98" s="590">
        <v>574024.91499999992</v>
      </c>
      <c r="G98" s="591"/>
      <c r="L98" s="588">
        <v>1.3456295880555556E-2</v>
      </c>
      <c r="M98" s="221">
        <v>139.83371126228269</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F99" s="590">
        <v>627893.80499999993</v>
      </c>
      <c r="G99" s="591"/>
      <c r="L99" s="588">
        <v>1.8535093305555556E-2</v>
      </c>
      <c r="M99" s="221">
        <v>139.83371126228269</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F100" s="590">
        <v>1139895.365</v>
      </c>
      <c r="G100" s="591"/>
      <c r="L100" s="588">
        <v>1.8535093305555556E-2</v>
      </c>
      <c r="M100" s="221">
        <v>139.83371126228269</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F101" s="590">
        <v>758118.1399999999</v>
      </c>
      <c r="G101" s="591"/>
      <c r="L101" s="588">
        <v>1.4029198491666667E-2</v>
      </c>
      <c r="M101" s="221">
        <v>139.83371126228269</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F102" s="590">
        <v>951601.35499999998</v>
      </c>
      <c r="G102" s="591"/>
      <c r="L102" s="588">
        <v>1.8535093305555556E-2</v>
      </c>
      <c r="M102" s="221">
        <v>139.83371126228269</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F103" s="590">
        <v>832743.85</v>
      </c>
      <c r="G103" s="591"/>
      <c r="L103" s="588">
        <v>1.8535093305555556E-2</v>
      </c>
      <c r="M103" s="221">
        <v>139.83371126228269</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F104" s="590">
        <v>481607.64499999996</v>
      </c>
      <c r="G104" s="591"/>
      <c r="L104" s="588">
        <v>1.8535093305555556E-2</v>
      </c>
      <c r="M104" s="221">
        <v>139.83371126228269</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F105" s="590">
        <v>804079.67</v>
      </c>
      <c r="G105" s="591"/>
      <c r="L105" s="588">
        <v>1.8535093305555556E-2</v>
      </c>
      <c r="M105" s="221">
        <v>139.83371126228269</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F106" s="590">
        <v>714874.76500000001</v>
      </c>
      <c r="G106" s="591"/>
      <c r="L106" s="588">
        <v>1.8535093305555556E-2</v>
      </c>
      <c r="M106" s="221">
        <v>139.83371126228269</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F107" s="590">
        <v>948883.20000000007</v>
      </c>
      <c r="G107" s="591"/>
      <c r="L107" s="588">
        <v>1.8535093305555556E-2</v>
      </c>
      <c r="M107" s="221">
        <v>139.83371126228269</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F108" s="590">
        <v>633577.22000000009</v>
      </c>
      <c r="G108" s="591"/>
      <c r="L108" s="588">
        <v>1.4029198491666667E-2</v>
      </c>
      <c r="M108" s="221">
        <v>139.83371126228269</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F109" s="590">
        <v>461345.03500000003</v>
      </c>
      <c r="G109" s="591"/>
      <c r="L109" s="588">
        <v>1.8535093305555556E-2</v>
      </c>
      <c r="M109" s="221">
        <v>139.83371126228269</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F110" s="590">
        <v>1291370.73</v>
      </c>
      <c r="G110" s="591"/>
      <c r="L110" s="588">
        <v>1.8535093305555556E-2</v>
      </c>
      <c r="M110" s="221">
        <v>139.83371126228269</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F111" s="590">
        <v>892543.26</v>
      </c>
      <c r="G111" s="591"/>
      <c r="L111" s="588">
        <v>1.8535093305555556E-2</v>
      </c>
      <c r="M111" s="221">
        <v>139.83371126228269</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F112" s="590">
        <v>1047478.095</v>
      </c>
      <c r="G112" s="591"/>
      <c r="L112" s="588">
        <v>1.8198777958333332E-2</v>
      </c>
      <c r="M112" s="221">
        <v>139.83371126228269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F113" s="590">
        <v>618750.91999999993</v>
      </c>
      <c r="G113" s="591"/>
      <c r="L113" s="588">
        <v>1.8535093305555556E-2</v>
      </c>
      <c r="M113" s="221">
        <v>139.83371126228269</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F114" s="590">
        <v>687693.21499999997</v>
      </c>
      <c r="G114" s="591"/>
      <c r="L114" s="588">
        <v>1.8535093305555556E-2</v>
      </c>
      <c r="M114" s="221">
        <v>139.83371126228269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F115" s="590">
        <v>705484.77500000002</v>
      </c>
      <c r="G115" s="591"/>
      <c r="L115" s="588">
        <v>1.8535093305555556E-2</v>
      </c>
      <c r="M115" s="221">
        <v>139.83371126228269</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F116" s="590">
        <v>568094.39500000002</v>
      </c>
      <c r="G116" s="591"/>
      <c r="L116" s="588">
        <v>1.8535093305555556E-2</v>
      </c>
      <c r="M116" s="221">
        <v>139.83371126228269</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F117" s="590">
        <v>505823.935</v>
      </c>
      <c r="G117" s="591"/>
      <c r="L117" s="588">
        <v>1.8535093305555556E-2</v>
      </c>
      <c r="M117" s="221">
        <v>139.83371126228269</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F118" s="590">
        <v>832496.745</v>
      </c>
      <c r="G118" s="591"/>
      <c r="L118" s="588">
        <v>1.8535093305555556E-2</v>
      </c>
      <c r="M118" s="221">
        <v>139.83371126228269</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F119" s="590">
        <v>807292.03500000003</v>
      </c>
      <c r="G119" s="591"/>
      <c r="L119" s="588">
        <v>1.8535093305555556E-2</v>
      </c>
      <c r="M119" s="221">
        <v>139.83371126228269</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F120" s="590">
        <v>689917.15999999992</v>
      </c>
      <c r="G120" s="591"/>
      <c r="L120" s="588">
        <v>1.8535093305555556E-2</v>
      </c>
      <c r="M120" s="221">
        <v>139.83371126228269</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F121" s="590">
        <v>629376.43499999994</v>
      </c>
      <c r="G121" s="591"/>
      <c r="L121" s="588">
        <v>1.3456295880555556E-2</v>
      </c>
      <c r="M121" s="221">
        <v>139.83371126228269</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F122" s="590">
        <v>886118.52999999991</v>
      </c>
      <c r="G122" s="591"/>
      <c r="L122" s="588">
        <v>1.8535093305555556E-2</v>
      </c>
      <c r="M122" s="221">
        <v>139.83371126228269</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F123" s="590">
        <v>784064.16499999992</v>
      </c>
      <c r="G123" s="591"/>
      <c r="L123" s="588">
        <v>1.8535093305555556E-2</v>
      </c>
      <c r="M123" s="221">
        <v>139.83371126228269</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F124" s="590">
        <v>761577.61</v>
      </c>
      <c r="G124" s="591"/>
      <c r="L124" s="588">
        <v>1.8535093305555556E-2</v>
      </c>
      <c r="M124" s="221">
        <v>139.83371126228269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F125" s="590">
        <v>596511.47</v>
      </c>
      <c r="G125" s="591"/>
      <c r="L125" s="588">
        <v>1.8535093305555556E-2</v>
      </c>
      <c r="M125" s="221">
        <v>139.83371126228269</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F126" s="590">
        <v>617515.39500000002</v>
      </c>
      <c r="G126" s="591"/>
      <c r="L126" s="588">
        <v>1.8535093305555556E-2</v>
      </c>
      <c r="M126" s="221">
        <v>139.83371126228269</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F127" s="590">
        <v>910087.71500000008</v>
      </c>
      <c r="G127" s="591"/>
      <c r="L127" s="588">
        <v>1.8535093305555556E-2</v>
      </c>
      <c r="M127" s="221">
        <v>139.83371126228269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F128" s="590">
        <v>774179.96499999997</v>
      </c>
      <c r="G128" s="591"/>
      <c r="L128" s="588">
        <v>1.8535093305555556E-2</v>
      </c>
      <c r="M128" s="221">
        <v>139.83371126228269</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F129" s="590">
        <v>602441.99</v>
      </c>
      <c r="G129" s="591"/>
      <c r="L129" s="588">
        <v>1.8535093305555556E-2</v>
      </c>
      <c r="M129" s="221">
        <v>139.83371126228269</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F130" s="590">
        <v>637036.68999999994</v>
      </c>
      <c r="G130" s="591"/>
      <c r="L130" s="588">
        <v>1.3456295880555556E-2</v>
      </c>
      <c r="M130" s="221">
        <v>139.83371126228269</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F131" s="590">
        <v>849052.78</v>
      </c>
      <c r="G131" s="591"/>
      <c r="L131" s="588">
        <v>1.8198777958333332E-2</v>
      </c>
      <c r="M131" s="221">
        <v>139.83371126228269</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F132" s="590">
        <v>697577.41500000004</v>
      </c>
      <c r="G132" s="591"/>
      <c r="L132" s="588">
        <v>1.8535093305555556E-2</v>
      </c>
      <c r="M132" s="221">
        <v>139.83371126228269</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F133" s="590">
        <v>642225.89500000002</v>
      </c>
      <c r="G133" s="591"/>
      <c r="L133" s="588">
        <v>1.8535093305555556E-2</v>
      </c>
      <c r="M133" s="221">
        <v>139.83371126228269</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F134" s="590">
        <v>584650.42999999993</v>
      </c>
      <c r="G134" s="591"/>
      <c r="L134" s="588">
        <v>1.8535093305555556E-2</v>
      </c>
      <c r="M134" s="221">
        <v>139.83371126228269</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F135" s="590">
        <v>601947.77999999991</v>
      </c>
      <c r="G135" s="591"/>
      <c r="L135" s="588">
        <v>1.8535093305555556E-2</v>
      </c>
      <c r="M135" s="221">
        <v>139.83371126228269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F136" s="590">
        <v>551291.255</v>
      </c>
      <c r="G136" s="591"/>
      <c r="L136" s="588">
        <v>1.8535093305555556E-2</v>
      </c>
      <c r="M136" s="221">
        <v>139.83371126228269</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F137" s="590">
        <v>681515.59</v>
      </c>
      <c r="G137" s="591"/>
      <c r="L137" s="588">
        <v>1.8535093305555556E-2</v>
      </c>
      <c r="M137" s="221">
        <v>139.83371126228269</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F138" s="590">
        <v>787276.53</v>
      </c>
      <c r="G138" s="591"/>
      <c r="L138" s="588">
        <v>1.8535093305555556E-2</v>
      </c>
      <c r="M138" s="221">
        <v>139.83371126228269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F139" s="590">
        <v>644449.84</v>
      </c>
      <c r="G139" s="591"/>
      <c r="L139" s="588">
        <v>1.8535093305555556E-2</v>
      </c>
      <c r="M139" s="221">
        <v>139.83371126228269</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F140" s="590">
        <v>944188.20500000007</v>
      </c>
      <c r="G140" s="591"/>
      <c r="L140" s="588">
        <v>1.8535093305555556E-2</v>
      </c>
      <c r="M140" s="221">
        <v>139.83371126228269</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F141" s="590">
        <v>731183.69499999995</v>
      </c>
      <c r="G141" s="591"/>
      <c r="L141" s="588">
        <v>1.8535093305555556E-2</v>
      </c>
      <c r="M141" s="221">
        <v>139.83371126228269</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F142" s="590">
        <v>793207.04999999993</v>
      </c>
      <c r="G142" s="591"/>
      <c r="L142" s="588">
        <v>1.8535093305555556E-2</v>
      </c>
      <c r="M142" s="221">
        <v>139.83371126228269</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F143" s="590">
        <v>721546.60000000009</v>
      </c>
      <c r="G143" s="591"/>
      <c r="L143" s="588">
        <v>1.8535093305555556E-2</v>
      </c>
      <c r="M143" s="221">
        <v>139.83371126228269</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F144" s="590">
        <v>970875.54500000004</v>
      </c>
      <c r="G144" s="591"/>
      <c r="L144" s="588">
        <v>1.8535093305555556E-2</v>
      </c>
      <c r="M144" s="221">
        <v>139.83371126228269</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F145" s="590">
        <v>725500.28</v>
      </c>
      <c r="G145" s="591"/>
      <c r="L145" s="588">
        <v>1.8535093305555556E-2</v>
      </c>
      <c r="M145" s="221">
        <v>139.83371126228269</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F146" s="590">
        <v>768002.34</v>
      </c>
      <c r="G146" s="591"/>
      <c r="L146" s="588">
        <v>1.8535093305555556E-2</v>
      </c>
      <c r="M146" s="221">
        <v>139.83371126228269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F147" s="590">
        <v>846087.52</v>
      </c>
      <c r="G147" s="591"/>
      <c r="L147" s="588">
        <v>1.8535093305555556E-2</v>
      </c>
      <c r="M147" s="221">
        <v>139.83371126228269</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F148" s="590">
        <v>606395.66999999993</v>
      </c>
      <c r="G148" s="591"/>
      <c r="L148" s="588">
        <v>1.8535093305555556E-2</v>
      </c>
      <c r="M148" s="221">
        <v>139.83371126228269</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F149" s="590">
        <v>465298.71499999997</v>
      </c>
      <c r="G149" s="591"/>
      <c r="L149" s="588">
        <v>1.8535093305555556E-2</v>
      </c>
      <c r="M149" s="221">
        <v>139.83371126228269</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F150" s="590">
        <v>826072.0149999999</v>
      </c>
      <c r="G150" s="591"/>
      <c r="L150" s="588">
        <v>1.8535093305555556E-2</v>
      </c>
      <c r="M150" s="221">
        <v>139.83371126228269</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F151" s="590">
        <v>659276.14</v>
      </c>
      <c r="G151" s="591"/>
      <c r="L151" s="588">
        <v>1.5698924361111109E-2</v>
      </c>
      <c r="M151" s="221">
        <v>139.83371126228269</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F152" s="590">
        <v>526827.86</v>
      </c>
      <c r="G152" s="591"/>
      <c r="L152" s="588">
        <v>1.8535093305555556E-2</v>
      </c>
      <c r="M152" s="221">
        <v>139.83371126228269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F153" s="590">
        <v>534488.11499999999</v>
      </c>
      <c r="G153" s="591"/>
      <c r="L153" s="588">
        <v>1.8535093305555556E-2</v>
      </c>
      <c r="M153" s="221">
        <v>139.83371126228269</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F154" s="590">
        <v>683245.32499999995</v>
      </c>
      <c r="G154" s="591"/>
      <c r="L154" s="588">
        <v>1.3456295880555556E-2</v>
      </c>
      <c r="M154" s="221">
        <v>139.83371126228269</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F155" s="590">
        <v>680527.17</v>
      </c>
      <c r="G155" s="591"/>
      <c r="L155" s="588">
        <v>1.8535093305555556E-2</v>
      </c>
      <c r="M155" s="221">
        <v>139.83371126228269</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F156" s="590">
        <v>1268142.8599999999</v>
      </c>
      <c r="G156" s="591"/>
      <c r="L156" s="588">
        <v>1.4029198491666667E-2</v>
      </c>
      <c r="M156" s="221">
        <v>139.83371126228269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F157" s="590">
        <v>686704.79500000004</v>
      </c>
      <c r="G157" s="591"/>
      <c r="L157" s="588">
        <v>1.8535093305555556E-2</v>
      </c>
      <c r="M157" s="221">
        <v>139.83371126228269</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F158" s="590">
        <v>804079.67</v>
      </c>
      <c r="G158" s="591"/>
      <c r="L158" s="588">
        <v>1.8535093305555556E-2</v>
      </c>
      <c r="M158" s="221">
        <v>139.83371126228269</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F159" s="590">
        <v>665947.97499999998</v>
      </c>
      <c r="G159" s="591"/>
      <c r="L159" s="588">
        <v>1.8535093305555556E-2</v>
      </c>
      <c r="M159" s="221">
        <v>139.83371126228269</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F160" s="590">
        <v>1755928.13</v>
      </c>
      <c r="G160" s="591"/>
      <c r="L160" s="588">
        <v>4.8239103027777784E-3</v>
      </c>
      <c r="M160" s="221">
        <v>56.185437137818084</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F161" s="590">
        <v>1130011.165</v>
      </c>
      <c r="G161" s="591"/>
      <c r="L161" s="588">
        <v>4.8239103027777784E-3</v>
      </c>
      <c r="M161" s="221">
        <v>56.185437137818084</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F162" s="590">
        <v>1100605.67</v>
      </c>
      <c r="G162" s="591"/>
      <c r="L162" s="588">
        <v>4.8239103027777784E-3</v>
      </c>
      <c r="M162" s="221">
        <v>56.185437137818084</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F163" s="590">
        <v>2975638.41</v>
      </c>
      <c r="G163" s="591"/>
      <c r="L163" s="588">
        <v>4.8239103027777784E-3</v>
      </c>
      <c r="M163" s="221">
        <v>56.185437137818084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F164" s="590">
        <v>878211.16999999993</v>
      </c>
      <c r="G164" s="591"/>
      <c r="L164" s="588">
        <v>4.8239103027777784E-3</v>
      </c>
      <c r="M164" s="221">
        <v>56.185437137818084</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F165" s="590">
        <v>1968685.5349999997</v>
      </c>
      <c r="G165" s="591"/>
      <c r="L165" s="588">
        <v>4.8239103027777784E-3</v>
      </c>
      <c r="M165" s="221">
        <v>56.185437137818084</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F166" s="590">
        <v>1710460.81</v>
      </c>
      <c r="G166" s="591"/>
      <c r="L166" s="588">
        <v>4.8239103027777784E-3</v>
      </c>
      <c r="M166" s="221">
        <v>56.185437137818084</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F167" s="590">
        <v>2054678.0749999997</v>
      </c>
      <c r="G167" s="591"/>
      <c r="L167" s="588">
        <v>0</v>
      </c>
      <c r="M167" s="221">
        <v>56.185437137818084</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F168" s="590">
        <v>2452764.23</v>
      </c>
      <c r="G168" s="591"/>
      <c r="L168" s="588">
        <v>4.8239103027777784E-3</v>
      </c>
      <c r="M168" s="221">
        <v>56.185437137818084</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F169" s="590">
        <v>2806865.6949999998</v>
      </c>
      <c r="G169" s="591"/>
      <c r="L169" s="588">
        <v>4.8239103027777784E-3</v>
      </c>
      <c r="M169" s="221">
        <v>56.185437137818084</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F170" s="590">
        <v>2202941.0749999997</v>
      </c>
      <c r="G170" s="591"/>
      <c r="L170" s="588">
        <v>4.8239103027777784E-3</v>
      </c>
      <c r="M170" s="221">
        <v>56.185437137818084</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F171" s="590">
        <v>763554.45</v>
      </c>
      <c r="G171" s="591"/>
      <c r="L171" s="588">
        <v>3.7784594027777778E-2</v>
      </c>
      <c r="M171" s="221">
        <v>56.185437137818084</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F172" s="590">
        <v>2751514.1749999998</v>
      </c>
      <c r="G172" s="591"/>
      <c r="L172" s="588">
        <v>4.8239103027777784E-3</v>
      </c>
      <c r="M172" s="221">
        <v>56.185437137818084</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F173" s="590">
        <v>153205.1</v>
      </c>
      <c r="G173" s="591"/>
      <c r="L173" s="588">
        <v>4.8239103027777784E-3</v>
      </c>
      <c r="M173" s="221">
        <v>56.185437137818084</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F174" s="590">
        <v>1823634.9</v>
      </c>
      <c r="G174" s="591"/>
      <c r="L174" s="588">
        <v>4.8239103027777784E-3</v>
      </c>
      <c r="M174" s="221">
        <v>56.185437137818084</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F175" s="590">
        <v>2672440.5749999997</v>
      </c>
      <c r="G175" s="591"/>
      <c r="L175" s="588">
        <v>4.8239103027777784E-3</v>
      </c>
      <c r="M175" s="221">
        <v>56.185437137818084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F176" s="590">
        <v>1619773.2749999999</v>
      </c>
      <c r="G176" s="591"/>
      <c r="L176" s="588">
        <v>4.8239103027777784E-3</v>
      </c>
      <c r="M176" s="221">
        <v>56.185437137818084</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F177" s="590">
        <v>528557.59500000009</v>
      </c>
      <c r="G177" s="591"/>
      <c r="L177" s="588">
        <v>3.7784594027777778E-2</v>
      </c>
      <c r="M177" s="221">
        <v>56.185437137818084</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F178" s="590">
        <v>4591210.8999999994</v>
      </c>
      <c r="G178" s="591"/>
      <c r="L178" s="588">
        <v>4.8239103027777784E-3</v>
      </c>
      <c r="M178" s="221">
        <v>56.185437137818084</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F179" s="590">
        <v>2707776.59</v>
      </c>
      <c r="G179" s="591"/>
      <c r="L179" s="588">
        <v>4.8239103027777784E-3</v>
      </c>
      <c r="M179" s="221">
        <v>56.185437137818084</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F180" s="590">
        <v>1448529.51</v>
      </c>
      <c r="G180" s="591"/>
      <c r="L180" s="588">
        <v>5.378085213888889E-2</v>
      </c>
      <c r="M180" s="221">
        <v>56.185437137818084</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F181" s="590">
        <v>510024.72</v>
      </c>
      <c r="G181" s="591"/>
      <c r="L181" s="588">
        <v>4.8239103027777784E-3</v>
      </c>
      <c r="M181" s="221">
        <v>56.185437137818084</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F182" s="590">
        <v>946165.04499999993</v>
      </c>
      <c r="G182" s="591"/>
      <c r="L182" s="588">
        <v>4.8239103027777784E-3</v>
      </c>
      <c r="M182" s="221">
        <v>56.185437137818084</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F183" s="590">
        <v>3233616.03</v>
      </c>
      <c r="G183" s="591"/>
      <c r="L183" s="588">
        <v>4.8239103027777784E-3</v>
      </c>
      <c r="M183" s="221">
        <v>56.185437137818084</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F184" s="590">
        <v>483337.38</v>
      </c>
      <c r="G184" s="591"/>
      <c r="L184" s="588">
        <v>0</v>
      </c>
      <c r="M184" s="221">
        <v>56.185437137818084</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F185" s="590">
        <v>474688.70500000002</v>
      </c>
      <c r="G185" s="591"/>
      <c r="L185" s="588">
        <v>4.8239103027777784E-3</v>
      </c>
      <c r="M185" s="221">
        <v>56.185437137818084</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F186" s="590">
        <v>1820669.6400000001</v>
      </c>
      <c r="G186" s="591"/>
      <c r="L186" s="588">
        <v>4.8239103027777784E-3</v>
      </c>
      <c r="M186" s="221">
        <v>56.185437137818084</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F187" s="590">
        <v>10910674.17</v>
      </c>
      <c r="G187" s="591"/>
      <c r="L187" s="588">
        <v>4.8239103027777784E-3</v>
      </c>
      <c r="M187" s="221">
        <v>56.185437137818084</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F188" s="590">
        <v>1834754.625</v>
      </c>
      <c r="G188" s="591"/>
      <c r="L188" s="588">
        <v>4.8239103027777784E-3</v>
      </c>
      <c r="M188" s="221">
        <v>56.185437137818084</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F189" s="590">
        <v>4718222.87</v>
      </c>
      <c r="G189" s="591"/>
      <c r="L189" s="588">
        <v>4.8239103027777784E-3</v>
      </c>
      <c r="M189" s="221">
        <v>56.185437137818084</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F190" s="590">
        <v>1659310.0750000002</v>
      </c>
      <c r="G190" s="591"/>
      <c r="L190" s="588">
        <v>4.8239103027777784E-3</v>
      </c>
      <c r="M190" s="221">
        <v>56.185437137818084</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F191" s="590">
        <v>567847.28999999992</v>
      </c>
      <c r="G191" s="591"/>
      <c r="L191" s="588">
        <v>4.8239103027777784E-3</v>
      </c>
      <c r="M191" s="221">
        <v>56.185437137818084</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F192" s="590">
        <v>4483473.12</v>
      </c>
      <c r="G192" s="591"/>
      <c r="L192" s="588">
        <v>4.8239103027777784E-3</v>
      </c>
      <c r="M192" s="221">
        <v>56.185437137818084</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F193" s="590">
        <v>2482911.04</v>
      </c>
      <c r="G193" s="591"/>
      <c r="L193" s="588">
        <v>4.8239103027777784E-3</v>
      </c>
      <c r="M193" s="221">
        <v>56.185437137818084</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F194" s="590">
        <v>881917.74499999988</v>
      </c>
      <c r="G194" s="591"/>
      <c r="L194" s="588">
        <v>4.8239103027777784E-3</v>
      </c>
      <c r="M194" s="221">
        <v>56.185437137818084</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F195" s="590">
        <v>4916648.1849999996</v>
      </c>
      <c r="G195" s="591"/>
      <c r="L195" s="588">
        <v>4.8239103027777784E-3</v>
      </c>
      <c r="M195" s="221">
        <v>56.185437137818084</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F196" s="590">
        <v>5735059.9450000003</v>
      </c>
      <c r="G196" s="591"/>
      <c r="L196" s="588">
        <v>4.8239103027777784E-3</v>
      </c>
      <c r="M196" s="221">
        <v>56.185437137818084</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F197" s="590">
        <v>19214884.800000001</v>
      </c>
      <c r="G197" s="591"/>
      <c r="L197" s="588">
        <v>4.8239103027777784E-3</v>
      </c>
      <c r="M197" s="221">
        <v>56.185437137818084</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F198" s="590">
        <v>3711517.1</v>
      </c>
      <c r="G198" s="591"/>
      <c r="L198" s="588">
        <v>4.8239103027777784E-3</v>
      </c>
      <c r="M198" s="221">
        <v>56.185437137818084</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F199" s="590">
        <v>1864901.4350000001</v>
      </c>
      <c r="G199" s="591"/>
      <c r="L199" s="588">
        <v>5.378085213888889E-2</v>
      </c>
      <c r="M199" s="221">
        <v>56.185437137818084</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F200" s="590">
        <v>2413968.7450000001</v>
      </c>
      <c r="G200" s="591"/>
      <c r="L200" s="588">
        <v>4.8239103027777784E-3</v>
      </c>
      <c r="M200" s="221">
        <v>56.185437137818084</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F201" s="590">
        <v>2565197.0049999999</v>
      </c>
      <c r="G201" s="591"/>
      <c r="L201" s="588">
        <v>5.378085213888889E-2</v>
      </c>
      <c r="M201" s="221">
        <v>56.185437137818084</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F202" s="590">
        <v>2010446.28</v>
      </c>
      <c r="G202" s="591"/>
      <c r="L202" s="588">
        <v>4.8239103027777784E-3</v>
      </c>
      <c r="M202" s="221">
        <v>56.185437137818084</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F203" s="590">
        <v>5276185.96</v>
      </c>
      <c r="G203" s="591"/>
      <c r="L203" s="588">
        <v>4.8239103027777784E-3</v>
      </c>
      <c r="M203" s="221">
        <v>56.185437137818084</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F204" s="590">
        <v>721299.495</v>
      </c>
      <c r="G204" s="591"/>
      <c r="L204" s="588">
        <v>3.7784594027777778E-2</v>
      </c>
      <c r="M204" s="221">
        <v>56.185437137818084</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F205" s="590">
        <v>420572.71</v>
      </c>
      <c r="G205" s="591"/>
      <c r="L205" s="588">
        <v>4.8239103027777784E-3</v>
      </c>
      <c r="M205" s="221">
        <v>56.185437137818084</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F206" s="590">
        <v>757623.93</v>
      </c>
      <c r="G206" s="591"/>
      <c r="L206" s="588">
        <v>3.7784594027777778E-2</v>
      </c>
      <c r="M206" s="221">
        <v>56.185437137818084</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F207" s="590">
        <v>2260516.54</v>
      </c>
      <c r="G207" s="591"/>
      <c r="L207" s="588">
        <v>4.8239103027777784E-3</v>
      </c>
      <c r="M207" s="221">
        <v>56.185437137818084</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F208" s="590">
        <v>5482271.5299999993</v>
      </c>
      <c r="G208" s="591"/>
      <c r="L208" s="588">
        <v>5.378085213888889E-2</v>
      </c>
      <c r="M208" s="221">
        <v>56.185437137818084</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F209" s="590">
        <v>3859532.9950000001</v>
      </c>
      <c r="G209" s="591"/>
      <c r="L209" s="588">
        <v>4.8239103027777784E-3</v>
      </c>
      <c r="M209" s="221">
        <v>56.185437137818084</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F210" s="590">
        <v>2353675.125</v>
      </c>
      <c r="G210" s="591"/>
      <c r="L210" s="588">
        <v>4.8239103027777784E-3</v>
      </c>
      <c r="M210" s="221">
        <v>56.185437137818084</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F211" s="590">
        <v>1065763.865</v>
      </c>
      <c r="G211" s="591"/>
      <c r="L211" s="588">
        <v>4.8239103027777784E-3</v>
      </c>
      <c r="M211" s="221">
        <v>56.185437137818084</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F212" s="590">
        <v>474688.70500000002</v>
      </c>
      <c r="G212" s="591"/>
      <c r="L212" s="588">
        <v>3.7784594027777778E-2</v>
      </c>
      <c r="M212" s="221">
        <v>56.185437137818084</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F213" s="590">
        <v>2897553.23</v>
      </c>
      <c r="G213" s="591"/>
      <c r="L213" s="588">
        <v>4.8239103027777784E-3</v>
      </c>
      <c r="M213" s="221">
        <v>56.185437137818084</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F214" s="590">
        <v>917995.07499999995</v>
      </c>
      <c r="G214" s="591"/>
      <c r="L214" s="588">
        <v>4.8239103027777784E-3</v>
      </c>
      <c r="M214" s="221">
        <v>56.185437137818084</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F215" s="590">
        <v>6300683.29</v>
      </c>
      <c r="G215" s="591"/>
      <c r="L215" s="588">
        <v>5.378085213888889E-2</v>
      </c>
      <c r="M215" s="221">
        <v>56.185437137818084</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F216" s="590">
        <v>2397659.8149999999</v>
      </c>
      <c r="G216" s="591"/>
      <c r="L216" s="588">
        <v>4.8239103027777784E-3</v>
      </c>
      <c r="M216" s="221">
        <v>56.185437137818084</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F217" s="590">
        <v>2031450.2049999998</v>
      </c>
      <c r="G217" s="591"/>
      <c r="L217" s="588">
        <v>4.8239103027777784E-3</v>
      </c>
      <c r="M217" s="221">
        <v>56.185437137818084</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F218" s="590">
        <v>398580.36499999999</v>
      </c>
      <c r="G218" s="591"/>
      <c r="L218" s="588">
        <v>4.8239103027777784E-3</v>
      </c>
      <c r="M218" s="221">
        <v>166.79264298311918</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F219" s="590">
        <v>523862.60000000003</v>
      </c>
      <c r="G219" s="591"/>
      <c r="L219" s="588">
        <v>4.8239103027777784E-3</v>
      </c>
      <c r="M219" s="221">
        <v>166.79264298311918</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F220" s="590">
        <v>558457.30000000005</v>
      </c>
      <c r="G220" s="591"/>
      <c r="L220" s="588">
        <v>4.8239103027777784E-3</v>
      </c>
      <c r="M220" s="221">
        <v>166.79264298311918</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F221" s="590">
        <v>767013.91999999993</v>
      </c>
      <c r="G221" s="591"/>
      <c r="L221" s="588">
        <v>4.8239103027777784E-3</v>
      </c>
      <c r="M221" s="221">
        <v>166.79264298311918</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F222" s="590">
        <v>193730.32</v>
      </c>
      <c r="G222" s="591"/>
      <c r="L222" s="588">
        <v>2.4351280474999997E-2</v>
      </c>
      <c r="M222" s="221">
        <v>166.79264298311918</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F223" s="590">
        <v>170502.45</v>
      </c>
      <c r="G223" s="591"/>
      <c r="L223" s="588">
        <v>2.3644476541666664E-2</v>
      </c>
      <c r="M223" s="221">
        <v>166.79264298311918</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F224" s="590">
        <v>3106356.9550000001</v>
      </c>
      <c r="G224" s="591"/>
      <c r="L224" s="588">
        <v>4.8239103027777784E-3</v>
      </c>
      <c r="M224" s="221">
        <v>166.79264298311918</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F225" s="590">
        <v>1350923.0349999999</v>
      </c>
      <c r="G225" s="591"/>
      <c r="L225" s="588">
        <v>4.8239103027777784E-3</v>
      </c>
      <c r="M225" s="221">
        <v>166.79264298311918</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F226" s="590">
        <v>1254057.875</v>
      </c>
      <c r="G226" s="591"/>
      <c r="L226" s="588">
        <v>4.8239103027777784E-3</v>
      </c>
      <c r="M226" s="221">
        <v>166.79264298311918</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F227" s="590">
        <v>207073.99</v>
      </c>
      <c r="G227" s="591"/>
      <c r="L227" s="588">
        <v>4.8239103027777784E-3</v>
      </c>
      <c r="M227" s="221">
        <v>166.79264298311918</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F228" s="590">
        <v>780110.48499999999</v>
      </c>
      <c r="G228" s="591"/>
      <c r="L228" s="588">
        <v>4.8239103027777784E-3</v>
      </c>
      <c r="M228" s="221">
        <v>166.79264298311918</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F229" s="590">
        <v>416866.13500000001</v>
      </c>
      <c r="G229" s="591"/>
      <c r="L229" s="588">
        <v>1.7706528830555554E-2</v>
      </c>
      <c r="M229" s="221">
        <v>166.79264298311918</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F230" s="590">
        <v>300232.57500000001</v>
      </c>
      <c r="G230" s="591"/>
      <c r="L230" s="588">
        <v>1.7706528830555554E-2</v>
      </c>
      <c r="M230" s="221">
        <v>166.79264298311918</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F231" s="590">
        <v>125776.44499999999</v>
      </c>
      <c r="G231" s="591"/>
      <c r="L231" s="588">
        <v>4.8239103027777784E-3</v>
      </c>
      <c r="M231" s="221">
        <v>166.79264298311918</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F232" s="590">
        <v>480125.01500000001</v>
      </c>
      <c r="G232" s="591"/>
      <c r="L232" s="588">
        <v>4.8239103027777784E-3</v>
      </c>
      <c r="M232" s="221">
        <v>166.79264298311918</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F233" s="590">
        <v>1189316.365</v>
      </c>
      <c r="G233" s="591"/>
      <c r="L233" s="588">
        <v>4.8239103027777784E-3</v>
      </c>
      <c r="M233" s="221">
        <v>166.79264298311918</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F234" s="590">
        <v>15747507.440000001</v>
      </c>
      <c r="G234" s="591"/>
      <c r="L234" s="588">
        <v>4.8239103027777784E-3</v>
      </c>
      <c r="M234" s="221">
        <v>166.79264298311918</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F235" s="590">
        <v>440588.21500000003</v>
      </c>
      <c r="G235" s="591"/>
      <c r="L235" s="588">
        <v>4.8239103027777784E-3</v>
      </c>
      <c r="M235" s="221">
        <v>166.79264298311918</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F236" s="590">
        <v>1667217.4350000001</v>
      </c>
      <c r="G236" s="591"/>
      <c r="L236" s="588">
        <v>4.8239103027777784E-3</v>
      </c>
      <c r="M236" s="221">
        <v>166.79264298311918</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F237" s="590">
        <v>817670.44500000007</v>
      </c>
      <c r="G237" s="591"/>
      <c r="L237" s="588">
        <v>4.8239103027777784E-3</v>
      </c>
      <c r="M237" s="221">
        <v>166.79264298311918</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F238" s="590">
        <v>377082.23</v>
      </c>
      <c r="G238" s="591"/>
      <c r="L238" s="588">
        <v>4.8239103027777784E-3</v>
      </c>
      <c r="M238" s="221">
        <v>166.79264298311918</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F239" s="590">
        <v>347676.73499999999</v>
      </c>
      <c r="G239" s="591"/>
      <c r="L239" s="588">
        <v>4.8239103027777784E-3</v>
      </c>
      <c r="M239" s="221">
        <v>166.79264298311918</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F240" s="590">
        <v>577237.28</v>
      </c>
      <c r="G240" s="591"/>
      <c r="L240" s="588">
        <v>4.8239103027777784E-3</v>
      </c>
      <c r="M240" s="221">
        <v>166.79264298311918</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F241" s="590">
        <v>592804.89500000002</v>
      </c>
      <c r="G241" s="591"/>
      <c r="L241" s="588">
        <v>4.8239103027777784E-3</v>
      </c>
      <c r="M241" s="221">
        <v>166.79264298311918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F242" s="590">
        <v>1044265.7300000001</v>
      </c>
      <c r="G242" s="591"/>
      <c r="L242" s="588">
        <v>4.8239103027777784E-3</v>
      </c>
      <c r="M242" s="221">
        <v>166.79264298311918</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F243" s="590">
        <v>543383.89500000002</v>
      </c>
      <c r="G243" s="591"/>
      <c r="L243" s="588">
        <v>4.8239103027777784E-3</v>
      </c>
      <c r="M243" s="221">
        <v>166.79264298311918</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F244" s="590">
        <v>634318.53499999992</v>
      </c>
      <c r="G244" s="591"/>
      <c r="L244" s="588">
        <v>4.8239103027777784E-3</v>
      </c>
      <c r="M244" s="221">
        <v>166.79264298311918</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F245" s="590">
        <v>454920.30499999999</v>
      </c>
      <c r="G245" s="591"/>
      <c r="L245" s="588">
        <v>4.8239103027777784E-3</v>
      </c>
      <c r="M245" s="221">
        <v>166.79264298311918</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F246" s="590">
        <v>237715.00999999998</v>
      </c>
      <c r="G246" s="591"/>
      <c r="L246" s="588">
        <v>4.8239103027777784E-3</v>
      </c>
      <c r="M246" s="221">
        <v>166.79264298311918</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F247" s="590">
        <v>326919.91499999998</v>
      </c>
      <c r="G247" s="591"/>
      <c r="L247" s="588">
        <v>4.8239103027777784E-3</v>
      </c>
      <c r="M247" s="221">
        <v>166.79264298311918</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F248" s="590">
        <v>1906415.0750000002</v>
      </c>
      <c r="G248" s="591"/>
      <c r="L248" s="588">
        <v>4.8239103027777784E-3</v>
      </c>
      <c r="M248" s="221">
        <v>166.79264298311918</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F249" s="590">
        <v>186317.16999999998</v>
      </c>
      <c r="G249" s="591"/>
      <c r="L249" s="588">
        <v>4.8239103027777784E-3</v>
      </c>
      <c r="M249" s="221">
        <v>166.79264298311918</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F250" s="590">
        <v>301220.995</v>
      </c>
      <c r="G250" s="591"/>
      <c r="L250" s="588">
        <v>4.8239103027777784E-3</v>
      </c>
      <c r="M250" s="221">
        <v>166.79264298311918</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F251" s="590">
        <v>507800.77499999997</v>
      </c>
      <c r="G251" s="591"/>
      <c r="L251" s="588">
        <v>4.8239103027777784E-3</v>
      </c>
      <c r="M251" s="221">
        <v>166.79264298311918</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F252" s="590">
        <v>558210.19500000007</v>
      </c>
      <c r="G252" s="591"/>
      <c r="L252" s="588">
        <v>4.8239103027777784E-3</v>
      </c>
      <c r="M252" s="221">
        <v>166.79264298311918</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F253" s="590">
        <v>1145825.885</v>
      </c>
      <c r="G253" s="591"/>
      <c r="L253" s="588">
        <v>4.8239103027777784E-3</v>
      </c>
      <c r="M253" s="221">
        <v>166.79264298311918</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F254" s="590">
        <v>148757.21000000002</v>
      </c>
      <c r="G254" s="591"/>
      <c r="L254" s="588">
        <v>4.8239103027777784E-3</v>
      </c>
      <c r="M254" s="221">
        <v>166.79264298311918</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F255" s="590">
        <v>173961.92</v>
      </c>
      <c r="G255" s="591"/>
      <c r="L255" s="588">
        <v>4.8239103027777784E-3</v>
      </c>
      <c r="M255" s="221">
        <v>166.79264298311918</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F256" s="590">
        <v>293560.74</v>
      </c>
      <c r="G256" s="591"/>
      <c r="L256" s="588">
        <v>4.8239103027777784E-3</v>
      </c>
      <c r="M256" s="221">
        <v>166.79264298311918</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F257" s="590">
        <v>1364760.915</v>
      </c>
      <c r="G257" s="591"/>
      <c r="L257" s="588">
        <v>3.7784594027777778E-2</v>
      </c>
      <c r="M257" s="221">
        <v>166.79264298311918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F258" s="590">
        <v>850288.30500000005</v>
      </c>
      <c r="G258" s="591"/>
      <c r="L258" s="588">
        <v>4.8239103027777784E-3</v>
      </c>
      <c r="M258" s="221">
        <v>166.79264298311918</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F259" s="590">
        <v>197436.89500000002</v>
      </c>
      <c r="G259" s="591"/>
      <c r="L259" s="588">
        <v>4.8239103027777784E-3</v>
      </c>
      <c r="M259" s="221">
        <v>166.79264298311918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F260" s="590">
        <v>299244.15500000003</v>
      </c>
      <c r="G260" s="591"/>
      <c r="L260" s="588">
        <v>3.7784594027777778E-2</v>
      </c>
      <c r="M260" s="221">
        <v>166.79264298311918</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F261" s="590">
        <v>764295.76500000001</v>
      </c>
      <c r="G261" s="591"/>
      <c r="L261" s="588">
        <v>3.7784594027777778E-2</v>
      </c>
      <c r="M261" s="221">
        <v>166.79264298311918</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F262" s="590">
        <v>428727.17499999999</v>
      </c>
      <c r="G262" s="591"/>
      <c r="L262" s="588">
        <v>4.8239103027777784E-3</v>
      </c>
      <c r="M262" s="221">
        <v>166.79264298311918</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F263" s="590">
        <v>185328.75</v>
      </c>
      <c r="G263" s="591"/>
      <c r="L263" s="588">
        <v>4.8239103027777784E-3</v>
      </c>
      <c r="M263" s="221">
        <v>166.79264298311918</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F264" s="590">
        <v>754658.66999999993</v>
      </c>
      <c r="G264" s="591"/>
      <c r="L264" s="588">
        <v>4.8239103027777784E-3</v>
      </c>
      <c r="M264" s="221">
        <v>166.79264298311918</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F265" s="590">
        <v>415136.39999999997</v>
      </c>
      <c r="G265" s="591"/>
      <c r="L265" s="588">
        <v>4.8239103027777784E-3</v>
      </c>
      <c r="M265" s="221">
        <v>166.79264298311918</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F266" s="590">
        <v>418101.66</v>
      </c>
      <c r="G266" s="591"/>
      <c r="L266" s="588">
        <v>4.8239103027777784E-3</v>
      </c>
      <c r="M266" s="221">
        <v>166.79264298311918</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F267" s="590">
        <v>1882198.7850000001</v>
      </c>
      <c r="G267" s="591"/>
      <c r="L267" s="588">
        <v>4.8239103027777784E-3</v>
      </c>
      <c r="M267" s="221">
        <v>166.79264298311918</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F268" s="590">
        <v>199166.62999999998</v>
      </c>
      <c r="G268" s="591"/>
      <c r="L268" s="588">
        <v>2.4351280474999997E-2</v>
      </c>
      <c r="M268" s="221">
        <v>166.79264298311918</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F269" s="590">
        <v>254023.94</v>
      </c>
      <c r="G269" s="591"/>
      <c r="L269" s="588">
        <v>4.8239103027777784E-3</v>
      </c>
      <c r="M269" s="221">
        <v>166.79264298311918</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F270" s="590">
        <v>339275.16500000004</v>
      </c>
      <c r="G270" s="591"/>
      <c r="L270" s="588">
        <v>3.7784594027777778E-2</v>
      </c>
      <c r="M270" s="221">
        <v>166.79264298311918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F271" s="590">
        <v>771708.91500000004</v>
      </c>
      <c r="G271" s="591"/>
      <c r="L271" s="588">
        <v>4.8239103027777784E-3</v>
      </c>
      <c r="M271" s="221">
        <v>166.79264298311918</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F272" s="590">
        <v>776156.80499999993</v>
      </c>
      <c r="G272" s="591"/>
      <c r="L272" s="588">
        <v>4.8239103027777784E-3</v>
      </c>
      <c r="M272" s="221">
        <v>166.79264298311918</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F273" s="590">
        <v>469005.29</v>
      </c>
      <c r="G273" s="591"/>
      <c r="L273" s="588">
        <v>4.8239103027777784E-3</v>
      </c>
      <c r="M273" s="221">
        <v>166.79264298311918</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F274" s="590">
        <v>418595.87</v>
      </c>
      <c r="G274" s="591"/>
      <c r="L274" s="588">
        <v>4.8239103027777784E-3</v>
      </c>
      <c r="M274" s="221">
        <v>166.79264298311918</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F275" s="590">
        <v>368186.45</v>
      </c>
      <c r="G275" s="591"/>
      <c r="L275" s="588">
        <v>4.8239103027777784E-3</v>
      </c>
      <c r="M275" s="221">
        <v>166.79264298311918</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F276" s="590">
        <v>334333.065</v>
      </c>
      <c r="G276" s="591"/>
      <c r="L276" s="588">
        <v>4.8239103027777784E-3</v>
      </c>
      <c r="M276" s="221">
        <v>166.79264298311918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F277" s="590">
        <v>1044018.6250000001</v>
      </c>
      <c r="G277" s="591"/>
      <c r="L277" s="588">
        <v>4.8239103027777784E-3</v>
      </c>
      <c r="M277" s="221">
        <v>166.79264298311918</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F278" s="590">
        <v>499893.41499999998</v>
      </c>
      <c r="G278" s="591"/>
      <c r="L278" s="588">
        <v>4.8239103027777784E-3</v>
      </c>
      <c r="M278" s="221">
        <v>166.79264298311918</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F279" s="590">
        <v>271321.28999999998</v>
      </c>
      <c r="G279" s="591"/>
      <c r="L279" s="588">
        <v>4.8239103027777784E-3</v>
      </c>
      <c r="M279" s="221">
        <v>166.79264298311918</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F280" s="590">
        <v>639013.53</v>
      </c>
      <c r="G280" s="591"/>
      <c r="L280" s="588">
        <v>4.8239103027777784E-3</v>
      </c>
      <c r="M280" s="221">
        <v>166.79264298311918</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F281" s="590">
        <v>403522.46500000003</v>
      </c>
      <c r="G281" s="591"/>
      <c r="L281" s="588">
        <v>4.8239103027777784E-3</v>
      </c>
      <c r="M281" s="221">
        <v>166.79264298311918</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F282" s="590">
        <v>2667251.37</v>
      </c>
      <c r="G282" s="591"/>
      <c r="L282" s="588">
        <v>4.0833548249999997E-2</v>
      </c>
      <c r="M282" s="221">
        <v>65.885613504661123</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F283" s="590">
        <v>3984815.23</v>
      </c>
      <c r="G283" s="591"/>
      <c r="L283" s="588">
        <v>2.8660382638888891E-2</v>
      </c>
      <c r="M283" s="221">
        <v>65.885613504661123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F284" s="590">
        <v>2797722.81</v>
      </c>
      <c r="G284" s="591"/>
      <c r="L284" s="588">
        <v>2.060226604722222E-2</v>
      </c>
      <c r="M284" s="221">
        <v>65.885613504661123</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F285" s="590">
        <v>3684582.6549999998</v>
      </c>
      <c r="G285" s="591"/>
      <c r="L285" s="588">
        <v>2.2546275088888887E-2</v>
      </c>
      <c r="M285" s="221">
        <v>65.885613504661123</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F286" s="590">
        <v>5804496.4500000002</v>
      </c>
      <c r="G286" s="591"/>
      <c r="L286" s="588">
        <v>2.2546275088888887E-2</v>
      </c>
      <c r="M286" s="221">
        <v>65.885613504661123</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F287" s="590">
        <v>2833553.0350000001</v>
      </c>
      <c r="G287" s="591"/>
      <c r="L287" s="588">
        <v>2.2546275088888887E-2</v>
      </c>
      <c r="M287" s="221">
        <v>65.885613504661123</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F288" s="590">
        <v>2397659.8149999999</v>
      </c>
      <c r="G288" s="591"/>
      <c r="L288" s="588">
        <v>2.8660382638888891E-2</v>
      </c>
      <c r="M288" s="221">
        <v>65.885613504661123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F289" s="590">
        <v>2335636.46</v>
      </c>
      <c r="G289" s="591"/>
      <c r="L289" s="588">
        <v>4.0563480083333332E-2</v>
      </c>
      <c r="M289" s="221">
        <v>65.885613504661123</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F290" s="590">
        <v>1957812.915</v>
      </c>
      <c r="G290" s="591"/>
      <c r="L290" s="588">
        <v>2.4127318219444444E-2</v>
      </c>
      <c r="M290" s="221">
        <v>139.7077349458302</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F291" s="590">
        <v>2347250.395</v>
      </c>
      <c r="G291" s="591"/>
      <c r="L291" s="588">
        <v>2.4127318219444444E-2</v>
      </c>
      <c r="M291" s="221">
        <v>139.7077349458302</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F292" s="590">
        <v>2093720.665</v>
      </c>
      <c r="G292" s="591"/>
      <c r="L292" s="588">
        <v>0</v>
      </c>
      <c r="M292" s="221">
        <v>139.7077349458302</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F293" s="590">
        <v>1654900</v>
      </c>
      <c r="G293" s="591"/>
      <c r="L293" s="588">
        <v>0</v>
      </c>
      <c r="M293" s="221">
        <v>139.7077349458302</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F294" s="590">
        <v>1935326.3599999999</v>
      </c>
      <c r="G294" s="591"/>
      <c r="L294" s="588">
        <v>1.7732732430555558E-2</v>
      </c>
      <c r="M294" s="221">
        <v>111.61501637692113</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F295" s="590">
        <v>1133717.74</v>
      </c>
      <c r="G295" s="591"/>
      <c r="L295" s="588">
        <v>1.7732732430555558E-2</v>
      </c>
      <c r="M295" s="221">
        <v>111.61501637692113</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F296" s="590">
        <v>506812.35500000004</v>
      </c>
      <c r="G296" s="591"/>
      <c r="L296" s="588">
        <v>2.3811829741666669E-2</v>
      </c>
      <c r="M296" s="221">
        <v>111.61501637692113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F297" s="590">
        <v>1180420.585</v>
      </c>
      <c r="G297" s="591"/>
      <c r="L297" s="588">
        <v>1.7732732430555558E-2</v>
      </c>
      <c r="M297" s="221">
        <v>111.61501637692113</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F298" s="590">
        <v>1242196.835</v>
      </c>
      <c r="G298" s="591"/>
      <c r="L298" s="588">
        <v>1.7732732430555558E-2</v>
      </c>
      <c r="M298" s="221">
        <v>111.61501637692113</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F299" s="590">
        <v>8189059.6999999993</v>
      </c>
      <c r="G299" s="591"/>
      <c r="L299" s="588">
        <v>1.7732732430555558E-2</v>
      </c>
      <c r="M299" s="221">
        <v>111.61501637692113</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F300" s="590">
        <v>532264.17000000004</v>
      </c>
      <c r="G300" s="591"/>
      <c r="L300" s="588">
        <v>2.3811829741666669E-2</v>
      </c>
      <c r="M300" s="221">
        <v>111.61501637692113</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F301" s="590">
        <v>1773225.48</v>
      </c>
      <c r="G301" s="591"/>
      <c r="L301" s="588">
        <v>1.7732732430555558E-2</v>
      </c>
      <c r="M301" s="221">
        <v>111.61501637692113</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F302" s="590">
        <v>1959295.5450000002</v>
      </c>
      <c r="G302" s="591"/>
      <c r="L302" s="588">
        <v>2.3811829741666669E-2</v>
      </c>
      <c r="M302" s="221">
        <v>111.61501637692113</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F303" s="590">
        <v>1414923.23</v>
      </c>
      <c r="G303" s="591"/>
      <c r="L303" s="588">
        <v>1.7732732430555558E-2</v>
      </c>
      <c r="M303" s="221">
        <v>111.61501637692113</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F304" s="590">
        <v>1173501.645</v>
      </c>
      <c r="G304" s="591"/>
      <c r="L304" s="588">
        <v>1.7732732430555558E-2</v>
      </c>
      <c r="M304" s="221">
        <v>111.61501637692113</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F305" s="590">
        <v>1077624.905</v>
      </c>
      <c r="G305" s="591"/>
      <c r="L305" s="588">
        <v>1.7732732430555558E-2</v>
      </c>
      <c r="M305" s="221">
        <v>111.61501637692113</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F306" s="590">
        <v>1237501.8399999999</v>
      </c>
      <c r="G306" s="591"/>
      <c r="L306" s="588">
        <v>1.7732732430555558E-2</v>
      </c>
      <c r="M306" s="221">
        <v>111.61501637692113</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F307" s="590">
        <v>919724.81</v>
      </c>
      <c r="G307" s="591"/>
      <c r="L307" s="588">
        <v>2.3811829741666669E-2</v>
      </c>
      <c r="M307" s="221">
        <v>111.61501637692113</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F308" s="590">
        <v>1858970.9149999998</v>
      </c>
      <c r="G308" s="591"/>
      <c r="L308" s="588">
        <v>1.7732732430555558E-2</v>
      </c>
      <c r="M308" s="221">
        <v>111.61501637692113</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F309" s="590">
        <v>1533533.63</v>
      </c>
      <c r="G309" s="591"/>
      <c r="L309" s="588">
        <v>1.7467630941666666E-2</v>
      </c>
      <c r="M309" s="221">
        <v>111.61501637692113</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F310" s="590">
        <v>1375139.325</v>
      </c>
      <c r="G310" s="591"/>
      <c r="L310" s="588">
        <v>1.7732732430555558E-2</v>
      </c>
      <c r="M310" s="221">
        <v>111.61501637692113</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F311" s="590">
        <v>1654900</v>
      </c>
      <c r="G311" s="591"/>
      <c r="L311" s="588">
        <v>1.7732732430555558E-2</v>
      </c>
      <c r="M311" s="221">
        <v>111.61501637692113</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F312" s="590">
        <v>1051678.8800000001</v>
      </c>
      <c r="G312" s="591"/>
      <c r="L312" s="588">
        <v>1.6349408611111112E-2</v>
      </c>
      <c r="M312" s="221">
        <v>111.61501637692113</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F313" s="590">
        <v>1314845.7049999998</v>
      </c>
      <c r="G313" s="591"/>
      <c r="L313" s="588">
        <v>1.7732732430555558E-2</v>
      </c>
      <c r="M313" s="221">
        <v>111.61501637692113</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F314" s="590">
        <v>1064528.3400000001</v>
      </c>
      <c r="G314" s="591"/>
      <c r="L314" s="588">
        <v>1.7732732430555558E-2</v>
      </c>
      <c r="M314" s="221">
        <v>111.61501637692113</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F315" s="590">
        <v>354595.67499999999</v>
      </c>
      <c r="G315" s="591"/>
      <c r="L315" s="588">
        <v>2.3811829741666669E-2</v>
      </c>
      <c r="M315" s="221">
        <v>111.61501637692113</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F316" s="590">
        <v>955060.82499999995</v>
      </c>
      <c r="G316" s="591"/>
      <c r="L316" s="588">
        <v>1.7732732430555558E-2</v>
      </c>
      <c r="M316" s="221">
        <v>111.61501637692113</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F317" s="590">
        <v>1318799.3849999998</v>
      </c>
      <c r="G317" s="591"/>
      <c r="L317" s="588">
        <v>1.7732732430555558E-2</v>
      </c>
      <c r="M317" s="221">
        <v>111.61501637692113</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F318" s="590">
        <v>1210814.5</v>
      </c>
      <c r="G318" s="591"/>
      <c r="L318" s="588">
        <v>1.7732732430555558E-2</v>
      </c>
      <c r="M318" s="221">
        <v>111.61501637692113</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F319" s="590">
        <v>2591637.2400000002</v>
      </c>
      <c r="G319" s="591"/>
      <c r="L319" s="588">
        <v>2.3811829741666669E-2</v>
      </c>
      <c r="M319" s="221">
        <v>111.61501637692113</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F320" s="590">
        <v>965192.13</v>
      </c>
      <c r="G320" s="591"/>
      <c r="L320" s="588">
        <v>1.7732732430555558E-2</v>
      </c>
      <c r="M320" s="221">
        <v>111.61501637692113</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F321" s="590">
        <v>2885692.19</v>
      </c>
      <c r="G321" s="591"/>
      <c r="L321" s="588">
        <v>1.7732732430555558E-2</v>
      </c>
      <c r="M321" s="221">
        <v>111.61501637692113</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F322" s="590">
        <v>823848.07000000007</v>
      </c>
      <c r="G322" s="591"/>
      <c r="L322" s="588">
        <v>1.7467630941666666E-2</v>
      </c>
      <c r="M322" s="221">
        <v>111.61501637692113</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F323" s="590">
        <v>1419618.2250000001</v>
      </c>
      <c r="G323" s="591"/>
      <c r="L323" s="588">
        <v>1.7732732430555558E-2</v>
      </c>
      <c r="M323" s="221">
        <v>111.61501637692113</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F324" s="590">
        <v>912805.87</v>
      </c>
      <c r="G324" s="591"/>
      <c r="L324" s="588">
        <v>1.6349408611111112E-2</v>
      </c>
      <c r="M324" s="221">
        <v>111.61501637692113</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F325" s="590">
        <v>856960.1399999999</v>
      </c>
      <c r="G325" s="591"/>
      <c r="L325" s="588">
        <v>1.6349408611111112E-2</v>
      </c>
      <c r="M325" s="221">
        <v>111.61501637692113</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F326" s="590">
        <v>747245.52</v>
      </c>
      <c r="G326" s="591"/>
      <c r="L326" s="588">
        <v>2.3811829741666669E-2</v>
      </c>
      <c r="M326" s="221">
        <v>111.61501637692113</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F327" s="590">
        <v>1960036.8599999999</v>
      </c>
      <c r="G327" s="591"/>
      <c r="L327" s="588">
        <v>1.7732732430555558E-2</v>
      </c>
      <c r="M327" s="221">
        <v>111.61501637692113</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F328" s="590">
        <v>3016163.63</v>
      </c>
      <c r="G328" s="591"/>
      <c r="L328" s="588">
        <v>1.7732732430555558E-2</v>
      </c>
      <c r="M328" s="221">
        <v>111.61501637692113</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F329" s="590">
        <v>1054149.93</v>
      </c>
      <c r="G329" s="591"/>
      <c r="L329" s="588">
        <v>1.6349408611111112E-2</v>
      </c>
      <c r="M329" s="221">
        <v>111.61501637692113</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F330" s="590">
        <v>1138659.8399999999</v>
      </c>
      <c r="G330" s="591"/>
      <c r="L330" s="588">
        <v>2.3811829741666669E-2</v>
      </c>
      <c r="M330" s="221">
        <v>111.61501637692113</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F331" s="590">
        <v>967663.17999999993</v>
      </c>
      <c r="G331" s="591"/>
      <c r="L331" s="588">
        <v>2.3811829741666669E-2</v>
      </c>
      <c r="M331" s="221">
        <v>111.61501637692113</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F332" s="590">
        <v>871539.33500000008</v>
      </c>
      <c r="G332" s="591"/>
      <c r="L332" s="588">
        <v>1.7732732430555558E-2</v>
      </c>
      <c r="M332" s="221">
        <v>111.61501637692113</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F333" s="590">
        <v>1923465.32</v>
      </c>
      <c r="G333" s="591"/>
      <c r="L333" s="588">
        <v>1.7732732430555558E-2</v>
      </c>
      <c r="M333" s="221">
        <v>111.61501637692113</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F334" s="590">
        <v>2746324.97</v>
      </c>
      <c r="G334" s="591"/>
      <c r="L334" s="588">
        <v>1.7732732430555558E-2</v>
      </c>
      <c r="M334" s="221">
        <v>111.61501637692113</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F335" s="590">
        <v>1086273.58</v>
      </c>
      <c r="G335" s="591"/>
      <c r="L335" s="588">
        <v>1.7732732430555558E-2</v>
      </c>
      <c r="M335" s="221">
        <v>111.61501637692113</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F336" s="590">
        <v>9254082.25</v>
      </c>
      <c r="G336" s="591"/>
      <c r="L336" s="588">
        <v>1.7732732430555558E-2</v>
      </c>
      <c r="M336" s="221">
        <v>111.61501637692113</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F337" s="590">
        <v>1654900</v>
      </c>
      <c r="G337" s="591"/>
      <c r="L337" s="588">
        <v>1.7732732430555558E-2</v>
      </c>
      <c r="M337" s="221">
        <v>111.61501637692113</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F338" s="590">
        <v>925161.11999999988</v>
      </c>
      <c r="G338" s="591"/>
      <c r="L338" s="588">
        <v>1.7732732430555558E-2</v>
      </c>
      <c r="M338" s="221">
        <v>111.61501637692113</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F339" s="590">
        <v>1176961.115</v>
      </c>
      <c r="G339" s="591"/>
      <c r="L339" s="588">
        <v>1.7467630941666666E-2</v>
      </c>
      <c r="M339" s="221">
        <v>111.61501637692113</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F340" s="590">
        <v>1043524.415</v>
      </c>
      <c r="G340" s="591"/>
      <c r="L340" s="588">
        <v>1.7732732430555558E-2</v>
      </c>
      <c r="M340" s="221">
        <v>111.61501637692113</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F341" s="590">
        <v>2083589.3599999999</v>
      </c>
      <c r="G341" s="591"/>
      <c r="L341" s="588">
        <v>1.7732732430555558E-2</v>
      </c>
      <c r="M341" s="221">
        <v>111.61501637692113</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F342" s="590">
        <v>958767.39999999991</v>
      </c>
      <c r="G342" s="591"/>
      <c r="L342" s="588">
        <v>1.7732732430555558E-2</v>
      </c>
      <c r="M342" s="221">
        <v>111.61501637692113</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F343" s="590">
        <v>2070492.7950000002</v>
      </c>
      <c r="G343" s="591"/>
      <c r="L343" s="588">
        <v>1.7732732430555558E-2</v>
      </c>
      <c r="M343" s="221">
        <v>111.61501637692113</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F344" s="590">
        <v>1769518.905</v>
      </c>
      <c r="G344" s="591"/>
      <c r="L344" s="588">
        <v>2.3811829741666669E-2</v>
      </c>
      <c r="M344" s="221">
        <v>111.61501637692113</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F345" s="590">
        <v>14199641.719999999</v>
      </c>
      <c r="G345" s="591"/>
      <c r="L345" s="588">
        <v>2.3811829741666669E-2</v>
      </c>
      <c r="M345" s="221">
        <v>111.61501637692113</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F346" s="590">
        <v>1498444.72</v>
      </c>
      <c r="G346" s="591"/>
      <c r="L346" s="588">
        <v>2.3811829741666669E-2</v>
      </c>
      <c r="M346" s="221">
        <v>111.61501637692113</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F347" s="590">
        <v>982736.58499999996</v>
      </c>
      <c r="G347" s="591"/>
      <c r="L347" s="588">
        <v>1.7732732430555558E-2</v>
      </c>
      <c r="M347" s="221">
        <v>111.61501637692113</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F348" s="590">
        <v>2102122.2349999999</v>
      </c>
      <c r="G348" s="591"/>
      <c r="L348" s="588">
        <v>1.7732732430555558E-2</v>
      </c>
      <c r="M348" s="221">
        <v>111.61501637692113</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F349" s="590">
        <v>1476699.48</v>
      </c>
      <c r="G349" s="591"/>
      <c r="L349" s="588">
        <v>1.7732732430555558E-2</v>
      </c>
      <c r="M349" s="221">
        <v>111.61501637692113</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F350" s="590">
        <v>1324977.01</v>
      </c>
      <c r="G350" s="591"/>
      <c r="L350" s="588">
        <v>1.7467630941666666E-2</v>
      </c>
      <c r="M350" s="221">
        <v>111.61501637692113</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F351" s="590">
        <v>2272130.4750000001</v>
      </c>
      <c r="G351" s="591"/>
      <c r="L351" s="588">
        <v>1.7732732430555558E-2</v>
      </c>
      <c r="M351" s="221">
        <v>111.61501637692113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F352" s="590">
        <v>2043805.4550000001</v>
      </c>
      <c r="G352" s="591"/>
      <c r="L352" s="588">
        <v>1.7732732430555558E-2</v>
      </c>
      <c r="M352" s="221">
        <v>111.61501637692113</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F353" s="590">
        <v>1488807.625</v>
      </c>
      <c r="G353" s="591"/>
      <c r="L353" s="588">
        <v>2.3811829741666669E-2</v>
      </c>
      <c r="M353" s="221">
        <v>111.61501637692113</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F354" s="590">
        <v>1091709.8899999999</v>
      </c>
      <c r="G354" s="591"/>
      <c r="L354" s="588">
        <v>1.7732732430555558E-2</v>
      </c>
      <c r="M354" s="221">
        <v>111.61501637692113</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F355" s="590">
        <v>901933.25</v>
      </c>
      <c r="G355" s="591"/>
      <c r="L355" s="588">
        <v>2.3811829741666669E-2</v>
      </c>
      <c r="M355" s="221">
        <v>111.61501637692113</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F356" s="590">
        <v>919724.81</v>
      </c>
      <c r="G356" s="591"/>
      <c r="L356" s="588">
        <v>1.7732732430555558E-2</v>
      </c>
      <c r="M356" s="221">
        <v>111.61501637692113</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F357" s="590">
        <v>2547405.4449999998</v>
      </c>
      <c r="G357" s="591"/>
      <c r="L357" s="588">
        <v>1.7732732430555558E-2</v>
      </c>
      <c r="M357" s="221">
        <v>111.61501637692113</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F358" s="590">
        <v>845099.1</v>
      </c>
      <c r="G358" s="591"/>
      <c r="L358" s="588">
        <v>2.3811829741666669E-2</v>
      </c>
      <c r="M358" s="221">
        <v>111.61501637692113</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F359" s="590">
        <v>931832.95500000007</v>
      </c>
      <c r="G359" s="591"/>
      <c r="L359" s="588">
        <v>1.7467630941666666E-2</v>
      </c>
      <c r="M359" s="221">
        <v>111.61501637692113</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F360" s="590">
        <v>943941.1</v>
      </c>
      <c r="G360" s="591"/>
      <c r="L360" s="588">
        <v>2.3811829741666669E-2</v>
      </c>
      <c r="M360" s="221">
        <v>111.61501637692113</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F361" s="590">
        <v>802844.14500000002</v>
      </c>
      <c r="G361" s="591"/>
      <c r="L361" s="588">
        <v>1.6349408611111112E-2</v>
      </c>
      <c r="M361" s="221">
        <v>109.97732426303854</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F362" s="590">
        <v>717592.91999999993</v>
      </c>
      <c r="G362" s="591"/>
      <c r="L362" s="588">
        <v>1.6349408611111112E-2</v>
      </c>
      <c r="M362" s="221">
        <v>109.97732426303854</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F363" s="590">
        <v>1017084.18</v>
      </c>
      <c r="G363" s="591"/>
      <c r="L363" s="588">
        <v>1.6349408611111112E-2</v>
      </c>
      <c r="M363" s="221">
        <v>109.97732426303854</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F364" s="590">
        <v>549067.31000000006</v>
      </c>
      <c r="G364" s="591"/>
      <c r="L364" s="588">
        <v>1.6349408611111112E-2</v>
      </c>
      <c r="M364" s="221">
        <v>109.97732426303854</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F365" s="590">
        <v>534982.32500000007</v>
      </c>
      <c r="G365" s="591"/>
      <c r="L365" s="588">
        <v>1.6349408611111112E-2</v>
      </c>
      <c r="M365" s="221">
        <v>109.97732426303854</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F366" s="590">
        <v>1329672.0049999999</v>
      </c>
      <c r="G366" s="591"/>
      <c r="L366" s="588">
        <v>1.6349408611111112E-2</v>
      </c>
      <c r="M366" s="221">
        <v>109.97732426303854</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F367" s="590">
        <v>1620267.4849999999</v>
      </c>
      <c r="G367" s="591"/>
      <c r="L367" s="588">
        <v>1.6349408611111112E-2</v>
      </c>
      <c r="M367" s="221">
        <v>109.97732426303854</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F368" s="590">
        <v>1488807.625</v>
      </c>
      <c r="G368" s="591"/>
      <c r="L368" s="588">
        <v>1.6349408611111112E-2</v>
      </c>
      <c r="M368" s="221">
        <v>109.97732426303854</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F369" s="590">
        <v>610102.245</v>
      </c>
      <c r="G369" s="591"/>
      <c r="L369" s="588">
        <v>1.6349408611111112E-2</v>
      </c>
      <c r="M369" s="221">
        <v>109.97732426303854</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F370" s="590">
        <v>772944.44000000006</v>
      </c>
      <c r="G370" s="591"/>
      <c r="L370" s="588">
        <v>1.6349408611111112E-2</v>
      </c>
      <c r="M370" s="221">
        <v>109.97732426303854</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F371" s="590">
        <v>989902.63</v>
      </c>
      <c r="G371" s="591"/>
      <c r="L371" s="588">
        <v>1.6349408611111112E-2</v>
      </c>
      <c r="M371" s="221">
        <v>109.97732426303854</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F372" s="590">
        <v>637530.9</v>
      </c>
      <c r="G372" s="591"/>
      <c r="L372" s="588">
        <v>1.6349408611111112E-2</v>
      </c>
      <c r="M372" s="221">
        <v>109.97732426303854</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F373" s="590">
        <v>721299.495</v>
      </c>
      <c r="G373" s="591"/>
      <c r="L373" s="588">
        <v>1.6349408611111112E-2</v>
      </c>
      <c r="M373" s="221">
        <v>109.97732426303854</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F374" s="590">
        <v>863879.08000000007</v>
      </c>
      <c r="G374" s="591"/>
      <c r="L374" s="588">
        <v>1.6349408611111112E-2</v>
      </c>
      <c r="M374" s="221">
        <v>109.97732426303854</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F375" s="590">
        <v>760342.08499999996</v>
      </c>
      <c r="G375" s="591"/>
      <c r="L375" s="588">
        <v>1.6349408611111112E-2</v>
      </c>
      <c r="M375" s="221">
        <v>109.97732426303854</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F376" s="590">
        <v>707708.72</v>
      </c>
      <c r="G376" s="591"/>
      <c r="L376" s="588">
        <v>1.6349408611111112E-2</v>
      </c>
      <c r="M376" s="221">
        <v>109.97732426303854</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F377" s="590">
        <v>702519.5149999999</v>
      </c>
      <c r="G377" s="591"/>
      <c r="L377" s="588">
        <v>1.6349408611111112E-2</v>
      </c>
      <c r="M377" s="221">
        <v>109.97732426303854</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F378" s="590">
        <v>962968.18499999994</v>
      </c>
      <c r="G378" s="591"/>
      <c r="L378" s="588">
        <v>1.6349408611111112E-2</v>
      </c>
      <c r="M378" s="221">
        <v>109.97732426303854</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F379" s="590">
        <v>744774.47</v>
      </c>
      <c r="G379" s="591"/>
      <c r="L379" s="588">
        <v>1.6349408611111112E-2</v>
      </c>
      <c r="M379" s="221">
        <v>109.97732426303854</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F380" s="590">
        <v>707955.82499999995</v>
      </c>
      <c r="G380" s="591"/>
      <c r="L380" s="588">
        <v>1.7732732430555558E-2</v>
      </c>
      <c r="M380" s="221">
        <v>109.97732426303854</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F381" s="590">
        <v>780851.8</v>
      </c>
      <c r="G381" s="591"/>
      <c r="L381" s="588">
        <v>1.6349408611111112E-2</v>
      </c>
      <c r="M381" s="221">
        <v>109.97732426303854</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F382" s="590">
        <v>1182644.53</v>
      </c>
      <c r="G382" s="591"/>
      <c r="L382" s="588">
        <v>1.6349408611111112E-2</v>
      </c>
      <c r="M382" s="221">
        <v>109.97732426303854</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F383" s="590">
        <v>1359818.8149999999</v>
      </c>
      <c r="G383" s="591"/>
      <c r="L383" s="588">
        <v>1.6349408611111112E-2</v>
      </c>
      <c r="M383" s="221">
        <v>109.97732426303854</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F384" s="590">
        <v>599723.83499999996</v>
      </c>
      <c r="G384" s="591"/>
      <c r="L384" s="588">
        <v>1.7732732430555558E-2</v>
      </c>
      <c r="M384" s="221">
        <v>109.97732426303854</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F385" s="590">
        <v>1254799.19</v>
      </c>
      <c r="G385" s="591"/>
      <c r="L385" s="588">
        <v>1.6349408611111112E-2</v>
      </c>
      <c r="M385" s="221">
        <v>109.97732426303854</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F386" s="590">
        <v>730936.59</v>
      </c>
      <c r="G386" s="591"/>
      <c r="L386" s="588">
        <v>1.6349408611111112E-2</v>
      </c>
      <c r="M386" s="221">
        <v>109.97732426303854</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F387" s="590">
        <v>875245.91</v>
      </c>
      <c r="G387" s="591"/>
      <c r="L387" s="588">
        <v>1.6349408611111112E-2</v>
      </c>
      <c r="M387" s="221">
        <v>109.97732426303854</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F388" s="590">
        <v>2143635.875</v>
      </c>
      <c r="G388" s="591"/>
      <c r="L388" s="588">
        <v>1.6349408611111112E-2</v>
      </c>
      <c r="M388" s="221">
        <v>109.97732426303854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F389" s="590">
        <v>1911357.1749999998</v>
      </c>
      <c r="G389" s="591"/>
      <c r="L389" s="588">
        <v>1.6349408611111112E-2</v>
      </c>
      <c r="M389" s="221">
        <v>109.97732426303854</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F390" s="590">
        <v>584897.53499999992</v>
      </c>
      <c r="G390" s="591"/>
      <c r="L390" s="588">
        <v>1.6349408611111112E-2</v>
      </c>
      <c r="M390" s="221">
        <v>109.97732426303854</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F391" s="590">
        <v>2064562.2749999999</v>
      </c>
      <c r="G391" s="591"/>
      <c r="L391" s="588">
        <v>1.6349408611111112E-2</v>
      </c>
      <c r="M391" s="221">
        <v>109.97732426303854</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F392" s="590">
        <v>984219.21500000008</v>
      </c>
      <c r="G392" s="591"/>
      <c r="L392" s="588">
        <v>1.7732732430555558E-2</v>
      </c>
      <c r="M392" s="221">
        <v>109.97732426303854</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F393" s="590">
        <v>2823174.625</v>
      </c>
      <c r="G393" s="591"/>
      <c r="L393" s="588">
        <v>1.6349408611111112E-2</v>
      </c>
      <c r="M393" s="221">
        <v>109.97732426303854</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F394" s="590">
        <v>745268.67999999993</v>
      </c>
      <c r="G394" s="591"/>
      <c r="L394" s="588">
        <v>1.6349408611111112E-2</v>
      </c>
      <c r="M394" s="221">
        <v>109.97732426303854</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F395" s="590">
        <v>817423.34</v>
      </c>
      <c r="G395" s="591"/>
      <c r="L395" s="588">
        <v>1.6349408611111112E-2</v>
      </c>
      <c r="M395" s="221">
        <v>109.97732426303854</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F396" s="590">
        <v>1100111.46</v>
      </c>
      <c r="G396" s="591"/>
      <c r="L396" s="588">
        <v>1.6140420161111113E-2</v>
      </c>
      <c r="M396" s="221">
        <v>109.97732426303854</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F397" s="590">
        <v>750704.99</v>
      </c>
      <c r="G397" s="591"/>
      <c r="L397" s="588">
        <v>1.6349408611111112E-2</v>
      </c>
      <c r="M397" s="221">
        <v>109.97732426303854</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F398" s="590">
        <v>1192281.625</v>
      </c>
      <c r="G398" s="591"/>
      <c r="L398" s="588">
        <v>1.6349408611111112E-2</v>
      </c>
      <c r="M398" s="221">
        <v>109.97732426303854</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F399" s="590">
        <v>995586.04500000004</v>
      </c>
      <c r="G399" s="591"/>
      <c r="L399" s="588">
        <v>1.6349408611111112E-2</v>
      </c>
      <c r="M399" s="221">
        <v>109.97732426303854</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F400" s="590">
        <v>757376.82499999995</v>
      </c>
      <c r="G400" s="591"/>
      <c r="L400" s="588">
        <v>1.6349408611111112E-2</v>
      </c>
      <c r="M400" s="221">
        <v>109.97732426303854</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F401" s="590">
        <v>983725.005</v>
      </c>
      <c r="G401" s="591"/>
      <c r="L401" s="588">
        <v>1.6349408611111112E-2</v>
      </c>
      <c r="M401" s="221">
        <v>109.97732426303854</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F402" s="590">
        <v>1725534.2150000001</v>
      </c>
      <c r="G402" s="591"/>
      <c r="L402" s="588">
        <v>1.6349408611111112E-2</v>
      </c>
      <c r="M402" s="221">
        <v>109.97732426303854</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F403" s="590">
        <v>805562.29999999993</v>
      </c>
      <c r="G403" s="591"/>
      <c r="L403" s="588">
        <v>1.6349408611111112E-2</v>
      </c>
      <c r="M403" s="221">
        <v>109.97732426303854</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F404" s="590">
        <v>11597378.965</v>
      </c>
      <c r="G404" s="591"/>
      <c r="L404" s="588">
        <v>1.6349408611111112E-2</v>
      </c>
      <c r="M404" s="221">
        <v>109.97732426303854</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F405" s="590">
        <v>642473</v>
      </c>
      <c r="G405" s="591"/>
      <c r="L405" s="588">
        <v>1.6349408611111112E-2</v>
      </c>
      <c r="M405" s="221">
        <v>109.97732426303854</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F406" s="590">
        <v>722040.80999999994</v>
      </c>
      <c r="G406" s="591"/>
      <c r="L406" s="588">
        <v>1.6349408611111112E-2</v>
      </c>
      <c r="M406" s="221">
        <v>109.97732426303854</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F407" s="590">
        <v>956049.245</v>
      </c>
      <c r="G407" s="591"/>
      <c r="L407" s="588">
        <v>1.6349408611111112E-2</v>
      </c>
      <c r="M407" s="221">
        <v>109.97732426303854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F408" s="590">
        <v>1654367.9749999999</v>
      </c>
      <c r="G408" s="591"/>
      <c r="L408" s="588">
        <v>1.6349408611111112E-2</v>
      </c>
      <c r="M408" s="221">
        <v>109.97732426303854</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F409" s="590">
        <v>634812.745</v>
      </c>
      <c r="G409" s="591"/>
      <c r="L409" s="588">
        <v>1.6349408611111112E-2</v>
      </c>
      <c r="M409" s="221">
        <v>109.97732426303854</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F410" s="590">
        <v>689670.05499999993</v>
      </c>
      <c r="G410" s="591"/>
      <c r="L410" s="588">
        <v>1.7732732430555558E-2</v>
      </c>
      <c r="M410" s="221">
        <v>109.97732426303854</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F411" s="590">
        <v>803091.25</v>
      </c>
      <c r="G411" s="591"/>
      <c r="L411" s="588">
        <v>1.6349408611111112E-2</v>
      </c>
      <c r="M411" s="221">
        <v>109.97732426303854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F412" s="590">
        <v>969887.125</v>
      </c>
      <c r="G412" s="591"/>
      <c r="L412" s="588">
        <v>1.6140420161111113E-2</v>
      </c>
      <c r="M412" s="221">
        <v>109.97732426303854</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F413" s="590">
        <v>516696.55499999999</v>
      </c>
      <c r="G413" s="591"/>
      <c r="L413" s="588">
        <v>1.6349408611111112E-2</v>
      </c>
      <c r="M413" s="221">
        <v>109.97732426303854</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F414" s="590">
        <v>666936.39500000002</v>
      </c>
      <c r="G414" s="591"/>
      <c r="L414" s="588">
        <v>1.6349408611111112E-2</v>
      </c>
      <c r="M414" s="221">
        <v>109.97732426303854</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F415" s="590">
        <v>1458413.71</v>
      </c>
      <c r="G415" s="591"/>
      <c r="L415" s="588">
        <v>1.6140420161111113E-2</v>
      </c>
      <c r="M415" s="221">
        <v>109.97732426303854</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F416" s="590">
        <v>1344498.3050000002</v>
      </c>
      <c r="G416" s="591"/>
      <c r="L416" s="588">
        <v>1.6349408611111112E-2</v>
      </c>
      <c r="M416" s="221">
        <v>109.97732426303854</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F417" s="590">
        <v>1202412.9300000002</v>
      </c>
      <c r="G417" s="591"/>
      <c r="L417" s="588">
        <v>1.6349408611111112E-2</v>
      </c>
      <c r="M417" s="221">
        <v>109.97732426303854</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F418" s="590">
        <v>1946940.2949999999</v>
      </c>
      <c r="G418" s="591"/>
      <c r="L418" s="588">
        <v>1.6349408611111112E-2</v>
      </c>
      <c r="M418" s="221">
        <v>109.97732426303854</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F419" s="590">
        <v>1420359.54</v>
      </c>
      <c r="G419" s="591"/>
      <c r="L419" s="588">
        <v>1.6140420161111113E-2</v>
      </c>
      <c r="M419" s="221">
        <v>109.97732426303854</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F420" s="590">
        <v>4710562.6149999993</v>
      </c>
      <c r="G420" s="591"/>
      <c r="L420" s="588">
        <v>1.6349408611111112E-2</v>
      </c>
      <c r="M420" s="221">
        <v>109.97732426303854</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F421" s="590">
        <v>1892082.9849999999</v>
      </c>
      <c r="G421" s="591"/>
      <c r="L421" s="588">
        <v>1.6349408611111112E-2</v>
      </c>
      <c r="M421" s="221">
        <v>109.97732426303854</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F422" s="590">
        <v>393391.16</v>
      </c>
      <c r="G422" s="591"/>
      <c r="L422" s="588">
        <v>1.6349408611111112E-2</v>
      </c>
      <c r="M422" s="221">
        <v>109.97732426303854</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F423" s="590">
        <v>3808135.1549999998</v>
      </c>
      <c r="G423" s="591"/>
      <c r="L423" s="588">
        <v>1.6349408611111112E-2</v>
      </c>
      <c r="M423" s="221">
        <v>109.97732426303854</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F424" s="590">
        <v>1617302.2250000001</v>
      </c>
      <c r="G424" s="591"/>
      <c r="L424" s="588">
        <v>1.6349408611111112E-2</v>
      </c>
      <c r="M424" s="221">
        <v>109.97732426303854</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F425" s="590">
        <v>929114.79999999993</v>
      </c>
      <c r="G425" s="591"/>
      <c r="L425" s="588">
        <v>1.6349408611111112E-2</v>
      </c>
      <c r="M425" s="221">
        <v>109.97732426303854</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F426" s="590">
        <v>886118.52999999991</v>
      </c>
      <c r="G426" s="591"/>
      <c r="L426" s="588">
        <v>1.6349408611111112E-2</v>
      </c>
      <c r="M426" s="221">
        <v>109.97732426303854</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F427" s="590">
        <v>2307713.5950000002</v>
      </c>
      <c r="G427" s="591"/>
      <c r="L427" s="588">
        <v>1.6349408611111112E-2</v>
      </c>
      <c r="M427" s="221">
        <v>109.97732426303854</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F428" s="590">
        <v>1769271.8</v>
      </c>
      <c r="G428" s="591"/>
      <c r="L428" s="588">
        <v>1.6140420161111113E-2</v>
      </c>
      <c r="M428" s="221">
        <v>109.97732426303854</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F429" s="590">
        <v>2305983.86</v>
      </c>
      <c r="G429" s="591"/>
      <c r="L429" s="588">
        <v>1.6349408611111112E-2</v>
      </c>
      <c r="M429" s="221">
        <v>109.97732426303854</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F430" s="590">
        <v>516943.66</v>
      </c>
      <c r="G430" s="591"/>
      <c r="L430" s="588">
        <v>1.6349408611111112E-2</v>
      </c>
      <c r="M430" s="221">
        <v>109.97732426303854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F431" s="590">
        <v>1173748.75</v>
      </c>
      <c r="G431" s="591"/>
      <c r="L431" s="588">
        <v>1.6349408611111112E-2</v>
      </c>
      <c r="M431" s="221">
        <v>109.97732426303854</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F432" s="590">
        <v>1067987.81</v>
      </c>
      <c r="G432" s="591"/>
      <c r="L432" s="588">
        <v>1.6349408611111112E-2</v>
      </c>
      <c r="M432" s="221">
        <v>109.97732426303854</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F433" s="590">
        <v>1389224.31</v>
      </c>
      <c r="G433" s="591"/>
      <c r="L433" s="588">
        <v>1.6140420161111113E-2</v>
      </c>
      <c r="M433" s="221">
        <v>109.97732426303854</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F434" s="590">
        <v>892296.15500000003</v>
      </c>
      <c r="G434" s="591"/>
      <c r="L434" s="588">
        <v>1.6349408611111112E-2</v>
      </c>
      <c r="M434" s="221">
        <v>109.97732426303854</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F435" s="590">
        <v>1848839.6099999999</v>
      </c>
      <c r="G435" s="591"/>
      <c r="L435" s="588">
        <v>1.6349408611111112E-2</v>
      </c>
      <c r="M435" s="221">
        <v>109.97732426303854</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F436" s="590">
        <v>993609.20499999996</v>
      </c>
      <c r="G436" s="591"/>
      <c r="L436" s="588">
        <v>1.6349408611111112E-2</v>
      </c>
      <c r="M436" s="221">
        <v>109.97732426303854</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F437" s="590">
        <v>802844.14500000002</v>
      </c>
      <c r="G437" s="591"/>
      <c r="L437" s="588">
        <v>1.6349408611111112E-2</v>
      </c>
      <c r="M437" s="221">
        <v>109.97732426303854</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F438" s="590">
        <v>1574058.85</v>
      </c>
      <c r="G438" s="591"/>
      <c r="L438" s="588">
        <v>1.6349408611111112E-2</v>
      </c>
      <c r="M438" s="221">
        <v>109.97732426303854</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F439" s="590">
        <v>860172.50499999989</v>
      </c>
      <c r="G439" s="591"/>
      <c r="L439" s="588">
        <v>1.6349408611111112E-2</v>
      </c>
      <c r="M439" s="221">
        <v>109.97732426303854</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F440" s="590">
        <v>618998.02499999991</v>
      </c>
      <c r="G440" s="591"/>
      <c r="L440" s="588">
        <v>1.6349408611111112E-2</v>
      </c>
      <c r="M440" s="221">
        <v>109.97732426303854</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F441" s="590">
        <v>640001.95000000007</v>
      </c>
      <c r="G441" s="591"/>
      <c r="L441" s="588">
        <v>1.6349408611111112E-2</v>
      </c>
      <c r="M441" s="221">
        <v>109.97732426303854</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F442" s="590">
        <v>647415.1</v>
      </c>
      <c r="G442" s="591"/>
      <c r="L442" s="588">
        <v>1.6349408611111112E-2</v>
      </c>
      <c r="M442" s="221">
        <v>109.97732426303854</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F443" s="590">
        <v>517190.76500000001</v>
      </c>
      <c r="G443" s="591"/>
      <c r="L443" s="588">
        <v>1.6349408611111112E-2</v>
      </c>
      <c r="M443" s="221">
        <v>109.97732426303854</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F444" s="590">
        <v>693376.63</v>
      </c>
      <c r="G444" s="591"/>
      <c r="L444" s="588">
        <v>1.6349408611111112E-2</v>
      </c>
      <c r="M444" s="221">
        <v>109.97732426303854</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F445" s="590">
        <v>865114.60499999998</v>
      </c>
      <c r="G445" s="591"/>
      <c r="L445" s="588">
        <v>1.6349408611111112E-2</v>
      </c>
      <c r="M445" s="221">
        <v>109.97732426303854</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F446" s="590">
        <v>748728.15</v>
      </c>
      <c r="G446" s="591"/>
      <c r="L446" s="588">
        <v>1.6349408611111112E-2</v>
      </c>
      <c r="M446" s="221">
        <v>109.97732426303854</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F447" s="590">
        <v>517932.07999999996</v>
      </c>
      <c r="G447" s="591"/>
      <c r="L447" s="588">
        <v>1.6349408611111112E-2</v>
      </c>
      <c r="M447" s="221">
        <v>109.97732426303854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F448" s="590">
        <v>836203.32</v>
      </c>
      <c r="G448" s="591"/>
      <c r="L448" s="588">
        <v>1.6349408611111112E-2</v>
      </c>
      <c r="M448" s="221">
        <v>109.97732426303854</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F449" s="590">
        <v>1306938.345</v>
      </c>
      <c r="G449" s="591"/>
      <c r="L449" s="588">
        <v>1.6349408611111112E-2</v>
      </c>
      <c r="M449" s="221">
        <v>109.97732426303854</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F450" s="590">
        <v>772203.125</v>
      </c>
      <c r="G450" s="591"/>
      <c r="L450" s="588">
        <v>1.6140420161111113E-2</v>
      </c>
      <c r="M450" s="221">
        <v>109.97732426303854</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F451" s="590">
        <v>830519.90499999991</v>
      </c>
      <c r="G451" s="591"/>
      <c r="L451" s="588">
        <v>1.6349408611111112E-2</v>
      </c>
      <c r="M451" s="221">
        <v>109.97732426303854</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F452" s="590">
        <v>1346969.355</v>
      </c>
      <c r="G452" s="591"/>
      <c r="L452" s="588">
        <v>1.6349408611111112E-2</v>
      </c>
      <c r="M452" s="221">
        <v>109.97732426303854</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F453" s="590">
        <v>1464097.125</v>
      </c>
      <c r="G453" s="591"/>
      <c r="L453" s="588">
        <v>1.6349408611111112E-2</v>
      </c>
      <c r="M453" s="221">
        <v>109.97732426303854</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F454" s="590">
        <v>739832.37</v>
      </c>
      <c r="G454" s="591"/>
      <c r="L454" s="588">
        <v>1.6349408611111112E-2</v>
      </c>
      <c r="M454" s="221">
        <v>109.97732426303854</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F455" s="590">
        <v>586133.06000000006</v>
      </c>
      <c r="G455" s="591"/>
      <c r="L455" s="588">
        <v>1.6349408611111112E-2</v>
      </c>
      <c r="M455" s="221">
        <v>109.97732426303854</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F456" s="590">
        <v>794936.78499999992</v>
      </c>
      <c r="G456" s="591"/>
      <c r="L456" s="588">
        <v>1.6349408611111112E-2</v>
      </c>
      <c r="M456" s="221">
        <v>109.97732426303854</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F457" s="590">
        <v>1399602.72</v>
      </c>
      <c r="G457" s="591"/>
      <c r="L457" s="588">
        <v>1.6349408611111112E-2</v>
      </c>
      <c r="M457" s="221">
        <v>109.97732426303854</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F458" s="590">
        <v>586874.375</v>
      </c>
      <c r="G458" s="591"/>
      <c r="L458" s="588">
        <v>1.6349408611111112E-2</v>
      </c>
      <c r="M458" s="221">
        <v>109.97732426303854</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F459" s="590">
        <v>806056.51</v>
      </c>
      <c r="G459" s="591"/>
      <c r="L459" s="588">
        <v>1.6349408611111112E-2</v>
      </c>
      <c r="M459" s="221">
        <v>109.97732426303854</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F460" s="590">
        <v>801114.40999999992</v>
      </c>
      <c r="G460" s="591"/>
      <c r="L460" s="588">
        <v>1.6349408611111112E-2</v>
      </c>
      <c r="M460" s="221">
        <v>109.97732426303854</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F461" s="590">
        <v>914782.71000000008</v>
      </c>
      <c r="G461" s="591"/>
      <c r="L461" s="588">
        <v>1.6349408611111112E-2</v>
      </c>
      <c r="M461" s="221">
        <v>109.97732426303854</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F462" s="590">
        <v>810257.29499999993</v>
      </c>
      <c r="G462" s="591"/>
      <c r="L462" s="588">
        <v>1.6349408611111112E-2</v>
      </c>
      <c r="M462" s="221">
        <v>109.97732426303854</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F463" s="590">
        <v>638519.31999999995</v>
      </c>
      <c r="G463" s="591"/>
      <c r="L463" s="588">
        <v>1.6349408611111112E-2</v>
      </c>
      <c r="M463" s="221">
        <v>109.97732426303854</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F464" s="590">
        <v>1154721.665</v>
      </c>
      <c r="G464" s="591"/>
      <c r="L464" s="588">
        <v>1.6349408611111112E-2</v>
      </c>
      <c r="M464" s="221">
        <v>109.97732426303854</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F465" s="590">
        <v>1252328.1399999999</v>
      </c>
      <c r="G465" s="591"/>
      <c r="L465" s="588">
        <v>1.6349408611111112E-2</v>
      </c>
      <c r="M465" s="221">
        <v>109.97732426303854</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F466" s="590">
        <v>1236266.3149999999</v>
      </c>
      <c r="G466" s="591"/>
      <c r="L466" s="588">
        <v>1.6349408611111112E-2</v>
      </c>
      <c r="M466" s="221">
        <v>109.97732426303854</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F467" s="590">
        <v>1105794.875</v>
      </c>
      <c r="G467" s="591"/>
      <c r="L467" s="588">
        <v>1.6349408611111112E-2</v>
      </c>
      <c r="M467" s="221">
        <v>109.97732426303854</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F468" s="590">
        <v>1787804.675</v>
      </c>
      <c r="G468" s="591"/>
      <c r="L468" s="588">
        <v>1.6349408611111112E-2</v>
      </c>
      <c r="M468" s="221">
        <v>109.97732426303854</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F469" s="590">
        <v>1075648.0649999999</v>
      </c>
      <c r="G469" s="591"/>
      <c r="L469" s="588">
        <v>1.6349408611111112E-2</v>
      </c>
      <c r="M469" s="221">
        <v>109.97732426303854</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F470" s="590">
        <v>1428514.0049999999</v>
      </c>
      <c r="G470" s="591"/>
      <c r="L470" s="588">
        <v>1.6349408611111112E-2</v>
      </c>
      <c r="M470" s="221">
        <v>109.97732426303854</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F471" s="590">
        <v>1424807.43</v>
      </c>
      <c r="G471" s="591"/>
      <c r="L471" s="588">
        <v>1.6349408611111112E-2</v>
      </c>
      <c r="M471" s="221">
        <v>109.97732426303854</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F472" s="590">
        <v>2107558.5449999999</v>
      </c>
      <c r="G472" s="591"/>
      <c r="L472" s="588">
        <v>1.6349408611111112E-2</v>
      </c>
      <c r="M472" s="221">
        <v>109.97732426303854</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F473" s="590">
        <v>710921.08499999996</v>
      </c>
      <c r="G473" s="591"/>
      <c r="L473" s="588">
        <v>1.6349408611111112E-2</v>
      </c>
      <c r="M473" s="221">
        <v>109.97732426303854</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F474" s="590">
        <v>1210073.1850000001</v>
      </c>
      <c r="G474" s="591"/>
      <c r="L474" s="588">
        <v>1.6349408611111112E-2</v>
      </c>
      <c r="M474" s="221">
        <v>109.97732426303854</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F475" s="590">
        <v>893531.68</v>
      </c>
      <c r="G475" s="591"/>
      <c r="L475" s="588">
        <v>1.6349408611111112E-2</v>
      </c>
      <c r="M475" s="221">
        <v>109.97732426303854</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F476" s="590">
        <v>660017.45499999996</v>
      </c>
      <c r="G476" s="591"/>
      <c r="L476" s="588">
        <v>1.6349408611111112E-2</v>
      </c>
      <c r="M476" s="221">
        <v>109.97732426303854</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F477" s="590">
        <v>1039323.63</v>
      </c>
      <c r="G477" s="591"/>
      <c r="L477" s="588">
        <v>1.6349408611111112E-2</v>
      </c>
      <c r="M477" s="221">
        <v>109.97732426303854</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F478" s="590">
        <v>570071.23499999999</v>
      </c>
      <c r="G478" s="591"/>
      <c r="L478" s="588">
        <v>1.6349408611111112E-2</v>
      </c>
      <c r="M478" s="221">
        <v>109.97732426303854</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F479" s="590">
        <v>2036145.2000000002</v>
      </c>
      <c r="G479" s="591"/>
      <c r="L479" s="588">
        <v>1.6140420161111113E-2</v>
      </c>
      <c r="M479" s="221">
        <v>109.97732426303854</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F480" s="590">
        <v>699801.36</v>
      </c>
      <c r="G480" s="591"/>
      <c r="L480" s="588">
        <v>1.6349408611111112E-2</v>
      </c>
      <c r="M480" s="221">
        <v>109.97732426303854</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F481" s="590">
        <v>909346.4</v>
      </c>
      <c r="G481" s="591"/>
      <c r="L481" s="588">
        <v>1.6140420161111113E-2</v>
      </c>
      <c r="M481" s="221">
        <v>109.97732426303854</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F482" s="590">
        <v>1744561.3</v>
      </c>
      <c r="G482" s="591"/>
      <c r="L482" s="588">
        <v>1.6349408611111112E-2</v>
      </c>
      <c r="M482" s="221">
        <v>109.97732426303854</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F483" s="590">
        <v>703755.04</v>
      </c>
      <c r="G483" s="591"/>
      <c r="L483" s="588">
        <v>1.6349408611111112E-2</v>
      </c>
      <c r="M483" s="221">
        <v>109.97732426303854</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F484" s="590">
        <v>543631</v>
      </c>
      <c r="G484" s="591"/>
      <c r="L484" s="588">
        <v>1.6349408611111112E-2</v>
      </c>
      <c r="M484" s="221">
        <v>109.97732426303854</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F485" s="590">
        <v>776156.80499999993</v>
      </c>
      <c r="G485" s="591"/>
      <c r="L485" s="588">
        <v>1.6349408611111112E-2</v>
      </c>
      <c r="M485" s="221">
        <v>109.97732426303854</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F486" s="590">
        <v>1265424.7050000001</v>
      </c>
      <c r="G486" s="591"/>
      <c r="L486" s="588">
        <v>1.6349408611111112E-2</v>
      </c>
      <c r="M486" s="221">
        <v>109.97732426303854</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F487" s="590">
        <v>1426784.27</v>
      </c>
      <c r="G487" s="591"/>
      <c r="L487" s="588">
        <v>1.6140420161111113E-2</v>
      </c>
      <c r="M487" s="221">
        <v>109.97732426303854</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F488" s="590">
        <v>511260.24500000005</v>
      </c>
      <c r="G488" s="591"/>
      <c r="L488" s="588">
        <v>1.6349408611111112E-2</v>
      </c>
      <c r="M488" s="221">
        <v>109.97732426303854</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F489" s="590">
        <v>706473.19500000007</v>
      </c>
      <c r="G489" s="591"/>
      <c r="L489" s="588">
        <v>1.6349408611111112E-2</v>
      </c>
      <c r="M489" s="221">
        <v>109.97732426303854</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F490" s="590">
        <v>675832.17500000005</v>
      </c>
      <c r="G490" s="591"/>
      <c r="L490" s="588">
        <v>1.6349408611111112E-2</v>
      </c>
      <c r="M490" s="221">
        <v>109.97732426303854</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F491" s="590">
        <v>813469.66</v>
      </c>
      <c r="G491" s="591"/>
      <c r="L491" s="588">
        <v>1.6349408611111112E-2</v>
      </c>
      <c r="M491" s="221">
        <v>109.97732426303854</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F492" s="590">
        <v>957284.77</v>
      </c>
      <c r="G492" s="591"/>
      <c r="L492" s="588">
        <v>1.6349408611111112E-2</v>
      </c>
      <c r="M492" s="221">
        <v>109.97732426303854</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F493" s="590">
        <v>513731.29499999993</v>
      </c>
      <c r="G493" s="591"/>
      <c r="L493" s="588">
        <v>1.6349408611111112E-2</v>
      </c>
      <c r="M493" s="221">
        <v>109.97732426303854</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F494" s="590">
        <v>546102.04999999993</v>
      </c>
      <c r="G494" s="591"/>
      <c r="L494" s="588">
        <v>1.6349408611111112E-2</v>
      </c>
      <c r="M494" s="221">
        <v>109.97732426303854</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F495" s="590">
        <v>692635.31499999994</v>
      </c>
      <c r="G495" s="591"/>
      <c r="L495" s="588">
        <v>1.6349408611111112E-2</v>
      </c>
      <c r="M495" s="221">
        <v>109.97732426303854</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F496" s="590">
        <v>899462.2</v>
      </c>
      <c r="G496" s="591"/>
      <c r="L496" s="588">
        <v>1.6349408611111112E-2</v>
      </c>
      <c r="M496" s="221">
        <v>109.97732426303854</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F497" s="590">
        <v>784311.27</v>
      </c>
      <c r="G497" s="591"/>
      <c r="L497" s="588">
        <v>1.6349408611111112E-2</v>
      </c>
      <c r="M497" s="221">
        <v>109.97732426303854</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F498" s="590">
        <v>686951.9</v>
      </c>
      <c r="G498" s="591"/>
      <c r="L498" s="588">
        <v>1.6349408611111112E-2</v>
      </c>
      <c r="M498" s="221">
        <v>109.97732426303854</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F499" s="590">
        <v>1358336.1849999998</v>
      </c>
      <c r="G499" s="591"/>
      <c r="L499" s="588">
        <v>1.6140420161111113E-2</v>
      </c>
      <c r="M499" s="221">
        <v>109.97732426303854</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F500" s="590">
        <v>465298.71499999997</v>
      </c>
      <c r="G500" s="591"/>
      <c r="L500" s="588">
        <v>1.6349408611111112E-2</v>
      </c>
      <c r="M500" s="221">
        <v>109.97732426303854</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F501" s="590">
        <v>802102.83</v>
      </c>
      <c r="G501" s="591"/>
      <c r="L501" s="588">
        <v>1.6349408611111112E-2</v>
      </c>
      <c r="M501" s="221">
        <v>109.97732426303854</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F502" s="590">
        <v>762071.82000000007</v>
      </c>
      <c r="G502" s="591"/>
      <c r="L502" s="588">
        <v>1.6349408611111112E-2</v>
      </c>
      <c r="M502" s="221">
        <v>109.97732426303854</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F503" s="590">
        <v>597252.78499999992</v>
      </c>
      <c r="G503" s="591"/>
      <c r="L503" s="588">
        <v>1.6349408611111112E-2</v>
      </c>
      <c r="M503" s="221">
        <v>109.97732426303854</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F504" s="590">
        <v>1426042.9549999998</v>
      </c>
      <c r="G504" s="591"/>
      <c r="L504" s="588">
        <v>1.6140420161111113E-2</v>
      </c>
      <c r="M504" s="221">
        <v>109.97732426303854</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F505" s="590">
        <v>977053.16999999993</v>
      </c>
      <c r="G505" s="591"/>
      <c r="L505" s="588">
        <v>1.6349408611111112E-2</v>
      </c>
      <c r="M505" s="221">
        <v>109.97732426303854</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F506" s="590">
        <v>1047478.095</v>
      </c>
      <c r="G506" s="591"/>
      <c r="L506" s="588">
        <v>1.6349408611111112E-2</v>
      </c>
      <c r="M506" s="221">
        <v>109.97732426303854</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F507" s="590">
        <v>1399602.72</v>
      </c>
      <c r="G507" s="591"/>
      <c r="L507" s="588">
        <v>1.6349408611111112E-2</v>
      </c>
      <c r="M507" s="221">
        <v>109.97732426303854</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F508" s="590">
        <v>633824.32499999995</v>
      </c>
      <c r="G508" s="591"/>
      <c r="L508" s="588">
        <v>1.7732732430555558E-2</v>
      </c>
      <c r="M508" s="221">
        <v>109.97732426303854</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F509" s="590">
        <v>736867.11</v>
      </c>
      <c r="G509" s="591"/>
      <c r="L509" s="588">
        <v>1.6349408611111112E-2</v>
      </c>
      <c r="M509" s="221">
        <v>109.97732426303854</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F510" s="590">
        <v>520403.12999999995</v>
      </c>
      <c r="G510" s="591"/>
      <c r="L510" s="588">
        <v>1.6349408611111112E-2</v>
      </c>
      <c r="M510" s="221">
        <v>109.97732426303854</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F511" s="590">
        <v>513978.39999999997</v>
      </c>
      <c r="G511" s="591"/>
      <c r="L511" s="588">
        <v>1.6349408611111112E-2</v>
      </c>
      <c r="M511" s="221">
        <v>109.97732426303854</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F512" s="590">
        <v>603430.41</v>
      </c>
      <c r="G512" s="591"/>
      <c r="L512" s="588">
        <v>1.6349408611111112E-2</v>
      </c>
      <c r="M512" s="221">
        <v>109.97732426303854</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F513" s="590">
        <v>451955.04499999998</v>
      </c>
      <c r="G513" s="591"/>
      <c r="L513" s="588">
        <v>1.6349408611111112E-2</v>
      </c>
      <c r="M513" s="221">
        <v>109.97732426303854</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F514" s="590">
        <v>2007975.23</v>
      </c>
      <c r="G514" s="591"/>
      <c r="L514" s="588">
        <v>1.6349408611111112E-2</v>
      </c>
      <c r="M514" s="221">
        <v>109.97732426303854</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F515" s="590">
        <v>1528344.425</v>
      </c>
      <c r="G515" s="591"/>
      <c r="L515" s="588">
        <v>1.6349408611111112E-2</v>
      </c>
      <c r="M515" s="221">
        <v>109.97732426303854</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F516" s="590">
        <v>644449.84</v>
      </c>
      <c r="G516" s="591"/>
      <c r="L516" s="588">
        <v>1.6349408611111112E-2</v>
      </c>
      <c r="M516" s="221">
        <v>109.97732426303854</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F517" s="590">
        <v>851770.93499999994</v>
      </c>
      <c r="G517" s="591"/>
      <c r="L517" s="588">
        <v>1.6349408611111112E-2</v>
      </c>
      <c r="M517" s="221">
        <v>109.97732426303854</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F518" s="590">
        <v>506565.25</v>
      </c>
      <c r="G518" s="591"/>
      <c r="L518" s="588">
        <v>1.6349408611111112E-2</v>
      </c>
      <c r="M518" s="221">
        <v>109.97732426303854</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F519" s="590">
        <v>742056.31499999994</v>
      </c>
      <c r="G519" s="591"/>
      <c r="L519" s="588">
        <v>1.6349408611111112E-2</v>
      </c>
      <c r="M519" s="221">
        <v>109.97732426303854</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F520" s="590">
        <v>1713426.0699999998</v>
      </c>
      <c r="G520" s="591"/>
      <c r="L520" s="588">
        <v>0</v>
      </c>
      <c r="M520" s="221">
        <v>0</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F521" s="590">
        <v>6126721.3700000001</v>
      </c>
      <c r="G521" s="591"/>
      <c r="L521" s="588">
        <v>0</v>
      </c>
      <c r="M521" s="221">
        <v>0</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F522" s="590">
        <v>6126721.3700000001</v>
      </c>
      <c r="G522" s="591"/>
      <c r="L522" s="588">
        <v>0</v>
      </c>
      <c r="M522" s="221">
        <v>0</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F523" s="590">
        <v>2219497.11</v>
      </c>
      <c r="G523" s="591"/>
      <c r="L523" s="588">
        <v>0</v>
      </c>
      <c r="M523" s="221">
        <v>0</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F524" s="590">
        <v>2833305.93</v>
      </c>
      <c r="G524" s="591"/>
      <c r="L524" s="588">
        <v>0</v>
      </c>
      <c r="M524" s="221">
        <v>0</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F525" s="590">
        <v>2350215.6549999998</v>
      </c>
      <c r="G525" s="591"/>
      <c r="L525" s="588">
        <v>1.6993858547222223E-2</v>
      </c>
      <c r="M525" s="221">
        <v>34.517510707986894</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F526" s="590">
        <v>383012.75</v>
      </c>
      <c r="G526" s="591"/>
      <c r="L526" s="588">
        <v>1.6993858547222223E-2</v>
      </c>
      <c r="M526" s="221">
        <v>34.517510707986894</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F527" s="590">
        <v>482596.065</v>
      </c>
      <c r="G527" s="591"/>
      <c r="L527" s="588">
        <v>3.7784594027777778E-2</v>
      </c>
      <c r="M527" s="221">
        <v>34.517510707986894</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F528" s="590">
        <v>355584.09499999997</v>
      </c>
      <c r="G528" s="591"/>
      <c r="L528" s="588">
        <v>3.7784594027777778E-2</v>
      </c>
      <c r="M528" s="221">
        <v>34.517510707986894</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F529" s="590">
        <v>478395.28</v>
      </c>
      <c r="G529" s="591"/>
      <c r="L529" s="588">
        <v>0</v>
      </c>
      <c r="M529" s="221">
        <v>34.517510707986894</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F530" s="590">
        <v>628635.12</v>
      </c>
      <c r="G530" s="591"/>
      <c r="L530" s="588">
        <v>3.7784594027777778E-2</v>
      </c>
      <c r="M530" s="221">
        <v>34.517510707986894</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F531" s="590">
        <v>625175.64999999991</v>
      </c>
      <c r="G531" s="591"/>
      <c r="L531" s="588">
        <v>1.6993858547222223E-2</v>
      </c>
      <c r="M531" s="221">
        <v>34.517510707986894</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F532" s="590">
        <v>354101.46500000003</v>
      </c>
      <c r="G532" s="591"/>
      <c r="L532" s="588">
        <v>1.6993858547222223E-2</v>
      </c>
      <c r="M532" s="221">
        <v>34.517510707986894</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F533" s="590">
        <v>1244420.78</v>
      </c>
      <c r="G533" s="591"/>
      <c r="L533" s="588">
        <v>0</v>
      </c>
      <c r="M533" s="221">
        <v>34.517510707986894</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F534" s="590">
        <v>720311.07499999995</v>
      </c>
      <c r="G534" s="591"/>
      <c r="L534" s="588">
        <v>3.7784594027777778E-2</v>
      </c>
      <c r="M534" s="221">
        <v>34.517510707986894</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F535" s="590">
        <v>1182150.3199999998</v>
      </c>
      <c r="G535" s="591"/>
      <c r="L535" s="588">
        <v>0</v>
      </c>
      <c r="M535" s="221">
        <v>34.517510707986894</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F536" s="590">
        <v>507306.56499999994</v>
      </c>
      <c r="G536" s="591"/>
      <c r="L536" s="588">
        <v>3.7784594027777778E-2</v>
      </c>
      <c r="M536" s="221">
        <v>34.517510707986894</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F537" s="590">
        <v>331367.80499999999</v>
      </c>
      <c r="G537" s="591"/>
      <c r="L537" s="588">
        <v>1.6993858547222223E-2</v>
      </c>
      <c r="M537" s="221">
        <v>34.517510707986894</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F538" s="590">
        <v>2036145.2000000002</v>
      </c>
      <c r="G538" s="591"/>
      <c r="L538" s="588">
        <v>1.6993858547222223E-2</v>
      </c>
      <c r="M538" s="221">
        <v>34.517510707986894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F539" s="590">
        <v>458626.88</v>
      </c>
      <c r="G539" s="591"/>
      <c r="L539" s="588">
        <v>3.7784594027777778E-2</v>
      </c>
      <c r="M539" s="221">
        <v>34.517510707986894</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F540" s="590">
        <v>788264.95</v>
      </c>
      <c r="G540" s="591"/>
      <c r="L540" s="588">
        <v>1.6993858547222223E-2</v>
      </c>
      <c r="M540" s="221">
        <v>34.517510707986894</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F541" s="590">
        <v>433669.27500000002</v>
      </c>
      <c r="G541" s="591"/>
      <c r="L541" s="588">
        <v>3.7784594027777778E-2</v>
      </c>
      <c r="M541" s="221">
        <v>34.517510707986894</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F542" s="590">
        <v>610102.245</v>
      </c>
      <c r="G542" s="591"/>
      <c r="L542" s="588">
        <v>0</v>
      </c>
      <c r="M542" s="221">
        <v>34.517510707986894</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F543" s="590">
        <v>673608.23</v>
      </c>
      <c r="G543" s="591"/>
      <c r="L543" s="588">
        <v>3.7784594027777778E-2</v>
      </c>
      <c r="M543" s="221">
        <v>34.517510707986894</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F544" s="590">
        <v>615785.66</v>
      </c>
      <c r="G544" s="591"/>
      <c r="L544" s="588">
        <v>1.6993858547222223E-2</v>
      </c>
      <c r="M544" s="221">
        <v>34.517510707986894</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F545" s="590">
        <v>574519.125</v>
      </c>
      <c r="G545" s="591"/>
      <c r="L545" s="588">
        <v>3.7784594027777778E-2</v>
      </c>
      <c r="M545" s="221">
        <v>34.517510707986894</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F546" s="590">
        <v>683739.53500000003</v>
      </c>
      <c r="G546" s="591"/>
      <c r="L546" s="588">
        <v>3.7784594027777778E-2</v>
      </c>
      <c r="M546" s="221">
        <v>34.517510707986894</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F547" s="590">
        <v>695600.57500000007</v>
      </c>
      <c r="G547" s="591"/>
      <c r="L547" s="588">
        <v>1.6993858547222223E-2</v>
      </c>
      <c r="M547" s="221">
        <v>34.517510707986894</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F548" s="590">
        <v>1486583.68</v>
      </c>
      <c r="G548" s="591"/>
      <c r="L548" s="588">
        <v>1.6993858547222223E-2</v>
      </c>
      <c r="M548" s="221">
        <v>34.517510707986894</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F549" s="590">
        <v>406240.62</v>
      </c>
      <c r="G549" s="591"/>
      <c r="L549" s="588">
        <v>0</v>
      </c>
      <c r="M549" s="221">
        <v>34.517510707986894</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F550" s="590">
        <v>870303.80999999994</v>
      </c>
      <c r="G550" s="591"/>
      <c r="L550" s="588">
        <v>3.7784594027777778E-2</v>
      </c>
      <c r="M550" s="221">
        <v>34.517510707986894</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F551" s="590">
        <v>1492267.095</v>
      </c>
      <c r="G551" s="591"/>
      <c r="L551" s="588">
        <v>1.6993858547222223E-2</v>
      </c>
      <c r="M551" s="221">
        <v>34.517510707986894</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F552" s="590">
        <v>1365255.125</v>
      </c>
      <c r="G552" s="591"/>
      <c r="L552" s="588">
        <v>0</v>
      </c>
      <c r="M552" s="221">
        <v>34.517510707986894</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F553" s="590">
        <v>628140.91</v>
      </c>
      <c r="G553" s="591"/>
      <c r="L553" s="588">
        <v>0</v>
      </c>
      <c r="M553" s="221">
        <v>34.517510707986894</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F554" s="590">
        <v>624187.23</v>
      </c>
      <c r="G554" s="591"/>
      <c r="L554" s="588">
        <v>3.7784594027777778E-2</v>
      </c>
      <c r="M554" s="221">
        <v>34.517510707986894</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F555" s="590">
        <v>485314.22000000003</v>
      </c>
      <c r="G555" s="591"/>
      <c r="L555" s="588">
        <v>0</v>
      </c>
      <c r="M555" s="221">
        <v>34.517510707986894</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F556" s="590">
        <v>902180.3550000001</v>
      </c>
      <c r="G556" s="591"/>
      <c r="L556" s="588">
        <v>1.6993858547222223E-2</v>
      </c>
      <c r="M556" s="221">
        <v>34.517510707986894</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F557" s="590">
        <v>1028451.01</v>
      </c>
      <c r="G557" s="591"/>
      <c r="L557" s="588">
        <v>0</v>
      </c>
      <c r="M557" s="221">
        <v>34.517510707986894</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F558" s="590">
        <v>1121609.595</v>
      </c>
      <c r="G558" s="591"/>
      <c r="L558" s="588">
        <v>1.6993858547222223E-2</v>
      </c>
      <c r="M558" s="221">
        <v>34.517510707986894</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F559" s="590">
        <v>513731.29499999993</v>
      </c>
      <c r="G559" s="591"/>
      <c r="L559" s="588">
        <v>0</v>
      </c>
      <c r="M559" s="221">
        <v>34.517510707986894</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F560" s="590">
        <v>409700.09</v>
      </c>
      <c r="G560" s="591"/>
      <c r="L560" s="588">
        <v>3.7784594027777778E-2</v>
      </c>
      <c r="M560" s="221">
        <v>34.517510707986894</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F561" s="590">
        <v>402286.94</v>
      </c>
      <c r="G561" s="591"/>
      <c r="L561" s="588">
        <v>1.6993858547222223E-2</v>
      </c>
      <c r="M561" s="221">
        <v>34.517510707986894</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F562" s="590">
        <v>866103.02500000002</v>
      </c>
      <c r="G562" s="591"/>
      <c r="L562" s="588">
        <v>1.6993858547222223E-2</v>
      </c>
      <c r="M562" s="221">
        <v>34.517510707986894</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F563" s="590">
        <v>609608.03500000003</v>
      </c>
      <c r="G563" s="591"/>
      <c r="L563" s="588">
        <v>3.7784594027777778E-2</v>
      </c>
      <c r="M563" s="221">
        <v>34.517510707986894</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F564" s="590">
        <v>1659310.0750000002</v>
      </c>
      <c r="G564" s="591"/>
      <c r="L564" s="588">
        <v>0</v>
      </c>
      <c r="M564" s="221">
        <v>34.517510707986894</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F565" s="590">
        <v>977053.16999999993</v>
      </c>
      <c r="G565" s="591"/>
      <c r="L565" s="588">
        <v>0</v>
      </c>
      <c r="M565" s="221">
        <v>34.517510707986894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F566" s="590">
        <v>1096899.095</v>
      </c>
      <c r="G566" s="591"/>
      <c r="L566" s="588">
        <v>1.6993858547222223E-2</v>
      </c>
      <c r="M566" s="221">
        <v>34.517510707986894</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F567" s="590">
        <v>640990.37</v>
      </c>
      <c r="G567" s="591"/>
      <c r="L567" s="588">
        <v>1.6993858547222223E-2</v>
      </c>
      <c r="M567" s="221">
        <v>34.517510707986894</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F568" s="590">
        <v>334580.17</v>
      </c>
      <c r="G568" s="591"/>
      <c r="L568" s="588">
        <v>1.6993858547222223E-2</v>
      </c>
      <c r="M568" s="221">
        <v>34.517510707986894</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F569" s="590">
        <v>1607665.13</v>
      </c>
      <c r="G569" s="591"/>
      <c r="L569" s="588">
        <v>1.8198777958333332E-2</v>
      </c>
      <c r="M569" s="221">
        <v>94.734189972285208</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F570" s="590">
        <v>845840.41500000004</v>
      </c>
      <c r="G570" s="591"/>
      <c r="L570" s="588">
        <v>1.8198777958333332E-2</v>
      </c>
      <c r="M570" s="221">
        <v>94.734189972285208</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F571" s="590">
        <v>1698599.77</v>
      </c>
      <c r="G571" s="591"/>
      <c r="L571" s="588">
        <v>6.9384815277777775E-2</v>
      </c>
      <c r="M571" s="221">
        <v>94.734189972285208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F572" s="590">
        <v>1930137.155</v>
      </c>
      <c r="G572" s="591"/>
      <c r="L572" s="588">
        <v>2.1280938083333333E-2</v>
      </c>
      <c r="M572" s="221">
        <v>94.734189972285208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F573" s="590">
        <v>1383293.7899999998</v>
      </c>
      <c r="G573" s="591"/>
      <c r="L573" s="588">
        <v>0</v>
      </c>
      <c r="M573" s="221">
        <v>94.734189972285208</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F574" s="590">
        <v>2030955.9949999999</v>
      </c>
      <c r="G574" s="591"/>
      <c r="L574" s="588">
        <v>2.3757701672222221E-2</v>
      </c>
      <c r="M574" s="221">
        <v>94.734189972285208</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F575" s="590">
        <v>1035122.8450000001</v>
      </c>
      <c r="G575" s="591"/>
      <c r="L575" s="588">
        <v>1.8198777958333332E-2</v>
      </c>
      <c r="M575" s="221">
        <v>94.734189972285208</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F576" s="590">
        <v>1986477.0949999997</v>
      </c>
      <c r="G576" s="591"/>
      <c r="L576" s="588">
        <v>2.194954601388889E-2</v>
      </c>
      <c r="M576" s="221">
        <v>94.734189972285208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F577" s="590">
        <v>1580977.7899999998</v>
      </c>
      <c r="G577" s="591"/>
      <c r="L577" s="588">
        <v>0</v>
      </c>
      <c r="M577" s="221">
        <v>94.734189972285208</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F578" s="590">
        <v>2302277.2850000001</v>
      </c>
      <c r="G578" s="591"/>
      <c r="L578" s="588">
        <v>2.7867644805555553E-2</v>
      </c>
      <c r="M578" s="221">
        <v>94.734189972285208</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F579" s="590">
        <v>2134492.9899999998</v>
      </c>
      <c r="G579" s="591"/>
      <c r="L579" s="588">
        <v>6.9384815277777775E-2</v>
      </c>
      <c r="M579" s="221">
        <v>94.734189972285208</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F580" s="590">
        <v>1410475.3399999999</v>
      </c>
      <c r="G580" s="591"/>
      <c r="L580" s="588">
        <v>2.081752267777778E-2</v>
      </c>
      <c r="M580" s="221">
        <v>94.734189972285208</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F581" s="590">
        <v>1265424.7050000001</v>
      </c>
      <c r="G581" s="591"/>
      <c r="L581" s="588">
        <v>6.9384815277777775E-2</v>
      </c>
      <c r="M581" s="221">
        <v>94.734189972285208</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F582" s="590">
        <v>1711943.44</v>
      </c>
      <c r="G582" s="591"/>
      <c r="L582" s="588">
        <v>6.9384815277777775E-2</v>
      </c>
      <c r="M582" s="221">
        <v>94.734189972285208</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F583" s="590">
        <v>1945951.875</v>
      </c>
      <c r="G583" s="591"/>
      <c r="L583" s="588">
        <v>6.9384815277777775E-2</v>
      </c>
      <c r="M583" s="221">
        <v>94.734189972285208</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F584" s="590">
        <v>5099011.6749999998</v>
      </c>
      <c r="G584" s="591"/>
      <c r="L584" s="588">
        <v>1.997169376111111E-2</v>
      </c>
      <c r="M584" s="221">
        <v>94.734189972285208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F585" s="590">
        <v>1298289.67</v>
      </c>
      <c r="G585" s="591"/>
      <c r="L585" s="588">
        <v>2.081752267777778E-2</v>
      </c>
      <c r="M585" s="221">
        <v>94.734189972285208</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F586" s="590">
        <v>1567634.1199999999</v>
      </c>
      <c r="G586" s="591"/>
      <c r="L586" s="588">
        <v>6.9384815277777775E-2</v>
      </c>
      <c r="M586" s="221">
        <v>94.734189972285208</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F587" s="590">
        <v>2327729.1</v>
      </c>
      <c r="G587" s="591"/>
      <c r="L587" s="588">
        <v>2.3020875922222222E-2</v>
      </c>
      <c r="M587" s="221">
        <v>94.734189972285208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F588" s="590">
        <v>2072469.6349999998</v>
      </c>
      <c r="G588" s="591"/>
      <c r="L588" s="588">
        <v>2.4351280474999997E-2</v>
      </c>
      <c r="M588" s="221">
        <v>94.734189972285208</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F589" s="590">
        <v>2241489.4550000001</v>
      </c>
      <c r="G589" s="591"/>
      <c r="L589" s="588">
        <v>2.4351280474999997E-2</v>
      </c>
      <c r="M589" s="221">
        <v>94.734189972285208</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F590" s="590">
        <v>4153093.7349999999</v>
      </c>
      <c r="G590" s="591"/>
      <c r="L590" s="588">
        <v>2.3020875922222222E-2</v>
      </c>
      <c r="M590" s="221">
        <v>94.734189972285208</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F591" s="590">
        <v>1834754.625</v>
      </c>
      <c r="G591" s="591"/>
      <c r="L591" s="588">
        <v>2.081752267777778E-2</v>
      </c>
      <c r="M591" s="221">
        <v>94.734189972285208</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F592" s="590">
        <v>1327448.0599999998</v>
      </c>
      <c r="G592" s="591"/>
      <c r="L592" s="588">
        <v>2.4351280474999997E-2</v>
      </c>
      <c r="M592" s="221">
        <v>94.734189972285208</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F593" s="590">
        <v>1631634.3149999999</v>
      </c>
      <c r="G593" s="591"/>
      <c r="L593" s="588">
        <v>6.9384815277777775E-2</v>
      </c>
      <c r="M593" s="221">
        <v>94.734189972285208</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F594" s="590">
        <v>1333872.79</v>
      </c>
      <c r="G594" s="591"/>
      <c r="L594" s="588">
        <v>6.9384815277777775E-2</v>
      </c>
      <c r="M594" s="221">
        <v>94.734189972285208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F595" s="590">
        <v>1919758.7449999999</v>
      </c>
      <c r="G595" s="591"/>
      <c r="L595" s="588">
        <v>2.4351280474999997E-2</v>
      </c>
      <c r="M595" s="221">
        <v>94.734189972285208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F596" s="590">
        <v>1102088.3</v>
      </c>
      <c r="G596" s="591"/>
      <c r="L596" s="588">
        <v>2.4351280474999997E-2</v>
      </c>
      <c r="M596" s="221">
        <v>94.734189972285208</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F597" s="590">
        <v>1530321.2649999999</v>
      </c>
      <c r="G597" s="591"/>
      <c r="L597" s="588">
        <v>0</v>
      </c>
      <c r="M597" s="221">
        <v>94.734189972285208</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F598" s="590">
        <v>1311386.2349999999</v>
      </c>
      <c r="G598" s="591"/>
      <c r="L598" s="588">
        <v>2.1884873388888889E-2</v>
      </c>
      <c r="M598" s="221">
        <v>94.734189972285208</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F599" s="590">
        <v>1528097.32</v>
      </c>
      <c r="G599" s="591"/>
      <c r="L599" s="588">
        <v>0</v>
      </c>
      <c r="M599" s="221">
        <v>94.734189972285208</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F600" s="590">
        <v>2191327.14</v>
      </c>
      <c r="G600" s="591"/>
      <c r="L600" s="588">
        <v>2.4351280474999997E-2</v>
      </c>
      <c r="M600" s="221">
        <v>94.734189972285208</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F601" s="590">
        <v>1188575.05</v>
      </c>
      <c r="G601" s="591"/>
      <c r="L601" s="588">
        <v>2.4351280474999997E-2</v>
      </c>
      <c r="M601" s="221">
        <v>94.734189972285208</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F602" s="590">
        <v>1752221.5550000002</v>
      </c>
      <c r="G602" s="591"/>
      <c r="L602" s="588">
        <v>1.8198777958333332E-2</v>
      </c>
      <c r="M602" s="221">
        <v>94.734189972285208</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F603" s="590">
        <v>810751.505</v>
      </c>
      <c r="G603" s="591"/>
      <c r="L603" s="588">
        <v>1.7068200686111111E-2</v>
      </c>
      <c r="M603" s="221">
        <v>94.734189972285208</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F604" s="590">
        <v>1720097.9049999998</v>
      </c>
      <c r="G604" s="591"/>
      <c r="L604" s="588">
        <v>2.194954601388889E-2</v>
      </c>
      <c r="M604" s="221">
        <v>94.734189972285208</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F605" s="590">
        <v>1952623.71</v>
      </c>
      <c r="G605" s="591"/>
      <c r="L605" s="588">
        <v>1.5771484702777776E-2</v>
      </c>
      <c r="M605" s="221">
        <v>94.734189972285208</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F606" s="590">
        <v>1815727.5399999998</v>
      </c>
      <c r="G606" s="591"/>
      <c r="L606" s="588">
        <v>1.997169376111111E-2</v>
      </c>
      <c r="M606" s="221">
        <v>94.734189972285208</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F607" s="590">
        <v>1330907.53</v>
      </c>
      <c r="G607" s="591"/>
      <c r="L607" s="588">
        <v>2.4351280474999997E-2</v>
      </c>
      <c r="M607" s="221">
        <v>94.734189972285208</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F608" s="590">
        <v>1392189.5699999998</v>
      </c>
      <c r="G608" s="591"/>
      <c r="L608" s="588">
        <v>6.9384815277777775E-2</v>
      </c>
      <c r="M608" s="221">
        <v>94.734189972285208</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F609" s="590">
        <v>1027462.5899999999</v>
      </c>
      <c r="G609" s="591"/>
      <c r="L609" s="588">
        <v>2.4351280474999997E-2</v>
      </c>
      <c r="M609" s="221">
        <v>94.734189972285208</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F610" s="590">
        <v>1564174.65</v>
      </c>
      <c r="G610" s="591"/>
      <c r="L610" s="588">
        <v>1.8198777958333332E-2</v>
      </c>
      <c r="M610" s="221">
        <v>94.734189972285208</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F611" s="590">
        <v>1509811.55</v>
      </c>
      <c r="G611" s="591"/>
      <c r="L611" s="588">
        <v>2.194954601388889E-2</v>
      </c>
      <c r="M611" s="221">
        <v>94.734189972285208</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F612" s="590">
        <v>914535.60499999998</v>
      </c>
      <c r="G612" s="591"/>
      <c r="L612" s="588">
        <v>0</v>
      </c>
      <c r="M612" s="221">
        <v>94.734189972285208</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F613" s="590">
        <v>2608934.59</v>
      </c>
      <c r="G613" s="591"/>
      <c r="L613" s="588">
        <v>2.3020875922222222E-2</v>
      </c>
      <c r="M613" s="221">
        <v>94.734189972285208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F614" s="590">
        <v>1932855.31</v>
      </c>
      <c r="G614" s="591"/>
      <c r="L614" s="588">
        <v>1.997169376111111E-2</v>
      </c>
      <c r="M614" s="221">
        <v>94.734189972285208</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F615" s="590">
        <v>2238524.1949999998</v>
      </c>
      <c r="G615" s="591"/>
      <c r="L615" s="588">
        <v>2.3020875922222222E-2</v>
      </c>
      <c r="M615" s="221">
        <v>94.734189972285208</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F616" s="590">
        <v>1808561.4949999999</v>
      </c>
      <c r="G616" s="591"/>
      <c r="L616" s="588">
        <v>2.4351280474999997E-2</v>
      </c>
      <c r="M616" s="221">
        <v>94.734189972285208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F617" s="590">
        <v>3002078.645</v>
      </c>
      <c r="G617" s="591"/>
      <c r="L617" s="588">
        <v>1.7825550530555557E-2</v>
      </c>
      <c r="M617" s="221">
        <v>94.734189972285208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F618" s="590">
        <v>2254833.125</v>
      </c>
      <c r="G618" s="591"/>
      <c r="L618" s="588">
        <v>2.3757701672222221E-2</v>
      </c>
      <c r="M618" s="221">
        <v>94.734189972285208</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F619" s="590">
        <v>1396143.25</v>
      </c>
      <c r="G619" s="591"/>
      <c r="L619" s="588">
        <v>2.081752267777778E-2</v>
      </c>
      <c r="M619" s="221">
        <v>94.734189972285208</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F620" s="590">
        <v>2141906.1399999997</v>
      </c>
      <c r="G620" s="591"/>
      <c r="L620" s="588">
        <v>2.4564073736111112E-2</v>
      </c>
      <c r="M620" s="221">
        <v>94.734189972285208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F621" s="590">
        <v>2033674.15</v>
      </c>
      <c r="G621" s="591"/>
      <c r="L621" s="588">
        <v>2.4351280474999997E-2</v>
      </c>
      <c r="M621" s="221">
        <v>94.734189972285208</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F622" s="590">
        <v>2070739.9000000001</v>
      </c>
      <c r="G622" s="591"/>
      <c r="L622" s="588">
        <v>2.4351280474999997E-2</v>
      </c>
      <c r="M622" s="221">
        <v>94.734189972285208</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F623" s="590">
        <v>1812268.07</v>
      </c>
      <c r="G623" s="591"/>
      <c r="L623" s="588">
        <v>0</v>
      </c>
      <c r="M623" s="221">
        <v>94.734189972285208</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F624" s="590">
        <v>2357628.8049999997</v>
      </c>
      <c r="G624" s="591"/>
      <c r="L624" s="588">
        <v>2.1280938083333333E-2</v>
      </c>
      <c r="M624" s="221">
        <v>94.734189972285208</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F625" s="590">
        <v>2432501.6199999996</v>
      </c>
      <c r="G625" s="591"/>
      <c r="L625" s="588">
        <v>2.4351280474999997E-2</v>
      </c>
      <c r="M625" s="221">
        <v>94.734189972285208</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F626" s="590">
        <v>2285721.25</v>
      </c>
      <c r="G626" s="591"/>
      <c r="L626" s="588">
        <v>6.9384815277777775E-2</v>
      </c>
      <c r="M626" s="221">
        <v>94.734189972285208</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F627" s="590">
        <v>1777920.4750000001</v>
      </c>
      <c r="G627" s="591"/>
      <c r="L627" s="588">
        <v>0</v>
      </c>
      <c r="M627" s="221">
        <v>94.734189972285208</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F628" s="590">
        <v>2151296.13</v>
      </c>
      <c r="G628" s="591"/>
      <c r="L628" s="588">
        <v>1.8198777958333332E-2</v>
      </c>
      <c r="M628" s="221">
        <v>94.734189972285208</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F629" s="590">
        <v>1207107.925</v>
      </c>
      <c r="G629" s="591"/>
      <c r="L629" s="588">
        <v>6.9384815277777775E-2</v>
      </c>
      <c r="M629" s="221">
        <v>94.734189972285208</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F630" s="590">
        <v>1995372.8749999998</v>
      </c>
      <c r="G630" s="591"/>
      <c r="L630" s="588">
        <v>2.4351280474999997E-2</v>
      </c>
      <c r="M630" s="221">
        <v>94.734189972285208</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F631" s="590">
        <v>1725534.2150000001</v>
      </c>
      <c r="G631" s="591"/>
      <c r="L631" s="588">
        <v>0</v>
      </c>
      <c r="M631" s="221">
        <v>94.734189972285208</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F632" s="590">
        <v>956543.45499999996</v>
      </c>
      <c r="G632" s="591"/>
      <c r="L632" s="588">
        <v>1.7068200686111111E-2</v>
      </c>
      <c r="M632" s="221">
        <v>94.734189972285208</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F633" s="590">
        <v>1929148.7349999999</v>
      </c>
      <c r="G633" s="591"/>
      <c r="L633" s="588">
        <v>2.4351280474999997E-2</v>
      </c>
      <c r="M633" s="221">
        <v>94.734189972285208</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F634" s="590">
        <v>1618784.855</v>
      </c>
      <c r="G634" s="591"/>
      <c r="L634" s="588">
        <v>1.5771484702777776E-2</v>
      </c>
      <c r="M634" s="221">
        <v>94.734189972285208</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F635" s="590">
        <v>1645472.1949999998</v>
      </c>
      <c r="G635" s="591"/>
      <c r="L635" s="588">
        <v>1.8198777958333332E-2</v>
      </c>
      <c r="M635" s="221">
        <v>94.734189972285208</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F636" s="590">
        <v>1797935.9799999997</v>
      </c>
      <c r="G636" s="591"/>
      <c r="L636" s="588">
        <v>6.9384815277777775E-2</v>
      </c>
      <c r="M636" s="221">
        <v>94.734189972285208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F637" s="590">
        <v>2037874.9349999998</v>
      </c>
      <c r="G637" s="591"/>
      <c r="L637" s="588">
        <v>0</v>
      </c>
      <c r="M637" s="221">
        <v>94.734189972285208</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F638" s="590">
        <v>2158956.3849999998</v>
      </c>
      <c r="G638" s="591"/>
      <c r="L638" s="588">
        <v>6.9384815277777775E-2</v>
      </c>
      <c r="M638" s="221">
        <v>94.734189972285208</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F639" s="590">
        <v>2124855.895</v>
      </c>
      <c r="G639" s="591"/>
      <c r="L639" s="588">
        <v>2.4564073736111112E-2</v>
      </c>
      <c r="M639" s="221">
        <v>94.734189972285208</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F640" s="590">
        <v>1950152.6600000001</v>
      </c>
      <c r="G640" s="591"/>
      <c r="L640" s="588">
        <v>2.4351280474999997E-2</v>
      </c>
      <c r="M640" s="221">
        <v>94.734189972285208</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F641" s="590">
        <v>1181656.1099999999</v>
      </c>
      <c r="G641" s="591"/>
      <c r="L641" s="588">
        <v>2.4351280474999997E-2</v>
      </c>
      <c r="M641" s="221">
        <v>94.734189972285208</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F642" s="590">
        <v>2288192.2999999998</v>
      </c>
      <c r="G642" s="591"/>
      <c r="L642" s="588">
        <v>2.4351280474999997E-2</v>
      </c>
      <c r="M642" s="221">
        <v>94.734189972285208</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F643" s="590">
        <v>1461873.18</v>
      </c>
      <c r="G643" s="591"/>
      <c r="L643" s="588">
        <v>1.8198777958333332E-2</v>
      </c>
      <c r="M643" s="221">
        <v>94.734189972285208</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F644" s="590">
        <v>862643.55500000005</v>
      </c>
      <c r="G644" s="591"/>
      <c r="L644" s="588">
        <v>0</v>
      </c>
      <c r="M644" s="221">
        <v>94.734189972285208</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F645" s="590">
        <v>1013871.8150000001</v>
      </c>
      <c r="G645" s="591"/>
      <c r="L645" s="588">
        <v>1.7068200686111111E-2</v>
      </c>
      <c r="M645" s="221">
        <v>94.734189972285208</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F646" s="590">
        <v>2068763.06</v>
      </c>
      <c r="G646" s="591"/>
      <c r="L646" s="588">
        <v>2.4351280474999997E-2</v>
      </c>
      <c r="M646" s="221">
        <v>94.734189972285208</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F647" s="590">
        <v>1340050.415</v>
      </c>
      <c r="G647" s="591"/>
      <c r="L647" s="588">
        <v>6.9384815277777775E-2</v>
      </c>
      <c r="M647" s="221">
        <v>94.734189972285208</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F648" s="590">
        <v>1304714.3999999999</v>
      </c>
      <c r="G648" s="591"/>
      <c r="L648" s="588">
        <v>6.9384815277777775E-2</v>
      </c>
      <c r="M648" s="221">
        <v>94.734189972285208</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F649" s="590">
        <v>1721086.325</v>
      </c>
      <c r="G649" s="591"/>
      <c r="L649" s="588">
        <v>1.5771484702777776E-2</v>
      </c>
      <c r="M649" s="221">
        <v>94.734189972285208</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F650" s="590">
        <v>1832777.7849999999</v>
      </c>
      <c r="G650" s="591"/>
      <c r="L650" s="588">
        <v>1.8198777958333332E-2</v>
      </c>
      <c r="M650" s="221">
        <v>94.734189972285208</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F651" s="590">
        <v>1192034.52</v>
      </c>
      <c r="G651" s="591"/>
      <c r="L651" s="588">
        <v>2.4351280474999997E-2</v>
      </c>
      <c r="M651" s="221">
        <v>94.734189972285208</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F652" s="590">
        <v>2206894.7549999999</v>
      </c>
      <c r="G652" s="591"/>
      <c r="L652" s="588">
        <v>0</v>
      </c>
      <c r="M652" s="221">
        <v>94.734189972285208</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F653" s="590">
        <v>1355123.82</v>
      </c>
      <c r="G653" s="591"/>
      <c r="L653" s="588">
        <v>0</v>
      </c>
      <c r="M653" s="221">
        <v>94.734189972285208</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F654" s="590">
        <v>1605688.29</v>
      </c>
      <c r="G654" s="591"/>
      <c r="L654" s="588">
        <v>0</v>
      </c>
      <c r="M654" s="221">
        <v>94.734189972285208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F655" s="590">
        <v>1741348.9350000001</v>
      </c>
      <c r="G655" s="591"/>
      <c r="L655" s="588">
        <v>6.9384815277777775E-2</v>
      </c>
      <c r="M655" s="221">
        <v>94.734189972285208</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F656" s="590">
        <v>2054430.9699999997</v>
      </c>
      <c r="G656" s="591"/>
      <c r="L656" s="588">
        <v>2.4351280474999997E-2</v>
      </c>
      <c r="M656" s="221">
        <v>94.734189972285208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F657" s="590">
        <v>2081612.5199999998</v>
      </c>
      <c r="G657" s="591"/>
      <c r="L657" s="588">
        <v>2.1280938083333333E-2</v>
      </c>
      <c r="M657" s="221">
        <v>94.734189972285208</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F658" s="590">
        <v>2044052.56</v>
      </c>
      <c r="G658" s="591"/>
      <c r="L658" s="588">
        <v>2.4351280474999997E-2</v>
      </c>
      <c r="M658" s="221">
        <v>94.734189972285208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F659" s="590">
        <v>1049702.04</v>
      </c>
      <c r="G659" s="591"/>
      <c r="L659" s="588">
        <v>1.8198777958333332E-2</v>
      </c>
      <c r="M659" s="221">
        <v>94.734189972285208</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F660" s="590">
        <v>2027002.3150000002</v>
      </c>
      <c r="G660" s="591"/>
      <c r="L660" s="588">
        <v>2.081752267777778E-2</v>
      </c>
      <c r="M660" s="221">
        <v>94.734189972285208</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F661" s="590">
        <v>1367231.9649999999</v>
      </c>
      <c r="G661" s="591"/>
      <c r="L661" s="588">
        <v>2.081752267777778E-2</v>
      </c>
      <c r="M661" s="221">
        <v>94.734189972285208</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F662" s="590">
        <v>1999573.66</v>
      </c>
      <c r="G662" s="591"/>
      <c r="L662" s="588">
        <v>2.4351280474999997E-2</v>
      </c>
      <c r="M662" s="221">
        <v>94.734189972285208</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F663" s="590">
        <v>1586908.31</v>
      </c>
      <c r="G663" s="591"/>
      <c r="L663" s="588">
        <v>6.9384815277777775E-2</v>
      </c>
      <c r="M663" s="221">
        <v>94.734189972285208</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F664" s="590">
        <v>1177208.22</v>
      </c>
      <c r="G664" s="591"/>
      <c r="L664" s="588">
        <v>6.9384815277777775E-2</v>
      </c>
      <c r="M664" s="221">
        <v>94.734189972285208</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F665" s="590">
        <v>1231324.2150000001</v>
      </c>
      <c r="G665" s="591"/>
      <c r="L665" s="588">
        <v>2.081752267777778E-2</v>
      </c>
      <c r="M665" s="221">
        <v>94.734189972285208</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F666" s="590">
        <v>1950152.6600000001</v>
      </c>
      <c r="G666" s="591"/>
      <c r="L666" s="588">
        <v>1.5771484702777776E-2</v>
      </c>
      <c r="M666" s="221">
        <v>94.734189972285208</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F667" s="590">
        <v>2196269.2400000002</v>
      </c>
      <c r="G667" s="591"/>
      <c r="L667" s="588">
        <v>1.997169376111111E-2</v>
      </c>
      <c r="M667" s="221">
        <v>94.734189972285208</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F668" s="590">
        <v>976806.06499999994</v>
      </c>
      <c r="G668" s="591"/>
      <c r="L668" s="588">
        <v>2.4351280474999997E-2</v>
      </c>
      <c r="M668" s="221">
        <v>94.734189972285208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F669" s="590">
        <v>1763588.3849999998</v>
      </c>
      <c r="G669" s="591"/>
      <c r="L669" s="588">
        <v>2.1280938083333333E-2</v>
      </c>
      <c r="M669" s="221">
        <v>94.734189972285208</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F670" s="590">
        <v>2217026.06</v>
      </c>
      <c r="G670" s="591"/>
      <c r="L670" s="588">
        <v>2.4351280474999997E-2</v>
      </c>
      <c r="M670" s="221">
        <v>94.734189972285208</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F671" s="590">
        <v>2044546.77</v>
      </c>
      <c r="G671" s="591"/>
      <c r="L671" s="588">
        <v>2.0271882077777775E-2</v>
      </c>
      <c r="M671" s="221">
        <v>210.50642479213906</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F672" s="590">
        <v>1964484.75</v>
      </c>
      <c r="G672" s="591"/>
      <c r="L672" s="588">
        <v>2.081752267777778E-2</v>
      </c>
      <c r="M672" s="221">
        <v>210.50642479213906</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F673" s="590">
        <v>1652638.2399999998</v>
      </c>
      <c r="G673" s="591"/>
      <c r="L673" s="588">
        <v>2.081752267777778E-2</v>
      </c>
      <c r="M673" s="221">
        <v>210.50642479213906</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F674" s="590">
        <v>1911110.0699999998</v>
      </c>
      <c r="G674" s="591"/>
      <c r="L674" s="588">
        <v>2.081752267777778E-2</v>
      </c>
      <c r="M674" s="221">
        <v>210.50642479213906</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F675" s="590">
        <v>1632128.5249999999</v>
      </c>
      <c r="G675" s="591"/>
      <c r="L675" s="588">
        <v>2.0271882077777775E-2</v>
      </c>
      <c r="M675" s="221">
        <v>210.50642479213906</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F676" s="590">
        <v>1883187.2049999998</v>
      </c>
      <c r="G676" s="591"/>
      <c r="L676" s="588">
        <v>2.081752267777778E-2</v>
      </c>
      <c r="M676" s="221">
        <v>210.50642479213906</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F677" s="590">
        <v>1084790.95</v>
      </c>
      <c r="G677" s="591"/>
      <c r="L677" s="588">
        <v>2.081752267777778E-2</v>
      </c>
      <c r="M677" s="221">
        <v>210.50642479213906</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F678" s="590">
        <v>1862924.595</v>
      </c>
      <c r="G678" s="591"/>
      <c r="L678" s="588">
        <v>2.081752267777778E-2</v>
      </c>
      <c r="M678" s="221">
        <v>210.50642479213906</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F679" s="590">
        <v>1542676.5149999999</v>
      </c>
      <c r="G679" s="591"/>
      <c r="L679" s="588">
        <v>2.081752267777778E-2</v>
      </c>
      <c r="M679" s="221">
        <v>210.50642479213906</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F680" s="590">
        <v>1362784.075</v>
      </c>
      <c r="G680" s="591"/>
      <c r="L680" s="588">
        <v>2.081752267777778E-2</v>
      </c>
      <c r="M680" s="221">
        <v>210.50642479213906</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F681" s="590">
        <v>1260235.5</v>
      </c>
      <c r="G681" s="591"/>
      <c r="L681" s="588">
        <v>2.081752267777778E-2</v>
      </c>
      <c r="M681" s="221">
        <v>210.50642479213906</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F682" s="590">
        <v>1771495.7449999999</v>
      </c>
      <c r="G682" s="591"/>
      <c r="L682" s="588">
        <v>2.081752267777778E-2</v>
      </c>
      <c r="M682" s="221">
        <v>210.50642479213906</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F683" s="590">
        <v>764542.87</v>
      </c>
      <c r="G683" s="591"/>
      <c r="L683" s="588">
        <v>2.081752267777778E-2</v>
      </c>
      <c r="M683" s="221">
        <v>210.50642479213906</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F684" s="590">
        <v>1882940.0999999999</v>
      </c>
      <c r="G684" s="591"/>
      <c r="L684" s="588">
        <v>2.081752267777778E-2</v>
      </c>
      <c r="M684" s="221">
        <v>210.50642479213906</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F685" s="590">
        <v>1201177.405</v>
      </c>
      <c r="G685" s="591"/>
      <c r="L685" s="588">
        <v>2.081752267777778E-2</v>
      </c>
      <c r="M685" s="221">
        <v>210.50642479213906</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F686" s="590">
        <v>1750244.7150000001</v>
      </c>
      <c r="G686" s="591"/>
      <c r="L686" s="588">
        <v>2.081752267777778E-2</v>
      </c>
      <c r="M686" s="221">
        <v>210.50642479213906</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F687" s="590">
        <v>1370691.4349999998</v>
      </c>
      <c r="G687" s="591"/>
      <c r="L687" s="588">
        <v>2.0271882077777775E-2</v>
      </c>
      <c r="M687" s="221">
        <v>210.50642479213906</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F688" s="590">
        <v>1639047.4650000001</v>
      </c>
      <c r="G688" s="591"/>
      <c r="L688" s="588">
        <v>2.081752267777778E-2</v>
      </c>
      <c r="M688" s="221">
        <v>210.50642479213906</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F689" s="590">
        <v>1347957.7750000001</v>
      </c>
      <c r="G689" s="591"/>
      <c r="L689" s="588">
        <v>2.081752267777778E-2</v>
      </c>
      <c r="M689" s="221">
        <v>210.50642479213906</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F690" s="590">
        <v>2762139.69</v>
      </c>
      <c r="G690" s="591"/>
      <c r="L690" s="588">
        <v>2.0271882077777775E-2</v>
      </c>
      <c r="M690" s="221">
        <v>210.50642479213906</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F691" s="590">
        <v>1397625.88</v>
      </c>
      <c r="G691" s="591"/>
      <c r="L691" s="588">
        <v>2.081752267777778E-2</v>
      </c>
      <c r="M691" s="221">
        <v>210.50642479213906</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F692" s="590">
        <v>1348204.8800000001</v>
      </c>
      <c r="G692" s="591"/>
      <c r="L692" s="588">
        <v>2.081752267777778E-2</v>
      </c>
      <c r="M692" s="221">
        <v>210.50642479213906</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F693" s="590">
        <v>1663510.8599999999</v>
      </c>
      <c r="G693" s="591"/>
      <c r="L693" s="588">
        <v>2.081752267777778E-2</v>
      </c>
      <c r="M693" s="221">
        <v>210.50642479213906</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F694" s="590">
        <v>1401085.3499999999</v>
      </c>
      <c r="G694" s="591"/>
      <c r="L694" s="588">
        <v>2.081752267777778E-2</v>
      </c>
      <c r="M694" s="221">
        <v>210.50642479213906</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F695" s="590">
        <v>1559726.76</v>
      </c>
      <c r="G695" s="591"/>
      <c r="L695" s="588">
        <v>2.081752267777778E-2</v>
      </c>
      <c r="M695" s="221">
        <v>210.50642479213906</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F696" s="590">
        <v>1602228.8199999998</v>
      </c>
      <c r="G696" s="591"/>
      <c r="L696" s="588">
        <v>2.081752267777778E-2</v>
      </c>
      <c r="M696" s="221">
        <v>210.50642479213906</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F697" s="590">
        <v>1744314.1950000001</v>
      </c>
      <c r="G697" s="591"/>
      <c r="L697" s="588">
        <v>2.081752267777778E-2</v>
      </c>
      <c r="M697" s="221">
        <v>210.50642479213906</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F698" s="590">
        <v>1223663.96</v>
      </c>
      <c r="G698" s="591"/>
      <c r="L698" s="588">
        <v>2.081752267777778E-2</v>
      </c>
      <c r="M698" s="221">
        <v>210.50642479213906</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F699" s="590">
        <v>2162168.75</v>
      </c>
      <c r="G699" s="591"/>
      <c r="L699" s="588">
        <v>2.081752267777778E-2</v>
      </c>
      <c r="M699" s="221">
        <v>210.50642479213906</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F700" s="590">
        <v>1863913.0150000001</v>
      </c>
      <c r="G700" s="591"/>
      <c r="L700" s="588">
        <v>2.081752267777778E-2</v>
      </c>
      <c r="M700" s="221">
        <v>210.50642479213906</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F701" s="590">
        <v>1130505.375</v>
      </c>
      <c r="G701" s="591"/>
      <c r="L701" s="588">
        <v>2.081752267777778E-2</v>
      </c>
      <c r="M701" s="221">
        <v>210.50642479213906</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F702" s="590">
        <v>1887387.99</v>
      </c>
      <c r="G702" s="591"/>
      <c r="L702" s="588">
        <v>2.081752267777778E-2</v>
      </c>
      <c r="M702" s="221">
        <v>210.50642479213906</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F703" s="590">
        <v>1479417.635</v>
      </c>
      <c r="G703" s="591"/>
      <c r="L703" s="588">
        <v>2.081752267777778E-2</v>
      </c>
      <c r="M703" s="221">
        <v>210.50642479213906</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F704" s="590">
        <v>1918770.325</v>
      </c>
      <c r="G704" s="591"/>
      <c r="L704" s="588">
        <v>2.081752267777778E-2</v>
      </c>
      <c r="M704" s="221">
        <v>210.50642479213906</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F705" s="590">
        <v>1693657.6700000002</v>
      </c>
      <c r="G705" s="591"/>
      <c r="L705" s="588">
        <v>2.081752267777778E-2</v>
      </c>
      <c r="M705" s="221">
        <v>210.50642479213906</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F706" s="590">
        <v>1308420.9750000001</v>
      </c>
      <c r="G706" s="591"/>
      <c r="L706" s="588">
        <v>2.081752267777778E-2</v>
      </c>
      <c r="M706" s="221">
        <v>210.50642479213906</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F707" s="590">
        <v>1595309.88</v>
      </c>
      <c r="G707" s="591"/>
      <c r="L707" s="588">
        <v>1.997169376111111E-2</v>
      </c>
      <c r="M707" s="221">
        <v>210.50642479213906</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F708" s="590">
        <v>1874291.4249999998</v>
      </c>
      <c r="G708" s="591"/>
      <c r="L708" s="588">
        <v>2.0271882077777775E-2</v>
      </c>
      <c r="M708" s="221">
        <v>210.50642479213906</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F709" s="590">
        <v>1023261.8049999999</v>
      </c>
      <c r="G709" s="591"/>
      <c r="L709" s="588">
        <v>2.081752267777778E-2</v>
      </c>
      <c r="M709" s="221">
        <v>210.50642479213906</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F710" s="590">
        <v>1127787.22</v>
      </c>
      <c r="G710" s="591"/>
      <c r="L710" s="588">
        <v>2.081752267777778E-2</v>
      </c>
      <c r="M710" s="221">
        <v>210.50642479213906</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F711" s="590">
        <v>1666723.2250000001</v>
      </c>
      <c r="G711" s="591"/>
      <c r="L711" s="588">
        <v>2.081752267777778E-2</v>
      </c>
      <c r="M711" s="221">
        <v>210.50642479213906</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F712" s="590">
        <v>1537981.52</v>
      </c>
      <c r="G712" s="591"/>
      <c r="L712" s="588">
        <v>2.081752267777778E-2</v>
      </c>
      <c r="M712" s="221">
        <v>210.50642479213906</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F713" s="590">
        <v>1759387.6</v>
      </c>
      <c r="G713" s="591"/>
      <c r="L713" s="588">
        <v>2.081752267777778E-2</v>
      </c>
      <c r="M713" s="221">
        <v>210.50642479213906</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F714" s="590">
        <v>2285474.145</v>
      </c>
      <c r="G714" s="591"/>
      <c r="L714" s="588">
        <v>2.0271882077777775E-2</v>
      </c>
      <c r="M714" s="221">
        <v>210.50642479213906</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F715" s="590">
        <v>1721333.43</v>
      </c>
      <c r="G715" s="591"/>
      <c r="L715" s="588">
        <v>1.997169376111111E-2</v>
      </c>
      <c r="M715" s="221">
        <v>210.50642479213906</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F716" s="590">
        <v>1817457.2749999999</v>
      </c>
      <c r="G716" s="591"/>
      <c r="L716" s="588">
        <v>2.0271882077777775E-2</v>
      </c>
      <c r="M716" s="221">
        <v>210.50642479213906</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F717" s="590">
        <v>918242.18</v>
      </c>
      <c r="G717" s="591"/>
      <c r="L717" s="588">
        <v>2.081752267777778E-2</v>
      </c>
      <c r="M717" s="221">
        <v>210.50642479213906</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F718" s="590">
        <v>2003527.3399999999</v>
      </c>
      <c r="G718" s="591"/>
      <c r="L718" s="588">
        <v>2.081752267777778E-2</v>
      </c>
      <c r="M718" s="221">
        <v>210.50642479213906</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F719" s="590">
        <v>2610417.2200000002</v>
      </c>
      <c r="G719" s="591"/>
      <c r="L719" s="588">
        <v>2.081752267777778E-2</v>
      </c>
      <c r="M719" s="221">
        <v>210.50642479213906</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F720" s="590">
        <v>1546630.1949999998</v>
      </c>
      <c r="G720" s="591"/>
      <c r="L720" s="588">
        <v>2.081752267777778E-2</v>
      </c>
      <c r="M720" s="221">
        <v>210.50642479213906</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F721" s="590">
        <v>960250.03</v>
      </c>
      <c r="G721" s="591"/>
      <c r="L721" s="588">
        <v>2.081752267777778E-2</v>
      </c>
      <c r="M721" s="221">
        <v>210.50642479213906</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F722" s="590">
        <v>1667958.7500000002</v>
      </c>
      <c r="G722" s="591"/>
      <c r="L722" s="588">
        <v>2.081752267777778E-2</v>
      </c>
      <c r="M722" s="221">
        <v>210.50642479213906</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F723" s="590">
        <v>1623232.7450000001</v>
      </c>
      <c r="G723" s="591"/>
      <c r="L723" s="588">
        <v>2.081752267777778E-2</v>
      </c>
      <c r="M723" s="221">
        <v>210.50642479213906</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F724" s="590">
        <v>1725781.32</v>
      </c>
      <c r="G724" s="591"/>
      <c r="L724" s="588">
        <v>2.081752267777778E-2</v>
      </c>
      <c r="M724" s="221">
        <v>210.50642479213906</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F725" s="590">
        <v>1554043.345</v>
      </c>
      <c r="G725" s="591"/>
      <c r="L725" s="588">
        <v>2.081752267777778E-2</v>
      </c>
      <c r="M725" s="221">
        <v>210.50642479213906</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F726" s="590">
        <v>1663757.9649999999</v>
      </c>
      <c r="G726" s="591"/>
      <c r="L726" s="588">
        <v>1.997169376111111E-2</v>
      </c>
      <c r="M726" s="221">
        <v>210.50642479213906</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F727" s="590">
        <v>1579989.37</v>
      </c>
      <c r="G727" s="591"/>
      <c r="L727" s="588">
        <v>2.0271882077777775E-2</v>
      </c>
      <c r="M727" s="221">
        <v>210.50642479213906</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F728" s="590">
        <v>1079354.6399999999</v>
      </c>
      <c r="G728" s="591"/>
      <c r="L728" s="588">
        <v>2.081752267777778E-2</v>
      </c>
      <c r="M728" s="221">
        <v>210.50642479213906</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F729" s="590">
        <v>1109254.345</v>
      </c>
      <c r="G729" s="591"/>
      <c r="L729" s="588">
        <v>2.081752267777778E-2</v>
      </c>
      <c r="M729" s="221">
        <v>210.50642479213906</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F730" s="590">
        <v>1122598.0149999999</v>
      </c>
      <c r="G730" s="591"/>
      <c r="L730" s="588">
        <v>2.081752267777778E-2</v>
      </c>
      <c r="M730" s="221">
        <v>210.50642479213906</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F731" s="590">
        <v>1443093.2000000002</v>
      </c>
      <c r="G731" s="591"/>
      <c r="L731" s="588">
        <v>2.081752267777778E-2</v>
      </c>
      <c r="M731" s="221">
        <v>210.50642479213906</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F732" s="590">
        <v>991632.36499999999</v>
      </c>
      <c r="G732" s="591"/>
      <c r="L732" s="588">
        <v>2.081752267777778E-2</v>
      </c>
      <c r="M732" s="221">
        <v>210.50642479213906</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F733" s="590">
        <v>1218474.7549999999</v>
      </c>
      <c r="G733" s="591"/>
      <c r="L733" s="588">
        <v>2.081752267777778E-2</v>
      </c>
      <c r="M733" s="221">
        <v>210.50642479213906</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F734" s="590">
        <v>1671912.43</v>
      </c>
      <c r="G734" s="591"/>
      <c r="L734" s="588">
        <v>1.997169376111111E-2</v>
      </c>
      <c r="M734" s="221">
        <v>210.50642479213906</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F735" s="590">
        <v>1500668.665</v>
      </c>
      <c r="G735" s="591"/>
      <c r="L735" s="588">
        <v>2.081752267777778E-2</v>
      </c>
      <c r="M735" s="221">
        <v>210.50642479213906</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F736" s="590">
        <v>1519695.75</v>
      </c>
      <c r="G736" s="591"/>
      <c r="L736" s="588">
        <v>2.081752267777778E-2</v>
      </c>
      <c r="M736" s="221">
        <v>210.50642479213906</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F737" s="590">
        <v>1590120.675</v>
      </c>
      <c r="G737" s="591"/>
      <c r="L737" s="588">
        <v>2.081752267777778E-2</v>
      </c>
      <c r="M737" s="221">
        <v>210.50642479213906</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F738" s="590">
        <v>1585672.7849999999</v>
      </c>
      <c r="G738" s="591"/>
      <c r="L738" s="588">
        <v>2.081752267777778E-2</v>
      </c>
      <c r="M738" s="221">
        <v>210.50642479213906</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F739" s="590">
        <v>1275803.115</v>
      </c>
      <c r="G739" s="591"/>
      <c r="L739" s="588">
        <v>2.081752267777778E-2</v>
      </c>
      <c r="M739" s="221">
        <v>210.50642479213906</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F740" s="590">
        <v>1792746.7749999999</v>
      </c>
      <c r="G740" s="591"/>
      <c r="L740" s="588">
        <v>2.081752267777778E-2</v>
      </c>
      <c r="M740" s="221">
        <v>210.50642479213906</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F741" s="590">
        <v>1998338.135</v>
      </c>
      <c r="G741" s="591"/>
      <c r="L741" s="588">
        <v>2.0271882077777775E-2</v>
      </c>
      <c r="M741" s="221">
        <v>210.50642479213906</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F742" s="590">
        <v>1326459.6400000001</v>
      </c>
      <c r="G742" s="591"/>
      <c r="L742" s="588">
        <v>2.081752267777778E-2</v>
      </c>
      <c r="M742" s="221">
        <v>210.50642479213906</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F743" s="590">
        <v>1716144.2250000001</v>
      </c>
      <c r="G743" s="591"/>
      <c r="L743" s="588">
        <v>2.081752267777778E-2</v>
      </c>
      <c r="M743" s="221">
        <v>210.50642479213906</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F744" s="590">
        <v>1138906.9449999998</v>
      </c>
      <c r="G744" s="591"/>
      <c r="L744" s="588">
        <v>2.081752267777778E-2</v>
      </c>
      <c r="M744" s="221">
        <v>210.50642479213906</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F745" s="590">
        <v>1236513.42</v>
      </c>
      <c r="G745" s="591"/>
      <c r="L745" s="588">
        <v>1.997169376111111E-2</v>
      </c>
      <c r="M745" s="221">
        <v>210.50642479213906</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F746" s="590">
        <v>1368220.385</v>
      </c>
      <c r="G746" s="591"/>
      <c r="L746" s="588">
        <v>2.0271882077777775E-2</v>
      </c>
      <c r="M746" s="221">
        <v>210.50642479213906</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F747" s="590">
        <v>1229841.585</v>
      </c>
      <c r="G747" s="591"/>
      <c r="L747" s="588">
        <v>2.081752267777778E-2</v>
      </c>
      <c r="M747" s="221">
        <v>210.50642479213906</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F748" s="590">
        <v>1012636.29</v>
      </c>
      <c r="G748" s="591"/>
      <c r="L748" s="588">
        <v>2.081752267777778E-2</v>
      </c>
      <c r="M748" s="221">
        <v>210.50642479213906</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F749" s="590">
        <v>2230616.835</v>
      </c>
      <c r="G749" s="591"/>
      <c r="L749" s="588">
        <v>2.081752267777778E-2</v>
      </c>
      <c r="M749" s="221">
        <v>210.50642479213906</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F750" s="590">
        <v>2018106.5350000001</v>
      </c>
      <c r="G750" s="591"/>
      <c r="L750" s="588">
        <v>2.081752267777778E-2</v>
      </c>
      <c r="M750" s="221">
        <v>210.50642479213906</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F751" s="590">
        <v>1566645.7</v>
      </c>
      <c r="G751" s="591"/>
      <c r="L751" s="588">
        <v>2.081752267777778E-2</v>
      </c>
      <c r="M751" s="221">
        <v>210.50642479213906</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F752" s="590">
        <v>1953612.13</v>
      </c>
      <c r="G752" s="591"/>
      <c r="L752" s="588">
        <v>2.081752267777778E-2</v>
      </c>
      <c r="M752" s="221">
        <v>210.50642479213906</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F753" s="590">
        <v>1402073.77</v>
      </c>
      <c r="G753" s="591"/>
      <c r="L753" s="588">
        <v>2.081752267777778E-2</v>
      </c>
      <c r="M753" s="221">
        <v>210.50642479213906</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F754" s="590">
        <v>1340544.625</v>
      </c>
      <c r="G754" s="591"/>
      <c r="L754" s="588">
        <v>2.081752267777778E-2</v>
      </c>
      <c r="M754" s="221">
        <v>210.50642479213906</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F755" s="590">
        <v>1554290.45</v>
      </c>
      <c r="G755" s="591"/>
      <c r="L755" s="588">
        <v>2.081752267777778E-2</v>
      </c>
      <c r="M755" s="221">
        <v>210.50642479213906</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F756" s="590">
        <v>1676854.5300000003</v>
      </c>
      <c r="G756" s="591"/>
      <c r="L756" s="588">
        <v>2.081752267777778E-2</v>
      </c>
      <c r="M756" s="221">
        <v>210.50642479213906</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F757" s="590">
        <v>1341533.0449999999</v>
      </c>
      <c r="G757" s="591"/>
      <c r="L757" s="588">
        <v>2.081752267777778E-2</v>
      </c>
      <c r="M757" s="221">
        <v>210.50642479213906</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F758" s="590">
        <v>1112219.605</v>
      </c>
      <c r="G758" s="591"/>
      <c r="L758" s="588">
        <v>2.081752267777778E-2</v>
      </c>
      <c r="M758" s="221">
        <v>210.50642479213906</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F759" s="590">
        <v>1357100.6600000001</v>
      </c>
      <c r="G759" s="591"/>
      <c r="L759" s="588">
        <v>2.081752267777778E-2</v>
      </c>
      <c r="M759" s="221">
        <v>210.50642479213906</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F760" s="590">
        <v>1864160.12</v>
      </c>
      <c r="G760" s="591"/>
      <c r="L760" s="588">
        <v>2.081752267777778E-2</v>
      </c>
      <c r="M760" s="221">
        <v>210.50642479213906</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F761" s="590">
        <v>1931125.575</v>
      </c>
      <c r="G761" s="591"/>
      <c r="L761" s="588">
        <v>2.081752267777778E-2</v>
      </c>
      <c r="M761" s="221">
        <v>210.50642479213906</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F762" s="590">
        <v>1567387.0150000001</v>
      </c>
      <c r="G762" s="591"/>
      <c r="L762" s="588">
        <v>2.081752267777778E-2</v>
      </c>
      <c r="M762" s="221">
        <v>210.50642479213906</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F763" s="590">
        <v>1292359.1500000001</v>
      </c>
      <c r="G763" s="591"/>
      <c r="L763" s="588">
        <v>1.5771484702777776E-2</v>
      </c>
      <c r="M763" s="221">
        <v>130.25951121189215</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F764" s="590">
        <v>1232312.635</v>
      </c>
      <c r="G764" s="591"/>
      <c r="L764" s="588">
        <v>1.5771484702777776E-2</v>
      </c>
      <c r="M764" s="221">
        <v>130.25951121189215</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F765" s="590">
        <v>1320776.2250000001</v>
      </c>
      <c r="G765" s="591"/>
      <c r="L765" s="588">
        <v>2.194954601388889E-2</v>
      </c>
      <c r="M765" s="221">
        <v>130.25951121189215</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F766" s="590">
        <v>1004481.8250000001</v>
      </c>
      <c r="G766" s="591"/>
      <c r="L766" s="588">
        <v>1.8198777958333332E-2</v>
      </c>
      <c r="M766" s="221">
        <v>130.25951121189215</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F767" s="590">
        <v>1696622.93</v>
      </c>
      <c r="G767" s="591"/>
      <c r="L767" s="588">
        <v>1.5771484702777776E-2</v>
      </c>
      <c r="M767" s="221">
        <v>130.25951121189215</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F768" s="590">
        <v>1825364.635</v>
      </c>
      <c r="G768" s="591"/>
      <c r="L768" s="588">
        <v>1.5771484702777776E-2</v>
      </c>
      <c r="M768" s="221">
        <v>130.25951121189215</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F769" s="590">
        <v>2155496.915</v>
      </c>
      <c r="G769" s="591"/>
      <c r="L769" s="588">
        <v>1.5771484702777776E-2</v>
      </c>
      <c r="M769" s="221">
        <v>130.25951121189215</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F770" s="590">
        <v>1968438.4300000002</v>
      </c>
      <c r="G770" s="591"/>
      <c r="L770" s="588">
        <v>1.5771484702777776E-2</v>
      </c>
      <c r="M770" s="221">
        <v>130.25951121189215</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F771" s="590">
        <v>1974616.0550000002</v>
      </c>
      <c r="G771" s="591"/>
      <c r="L771" s="588">
        <v>1.5771484702777776E-2</v>
      </c>
      <c r="M771" s="221">
        <v>130.25951121189215</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F772" s="590">
        <v>1948175.82</v>
      </c>
      <c r="G772" s="591"/>
      <c r="L772" s="588">
        <v>1.5771484702777776E-2</v>
      </c>
      <c r="M772" s="221">
        <v>130.25951121189215</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F773" s="590">
        <v>1987959.7249999999</v>
      </c>
      <c r="G773" s="591"/>
      <c r="L773" s="588">
        <v>1.5771484702777776E-2</v>
      </c>
      <c r="M773" s="221">
        <v>130.25951121189215</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F774" s="590">
        <v>1771495.7449999999</v>
      </c>
      <c r="G774" s="591"/>
      <c r="L774" s="588">
        <v>1.5771484702777776E-2</v>
      </c>
      <c r="M774" s="221">
        <v>130.25951121189215</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F775" s="590">
        <v>1962507.91</v>
      </c>
      <c r="G775" s="591"/>
      <c r="L775" s="588">
        <v>1.5771484702777776E-2</v>
      </c>
      <c r="M775" s="221">
        <v>130.25951121189215</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F776" s="590">
        <v>1984253.1500000001</v>
      </c>
      <c r="G776" s="591"/>
      <c r="L776" s="588">
        <v>1.5771484702777776E-2</v>
      </c>
      <c r="M776" s="221">
        <v>130.25951121189215</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F777" s="590">
        <v>1456683.9749999999</v>
      </c>
      <c r="G777" s="591"/>
      <c r="L777" s="588">
        <v>1.5771484702777776E-2</v>
      </c>
      <c r="M777" s="221">
        <v>130.25951121189215</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F778" s="590">
        <v>1941751.09</v>
      </c>
      <c r="G778" s="591"/>
      <c r="L778" s="588">
        <v>1.5771484702777776E-2</v>
      </c>
      <c r="M778" s="221">
        <v>130.25951121189215</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F779" s="590">
        <v>1813997.8050000002</v>
      </c>
      <c r="G779" s="591"/>
      <c r="L779" s="588">
        <v>1.5771484702777776E-2</v>
      </c>
      <c r="M779" s="221">
        <v>130.25951121189215</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F780" s="590">
        <v>1955588.97</v>
      </c>
      <c r="G780" s="591"/>
      <c r="L780" s="588">
        <v>1.5771484702777776E-2</v>
      </c>
      <c r="M780" s="221">
        <v>130.25951121189215</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F781" s="590">
        <v>1844144.615</v>
      </c>
      <c r="G781" s="591"/>
      <c r="L781" s="588">
        <v>1.5771484702777776E-2</v>
      </c>
      <c r="M781" s="221">
        <v>130.25951121189215</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F782" s="590">
        <v>1055385.4550000001</v>
      </c>
      <c r="G782" s="591"/>
      <c r="L782" s="588">
        <v>4.8239103027777784E-3</v>
      </c>
      <c r="M782" s="221">
        <v>130.25951121189215</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F783" s="590">
        <v>1973133.425</v>
      </c>
      <c r="G783" s="591"/>
      <c r="L783" s="588">
        <v>1.5771484702777776E-2</v>
      </c>
      <c r="M783" s="221">
        <v>130.25951121189215</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F784" s="590">
        <v>1370197.2250000001</v>
      </c>
      <c r="G784" s="591"/>
      <c r="L784" s="588">
        <v>2.194954601388889E-2</v>
      </c>
      <c r="M784" s="221">
        <v>130.25951121189215</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F785" s="590">
        <v>1864160.12</v>
      </c>
      <c r="G785" s="591"/>
      <c r="L785" s="588">
        <v>1.5771484702777776E-2</v>
      </c>
      <c r="M785" s="221">
        <v>130.25951121189215</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F786" s="590">
        <v>1673889.27</v>
      </c>
      <c r="G786" s="591"/>
      <c r="L786" s="588">
        <v>1.5771484702777776E-2</v>
      </c>
      <c r="M786" s="221">
        <v>130.25951121189215</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F787" s="590">
        <v>2018600.7450000001</v>
      </c>
      <c r="G787" s="591"/>
      <c r="L787" s="588">
        <v>1.5771484702777776E-2</v>
      </c>
      <c r="M787" s="221">
        <v>130.25951121189215</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F788" s="590">
        <v>967663.17999999993</v>
      </c>
      <c r="G788" s="591"/>
      <c r="L788" s="588">
        <v>1.8198777958333332E-2</v>
      </c>
      <c r="M788" s="221">
        <v>130.25951121189215</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F789" s="590">
        <v>950118.72499999986</v>
      </c>
      <c r="G789" s="591"/>
      <c r="L789" s="588">
        <v>4.8239103027777784E-3</v>
      </c>
      <c r="M789" s="221">
        <v>130.25951121189215</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F790" s="590">
        <v>1920747.165</v>
      </c>
      <c r="G790" s="591"/>
      <c r="L790" s="588">
        <v>2.194954601388889E-2</v>
      </c>
      <c r="M790" s="221">
        <v>130.25951121189215</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F791" s="590">
        <v>1707495.55</v>
      </c>
      <c r="G791" s="591"/>
      <c r="L791" s="588">
        <v>2.194954601388889E-2</v>
      </c>
      <c r="M791" s="221">
        <v>130.25951121189215</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F792" s="590">
        <v>1838214.0950000002</v>
      </c>
      <c r="G792" s="591"/>
      <c r="L792" s="588">
        <v>4.8239103027777784E-3</v>
      </c>
      <c r="M792" s="221">
        <v>130.25951121189215</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F793" s="590">
        <v>2133257.4649999999</v>
      </c>
      <c r="G793" s="591"/>
      <c r="L793" s="588">
        <v>2.194954601388889E-2</v>
      </c>
      <c r="M793" s="221">
        <v>130.25951121189215</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F794" s="590">
        <v>1774708.1099999999</v>
      </c>
      <c r="G794" s="591"/>
      <c r="L794" s="588">
        <v>1.5771484702777776E-2</v>
      </c>
      <c r="M794" s="221">
        <v>130.25951121189215</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F795" s="590">
        <v>1773225.48</v>
      </c>
      <c r="G795" s="591"/>
      <c r="L795" s="588">
        <v>1.5771484702777776E-2</v>
      </c>
      <c r="M795" s="221">
        <v>130.25951121189215</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F796" s="590">
        <v>1818445.6950000001</v>
      </c>
      <c r="G796" s="591"/>
      <c r="L796" s="588">
        <v>1.5771484702777776E-2</v>
      </c>
      <c r="M796" s="221">
        <v>130.25951121189215</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F797" s="590">
        <v>1930878.47</v>
      </c>
      <c r="G797" s="591"/>
      <c r="L797" s="588">
        <v>1.5771484702777776E-2</v>
      </c>
      <c r="M797" s="221">
        <v>130.25951121189215</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F798" s="590">
        <v>1483124.21</v>
      </c>
      <c r="G798" s="591"/>
      <c r="L798" s="588">
        <v>1.5771484702777776E-2</v>
      </c>
      <c r="M798" s="221">
        <v>130.25951121189215</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F799" s="590">
        <v>2050230.1850000001</v>
      </c>
      <c r="G799" s="591"/>
      <c r="L799" s="588">
        <v>1.5771484702777776E-2</v>
      </c>
      <c r="M799" s="221">
        <v>130.25951121189215</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F800" s="590">
        <v>2245196.0299999998</v>
      </c>
      <c r="G800" s="591"/>
      <c r="L800" s="588">
        <v>1.5771484702777776E-2</v>
      </c>
      <c r="M800" s="221">
        <v>130.25951121189215</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F801" s="590">
        <v>1557008.605</v>
      </c>
      <c r="G801" s="591"/>
      <c r="L801" s="588">
        <v>1.5771484702777776E-2</v>
      </c>
      <c r="M801" s="221">
        <v>130.25951121189215</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F802" s="590">
        <v>2005257.075</v>
      </c>
      <c r="G802" s="591"/>
      <c r="L802" s="588">
        <v>1.5771484702777776E-2</v>
      </c>
      <c r="M802" s="221">
        <v>130.25951121189215</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F803" s="590">
        <v>1883187.2049999998</v>
      </c>
      <c r="G803" s="591"/>
      <c r="L803" s="588">
        <v>1.5771484702777776E-2</v>
      </c>
      <c r="M803" s="221">
        <v>130.25951121189215</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F804" s="590">
        <v>1930631.365</v>
      </c>
      <c r="G804" s="591"/>
      <c r="L804" s="588">
        <v>2.194954601388889E-2</v>
      </c>
      <c r="M804" s="221">
        <v>130.25951121189215</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F805" s="590">
        <v>1522413.905</v>
      </c>
      <c r="G805" s="591"/>
      <c r="L805" s="588">
        <v>1.5771484702777776E-2</v>
      </c>
      <c r="M805" s="221">
        <v>130.25951121189215</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F806" s="590">
        <v>1548607.0349999999</v>
      </c>
      <c r="G806" s="591"/>
      <c r="L806" s="588">
        <v>2.194954601388889E-2</v>
      </c>
      <c r="M806" s="221">
        <v>130.25951121189215</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F807" s="590">
        <v>1842167.7749999999</v>
      </c>
      <c r="G807" s="591"/>
      <c r="L807" s="588">
        <v>2.194954601388889E-2</v>
      </c>
      <c r="M807" s="221">
        <v>130.25951121189215</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F808" s="590">
        <v>1998585.24</v>
      </c>
      <c r="G808" s="591"/>
      <c r="L808" s="588">
        <v>1.5771484702777776E-2</v>
      </c>
      <c r="M808" s="221">
        <v>130.25951121189215</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F809" s="590">
        <v>1815480.4349999998</v>
      </c>
      <c r="G809" s="591"/>
      <c r="L809" s="588">
        <v>1.5771484702777776E-2</v>
      </c>
      <c r="M809" s="221">
        <v>130.25951121189215</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F810" s="590">
        <v>1585178.575</v>
      </c>
      <c r="G810" s="591"/>
      <c r="L810" s="588">
        <v>1.5771484702777776E-2</v>
      </c>
      <c r="M810" s="221">
        <v>130.25951121189215</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F811" s="590">
        <v>1475958.165</v>
      </c>
      <c r="G811" s="591"/>
      <c r="L811" s="588">
        <v>2.194954601388889E-2</v>
      </c>
      <c r="M811" s="221">
        <v>130.25951121189215</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F812" s="590">
        <v>1609147.76</v>
      </c>
      <c r="G812" s="591"/>
      <c r="L812" s="588">
        <v>1.5771484702777776E-2</v>
      </c>
      <c r="M812" s="221">
        <v>130.25951121189215</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F813" s="590">
        <v>1368467.49</v>
      </c>
      <c r="G813" s="591"/>
      <c r="L813" s="588">
        <v>1.5771484702777776E-2</v>
      </c>
      <c r="M813" s="221">
        <v>130.25951121189215</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F814" s="590">
        <v>1985982.8849999998</v>
      </c>
      <c r="G814" s="591"/>
      <c r="L814" s="588">
        <v>1.5771484702777776E-2</v>
      </c>
      <c r="M814" s="221">
        <v>130.25951121189215</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F815" s="590">
        <v>1720345.0099999998</v>
      </c>
      <c r="G815" s="591"/>
      <c r="L815" s="588">
        <v>2.194954601388889E-2</v>
      </c>
      <c r="M815" s="221">
        <v>130.25951121189215</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F816" s="590">
        <v>1442351.885</v>
      </c>
      <c r="G816" s="591"/>
      <c r="L816" s="588">
        <v>1.5771484702777776E-2</v>
      </c>
      <c r="M816" s="221">
        <v>130.25951121189215</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F817" s="590">
        <v>1950152.6600000001</v>
      </c>
      <c r="G817" s="591"/>
      <c r="L817" s="588">
        <v>1.5771484702777776E-2</v>
      </c>
      <c r="M817" s="221">
        <v>130.25951121189215</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F818" s="590">
        <v>1276544.43</v>
      </c>
      <c r="G818" s="591"/>
      <c r="L818" s="588">
        <v>1.8198777958333332E-2</v>
      </c>
      <c r="M818" s="221">
        <v>130.25951121189215</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F819" s="590">
        <v>2057890.44</v>
      </c>
      <c r="G819" s="591"/>
      <c r="L819" s="588">
        <v>1.5771484702777776E-2</v>
      </c>
      <c r="M819" s="221">
        <v>130.25951121189215</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F820" s="590">
        <v>1638553.2549999999</v>
      </c>
      <c r="G820" s="591"/>
      <c r="L820" s="588">
        <v>1.5771484702777776E-2</v>
      </c>
      <c r="M820" s="221">
        <v>130.25951121189215</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F821" s="590">
        <v>843369.36499999987</v>
      </c>
      <c r="G821" s="591"/>
      <c r="L821" s="588">
        <v>1.5771484702777776E-2</v>
      </c>
      <c r="M821" s="221">
        <v>130.25951121189215</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F822" s="590">
        <v>2468084.7399999998</v>
      </c>
      <c r="G822" s="591"/>
      <c r="L822" s="588">
        <v>2.2286912138888889E-2</v>
      </c>
      <c r="M822" s="221">
        <v>130.25951121189215</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F823" s="590">
        <v>1400591.14</v>
      </c>
      <c r="G823" s="591"/>
      <c r="L823" s="588">
        <v>1.5771484702777776E-2</v>
      </c>
      <c r="M823" s="221">
        <v>130.25951121189215</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F824" s="590">
        <v>1530321.2649999999</v>
      </c>
      <c r="G824" s="591"/>
      <c r="L824" s="588">
        <v>1.5771484702777776E-2</v>
      </c>
      <c r="M824" s="221">
        <v>130.25951121189215</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F825" s="590">
        <v>1426042.9549999998</v>
      </c>
      <c r="G825" s="591"/>
      <c r="L825" s="588">
        <v>1.5771484702777776E-2</v>
      </c>
      <c r="M825" s="221">
        <v>130.25951121189215</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F826" s="590">
        <v>1877998</v>
      </c>
      <c r="G826" s="591"/>
      <c r="L826" s="588">
        <v>1.5771484702777776E-2</v>
      </c>
      <c r="M826" s="221">
        <v>130.25951121189215</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F827" s="590">
        <v>1480653.16</v>
      </c>
      <c r="G827" s="591"/>
      <c r="L827" s="588">
        <v>1.5771484702777776E-2</v>
      </c>
      <c r="M827" s="221">
        <v>130.25951121189215</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F828" s="590">
        <v>1943480.8249999997</v>
      </c>
      <c r="G828" s="591"/>
      <c r="L828" s="588">
        <v>1.5771484702777776E-2</v>
      </c>
      <c r="M828" s="221">
        <v>130.25951121189215</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F829" s="590">
        <v>1423819.01</v>
      </c>
      <c r="G829" s="591"/>
      <c r="L829" s="588">
        <v>1.5771484702777776E-2</v>
      </c>
      <c r="M829" s="221">
        <v>130.25951121189215</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F830" s="590">
        <v>1039323.63</v>
      </c>
      <c r="G830" s="591"/>
      <c r="L830" s="588">
        <v>1.5771484702777776E-2</v>
      </c>
      <c r="M830" s="221">
        <v>130.25951121189215</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F831" s="590">
        <v>1403556.4000000001</v>
      </c>
      <c r="G831" s="591"/>
      <c r="L831" s="588">
        <v>1.5771484702777776E-2</v>
      </c>
      <c r="M831" s="221">
        <v>130.25951121189215</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F832" s="590">
        <v>1660545.5999999999</v>
      </c>
      <c r="G832" s="591"/>
      <c r="L832" s="588">
        <v>1.5771484702777776E-2</v>
      </c>
      <c r="M832" s="221">
        <v>130.25951121189215</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F833" s="590">
        <v>2403590.335</v>
      </c>
      <c r="G833" s="591"/>
      <c r="L833" s="588">
        <v>1.5771484702777776E-2</v>
      </c>
      <c r="M833" s="221">
        <v>130.25951121189215</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F834" s="590">
        <v>2165134.0100000002</v>
      </c>
      <c r="G834" s="591"/>
      <c r="L834" s="588">
        <v>1.5771484702777776E-2</v>
      </c>
      <c r="M834" s="221">
        <v>130.25951121189215</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F835" s="590">
        <v>1326953.8500000001</v>
      </c>
      <c r="G835" s="591"/>
      <c r="L835" s="588">
        <v>1.5771484702777776E-2</v>
      </c>
      <c r="M835" s="221">
        <v>130.25951121189215</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F836" s="590">
        <v>1980299.47</v>
      </c>
      <c r="G836" s="591"/>
      <c r="L836" s="588">
        <v>1.5771484702777776E-2</v>
      </c>
      <c r="M836" s="221">
        <v>130.25951121189215</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F837" s="590">
        <v>2115465.9049999998</v>
      </c>
      <c r="G837" s="591"/>
      <c r="L837" s="588">
        <v>1.5771484702777776E-2</v>
      </c>
      <c r="M837" s="221">
        <v>130.25951121189215</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F838" s="590">
        <v>1992654.7200000002</v>
      </c>
      <c r="G838" s="591"/>
      <c r="L838" s="588">
        <v>1.5771484702777776E-2</v>
      </c>
      <c r="M838" s="221">
        <v>130.25951121189215</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F839" s="590">
        <v>2184655.3049999997</v>
      </c>
      <c r="G839" s="591"/>
      <c r="L839" s="588">
        <v>1.5771484702777776E-2</v>
      </c>
      <c r="M839" s="221">
        <v>130.25951121189215</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F840" s="590">
        <v>1676360.32</v>
      </c>
      <c r="G840" s="591"/>
      <c r="L840" s="588">
        <v>1.5771484702777776E-2</v>
      </c>
      <c r="M840" s="221">
        <v>130.25951121189215</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F841" s="590">
        <v>1657580.34</v>
      </c>
      <c r="G841" s="591"/>
      <c r="L841" s="588">
        <v>1.5771484702777776E-2</v>
      </c>
      <c r="M841" s="221">
        <v>130.25951121189215</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F842" s="590">
        <v>952342.67</v>
      </c>
      <c r="G842" s="591"/>
      <c r="L842" s="588">
        <v>1.5771484702777776E-2</v>
      </c>
      <c r="M842" s="221">
        <v>130.25951121189215</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F843" s="590">
        <v>1962755.0149999999</v>
      </c>
      <c r="G843" s="591"/>
      <c r="L843" s="588">
        <v>1.5771484702777776E-2</v>
      </c>
      <c r="M843" s="221">
        <v>130.25951121189215</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F844" s="590">
        <v>2369242.7400000002</v>
      </c>
      <c r="G844" s="591"/>
      <c r="L844" s="588">
        <v>1.5771484702777776E-2</v>
      </c>
      <c r="M844" s="221">
        <v>130.25951121189215</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F845" s="590">
        <v>1693410.5650000002</v>
      </c>
      <c r="G845" s="591"/>
      <c r="L845" s="588">
        <v>1.5771484702777776E-2</v>
      </c>
      <c r="M845" s="221">
        <v>130.25951121189215</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F846" s="590">
        <v>2571127.5249999999</v>
      </c>
      <c r="G846" s="591"/>
      <c r="L846" s="588">
        <v>2.2286912138888889E-2</v>
      </c>
      <c r="M846" s="221">
        <v>130.25951121189215</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F847" s="590">
        <v>2339343.0349999997</v>
      </c>
      <c r="G847" s="591"/>
      <c r="L847" s="588">
        <v>1.5771484702777776E-2</v>
      </c>
      <c r="M847" s="221">
        <v>130.25951121189215</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F848" s="590">
        <v>1792993.88</v>
      </c>
      <c r="G848" s="591"/>
      <c r="L848" s="588">
        <v>1.5771484702777776E-2</v>
      </c>
      <c r="M848" s="221">
        <v>130.25951121189215</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F849" s="590">
        <v>1189069.26</v>
      </c>
      <c r="G849" s="591"/>
      <c r="L849" s="588">
        <v>1.5771484702777776E-2</v>
      </c>
      <c r="M849" s="221">
        <v>130.25951121189215</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F850" s="590">
        <v>1101594.0899999999</v>
      </c>
      <c r="G850" s="591"/>
      <c r="L850" s="588">
        <v>4.8239103027777784E-3</v>
      </c>
      <c r="M850" s="221">
        <v>130.25951121189215</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F851" s="590">
        <v>1154968.77</v>
      </c>
      <c r="G851" s="591"/>
      <c r="L851" s="588">
        <v>1.8198777958333332E-2</v>
      </c>
      <c r="M851" s="221">
        <v>130.25951121189215</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F852" s="590">
        <v>1204883.98</v>
      </c>
      <c r="G852" s="591"/>
      <c r="L852" s="588">
        <v>1.5771484702777776E-2</v>
      </c>
      <c r="M852" s="221">
        <v>130.25951121189215</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F853" s="590">
        <v>1392683.78</v>
      </c>
      <c r="G853" s="591"/>
      <c r="L853" s="588">
        <v>1.5771484702777776E-2</v>
      </c>
      <c r="M853" s="221">
        <v>130.25951121189215</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F854" s="590">
        <v>1702306.3450000002</v>
      </c>
      <c r="G854" s="591"/>
      <c r="L854" s="588">
        <v>2.194954601388889E-2</v>
      </c>
      <c r="M854" s="221">
        <v>130.25951121189215</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F855" s="590">
        <v>1050690.46</v>
      </c>
      <c r="G855" s="591"/>
      <c r="L855" s="588">
        <v>2.194954601388889E-2</v>
      </c>
      <c r="M855" s="221">
        <v>130.25951121189215</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F856" s="590">
        <v>1963990.54</v>
      </c>
      <c r="G856" s="591"/>
      <c r="L856" s="588">
        <v>1.5771484702777776E-2</v>
      </c>
      <c r="M856" s="221">
        <v>130.25951121189215</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F857" s="590">
        <v>1727016.8450000002</v>
      </c>
      <c r="G857" s="591"/>
      <c r="L857" s="588">
        <v>2.194954601388889E-2</v>
      </c>
      <c r="M857" s="221">
        <v>130.25951121189215</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F858" s="590">
        <v>1581719.105</v>
      </c>
      <c r="G858" s="591"/>
      <c r="L858" s="588">
        <v>2.194954601388889E-2</v>
      </c>
      <c r="M858" s="221">
        <v>130.25951121189215</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F859" s="590">
        <v>1822399.3750000002</v>
      </c>
      <c r="G859" s="591"/>
      <c r="L859" s="588">
        <v>1.5771484702777776E-2</v>
      </c>
      <c r="M859" s="221">
        <v>130.25951121189215</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F860" s="590">
        <v>1718862.3800000001</v>
      </c>
      <c r="G860" s="591"/>
      <c r="L860" s="588">
        <v>2.194954601388889E-2</v>
      </c>
      <c r="M860" s="221">
        <v>130.25951121189215</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F861" s="590">
        <v>1871326.165</v>
      </c>
      <c r="G861" s="591"/>
      <c r="L861" s="588">
        <v>1.5771484702777776E-2</v>
      </c>
      <c r="M861" s="221">
        <v>130.25951121189215</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F862" s="590">
        <v>501376.04499999998</v>
      </c>
      <c r="G862" s="591"/>
      <c r="L862" s="588">
        <v>2.2370095347222223E-2</v>
      </c>
      <c r="M862" s="221">
        <v>113.75661375661375</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F863" s="590">
        <v>503599.99</v>
      </c>
      <c r="G863" s="591"/>
      <c r="L863" s="588">
        <v>2.7032561713888886E-2</v>
      </c>
      <c r="M863" s="221">
        <v>113.75661375661375</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F864" s="590">
        <v>751199.20000000007</v>
      </c>
      <c r="G864" s="591"/>
      <c r="L864" s="588">
        <v>2.2370095347222223E-2</v>
      </c>
      <c r="M864" s="221">
        <v>113.75661375661375</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F865" s="590">
        <v>354842.77999999997</v>
      </c>
      <c r="G865" s="591"/>
      <c r="L865" s="588">
        <v>1.4029198491666667E-2</v>
      </c>
      <c r="M865" s="221">
        <v>113.75661375661375</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F866" s="590">
        <v>387954.85</v>
      </c>
      <c r="G866" s="591"/>
      <c r="L866" s="588">
        <v>2.3882190344444443E-2</v>
      </c>
      <c r="M866" s="221">
        <v>113.75661375661375</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F867" s="590">
        <v>496186.84</v>
      </c>
      <c r="G867" s="591"/>
      <c r="L867" s="588">
        <v>2.7032561713888886E-2</v>
      </c>
      <c r="M867" s="221">
        <v>113.75661375661375</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F868" s="590">
        <v>866597.23499999999</v>
      </c>
      <c r="G868" s="591"/>
      <c r="L868" s="588">
        <v>2.2370095347222223E-2</v>
      </c>
      <c r="M868" s="221">
        <v>113.75661375661375</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F869" s="590">
        <v>560434.14</v>
      </c>
      <c r="G869" s="591"/>
      <c r="L869" s="588">
        <v>2.2370095347222223E-2</v>
      </c>
      <c r="M869" s="221">
        <v>113.75661375661375</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F870" s="590">
        <v>472217.65500000003</v>
      </c>
      <c r="G870" s="591"/>
      <c r="L870" s="588">
        <v>2.2370095347222223E-2</v>
      </c>
      <c r="M870" s="221">
        <v>113.75661375661375</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F871" s="590">
        <v>403028.255</v>
      </c>
      <c r="G871" s="591"/>
      <c r="L871" s="588">
        <v>2.2370095347222223E-2</v>
      </c>
      <c r="M871" s="221">
        <v>113.75661375661375</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F872" s="590">
        <v>546349.15500000003</v>
      </c>
      <c r="G872" s="591"/>
      <c r="L872" s="588">
        <v>2.2370095347222223E-2</v>
      </c>
      <c r="M872" s="221">
        <v>113.75661375661375</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F873" s="590">
        <v>364974.08500000002</v>
      </c>
      <c r="G873" s="591"/>
      <c r="L873" s="588">
        <v>4.8239103027777784E-3</v>
      </c>
      <c r="M873" s="221">
        <v>113.75661375661375</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F874" s="590">
        <v>293313.63499999995</v>
      </c>
      <c r="G874" s="591"/>
      <c r="L874" s="588">
        <v>2.4351280474999997E-2</v>
      </c>
      <c r="M874" s="221">
        <v>113.75661375661375</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F875" s="590">
        <v>670148.75999999989</v>
      </c>
      <c r="G875" s="591"/>
      <c r="L875" s="588">
        <v>2.2370095347222223E-2</v>
      </c>
      <c r="M875" s="221">
        <v>113.75661375661375</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F876" s="590">
        <v>568835.71</v>
      </c>
      <c r="G876" s="591"/>
      <c r="L876" s="588">
        <v>2.2370095347222223E-2</v>
      </c>
      <c r="M876" s="221">
        <v>113.75661375661375</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F877" s="590">
        <v>450966.625</v>
      </c>
      <c r="G877" s="591"/>
      <c r="L877" s="588">
        <v>2.7032561713888886E-2</v>
      </c>
      <c r="M877" s="221">
        <v>113.75661375661375</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F878" s="590">
        <v>286394.69500000001</v>
      </c>
      <c r="G878" s="591"/>
      <c r="L878" s="588">
        <v>2.4351280474999997E-2</v>
      </c>
      <c r="M878" s="221">
        <v>113.75661375661375</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F879" s="590">
        <v>456897.14500000002</v>
      </c>
      <c r="G879" s="591"/>
      <c r="L879" s="588">
        <v>1.4029198491666667E-2</v>
      </c>
      <c r="M879" s="221">
        <v>113.75661375661375</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F880" s="590">
        <v>497669.47</v>
      </c>
      <c r="G880" s="591"/>
      <c r="L880" s="588">
        <v>2.2370095347222223E-2</v>
      </c>
      <c r="M880" s="221">
        <v>113.75661375661375</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F881" s="590">
        <v>360279.08999999997</v>
      </c>
      <c r="G881" s="591"/>
      <c r="L881" s="588">
        <v>2.3882190344444443E-2</v>
      </c>
      <c r="M881" s="221">
        <v>113.75661375661375</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F882" s="590">
        <v>528804.69999999995</v>
      </c>
      <c r="G882" s="591"/>
      <c r="L882" s="588">
        <v>2.2370095347222223E-2</v>
      </c>
      <c r="M882" s="221">
        <v>113.75661375661375</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F883" s="590">
        <v>847817.25499999989</v>
      </c>
      <c r="G883" s="591"/>
      <c r="L883" s="588">
        <v>2.2370095347222223E-2</v>
      </c>
      <c r="M883" s="221">
        <v>113.75661375661375</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F884" s="590">
        <v>1006211.5599999999</v>
      </c>
      <c r="G884" s="591"/>
      <c r="L884" s="588">
        <v>2.7032561713888886E-2</v>
      </c>
      <c r="M884" s="221">
        <v>113.75661375661375</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F885" s="590">
        <v>455414.51500000001</v>
      </c>
      <c r="G885" s="591"/>
      <c r="L885" s="588">
        <v>2.3882190344444443E-2</v>
      </c>
      <c r="M885" s="221">
        <v>113.75661375661375</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F886" s="590">
        <v>381777.22499999998</v>
      </c>
      <c r="G886" s="591"/>
      <c r="L886" s="588">
        <v>2.2370095347222223E-2</v>
      </c>
      <c r="M886" s="221">
        <v>113.75661375661375</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F887" s="590">
        <v>333344.64500000002</v>
      </c>
      <c r="G887" s="591"/>
      <c r="L887" s="588">
        <v>2.3882190344444443E-2</v>
      </c>
      <c r="M887" s="221">
        <v>113.75661375661375</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F888" s="590">
        <v>397344.83999999997</v>
      </c>
      <c r="G888" s="591"/>
      <c r="L888" s="588">
        <v>2.2370095347222223E-2</v>
      </c>
      <c r="M888" s="221">
        <v>113.75661375661375</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F889" s="590">
        <v>386719.32499999995</v>
      </c>
      <c r="G889" s="591"/>
      <c r="L889" s="588">
        <v>2.3882190344444443E-2</v>
      </c>
      <c r="M889" s="221">
        <v>113.75661375661375</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F890" s="590">
        <v>382271.435</v>
      </c>
      <c r="G890" s="591"/>
      <c r="L890" s="588">
        <v>2.3882190344444443E-2</v>
      </c>
      <c r="M890" s="221">
        <v>113.75661375661375</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F891" s="590">
        <v>593793.31499999994</v>
      </c>
      <c r="G891" s="591"/>
      <c r="L891" s="588">
        <v>2.7032561713888886E-2</v>
      </c>
      <c r="M891" s="221">
        <v>113.75661375661375</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F892" s="590">
        <v>568588.60499999998</v>
      </c>
      <c r="G892" s="591"/>
      <c r="L892" s="588">
        <v>2.2370095347222223E-2</v>
      </c>
      <c r="M892" s="221">
        <v>113.75661375661375</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F893" s="590">
        <v>321483.60499999998</v>
      </c>
      <c r="G893" s="591"/>
      <c r="L893" s="588">
        <v>2.3882190344444443E-2</v>
      </c>
      <c r="M893" s="221">
        <v>113.75661375661375</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F894" s="590">
        <v>317529.92499999999</v>
      </c>
      <c r="G894" s="591"/>
      <c r="L894" s="588">
        <v>2.3882190344444443E-2</v>
      </c>
      <c r="M894" s="221">
        <v>113.75661375661375</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F895" s="590">
        <v>389437.48</v>
      </c>
      <c r="G895" s="591"/>
      <c r="L895" s="588">
        <v>2.3882190344444443E-2</v>
      </c>
      <c r="M895" s="221">
        <v>113.75661375661375</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F896" s="590">
        <v>394379.57999999996</v>
      </c>
      <c r="G896" s="591"/>
      <c r="L896" s="588">
        <v>2.3882190344444443E-2</v>
      </c>
      <c r="M896" s="221">
        <v>113.75661375661375</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F897" s="590">
        <v>349900.68</v>
      </c>
      <c r="G897" s="591"/>
      <c r="L897" s="588">
        <v>2.3882190344444443E-2</v>
      </c>
      <c r="M897" s="221">
        <v>113.75661375661375</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F898" s="590">
        <v>411924.03500000003</v>
      </c>
      <c r="G898" s="591"/>
      <c r="L898" s="588">
        <v>2.2370095347222223E-2</v>
      </c>
      <c r="M898" s="221">
        <v>113.75661375661375</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F899" s="590">
        <v>263413.93</v>
      </c>
      <c r="G899" s="591"/>
      <c r="L899" s="588">
        <v>2.3882190344444443E-2</v>
      </c>
      <c r="M899" s="221">
        <v>113.75661375661375</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F900" s="590">
        <v>405746.41000000003</v>
      </c>
      <c r="G900" s="591"/>
      <c r="L900" s="588">
        <v>1.4029198491666667E-2</v>
      </c>
      <c r="M900" s="221">
        <v>113.75661375661375</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F901" s="590">
        <v>782581.53500000003</v>
      </c>
      <c r="G901" s="591"/>
      <c r="L901" s="588">
        <v>2.2370095347222223E-2</v>
      </c>
      <c r="M901" s="221">
        <v>113.75661375661375</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F902" s="590">
        <v>377329.33499999996</v>
      </c>
      <c r="G902" s="591"/>
      <c r="L902" s="588">
        <v>2.3882190344444443E-2</v>
      </c>
      <c r="M902" s="221">
        <v>113.75661375661375</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F903" s="590">
        <v>290595.48</v>
      </c>
      <c r="G903" s="591"/>
      <c r="L903" s="588">
        <v>2.3882190344444443E-2</v>
      </c>
      <c r="M903" s="221">
        <v>113.75661375661375</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F904" s="590">
        <v>661500.08500000008</v>
      </c>
      <c r="G904" s="591"/>
      <c r="L904" s="588">
        <v>2.2370095347222223E-2</v>
      </c>
      <c r="M904" s="221">
        <v>113.75661375661375</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F905" s="590">
        <v>717592.91999999993</v>
      </c>
      <c r="G905" s="591"/>
      <c r="L905" s="588">
        <v>2.2370095347222223E-2</v>
      </c>
      <c r="M905" s="221">
        <v>113.75661375661375</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F906" s="590">
        <v>509036.30000000005</v>
      </c>
      <c r="G906" s="591"/>
      <c r="L906" s="588">
        <v>8.6679750388888879E-2</v>
      </c>
      <c r="M906" s="221">
        <v>113.75661375661375</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F907" s="590">
        <v>932327.16500000004</v>
      </c>
      <c r="G907" s="591"/>
      <c r="L907" s="588">
        <v>2.7032561713888886E-2</v>
      </c>
      <c r="M907" s="221">
        <v>113.75661375661375</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F908" s="590">
        <v>356325.41000000003</v>
      </c>
      <c r="G908" s="591"/>
      <c r="L908" s="588">
        <v>2.3882190344444443E-2</v>
      </c>
      <c r="M908" s="221">
        <v>113.75661375661375</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F909" s="590">
        <v>400062.995</v>
      </c>
      <c r="G909" s="591"/>
      <c r="L909" s="588">
        <v>2.2370095347222223E-2</v>
      </c>
      <c r="M909" s="221">
        <v>113.75661375661375</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F910" s="590">
        <v>388201.95500000002</v>
      </c>
      <c r="G910" s="591"/>
      <c r="L910" s="588">
        <v>2.4351280474999997E-2</v>
      </c>
      <c r="M910" s="221">
        <v>113.75661375661375</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F911" s="590">
        <v>524109.70500000002</v>
      </c>
      <c r="G911" s="591"/>
      <c r="L911" s="588">
        <v>2.2370095347222223E-2</v>
      </c>
      <c r="M911" s="221">
        <v>113.75661375661375</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F912" s="590">
        <v>314811.76999999996</v>
      </c>
      <c r="G912" s="591"/>
      <c r="L912" s="588">
        <v>2.3882190344444443E-2</v>
      </c>
      <c r="M912" s="221">
        <v>113.75661375661375</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F913" s="590">
        <v>845346.20499999996</v>
      </c>
      <c r="G913" s="591"/>
      <c r="L913" s="588">
        <v>2.2370095347222223E-2</v>
      </c>
      <c r="M913" s="221">
        <v>113.75661375661375</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F914" s="590">
        <v>426750.33500000002</v>
      </c>
      <c r="G914" s="591"/>
      <c r="L914" s="588">
        <v>2.2370095347222223E-2</v>
      </c>
      <c r="M914" s="221">
        <v>113.75661375661375</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F915" s="590">
        <v>631106.17000000004</v>
      </c>
      <c r="G915" s="591"/>
      <c r="L915" s="588">
        <v>2.7032561713888886E-2</v>
      </c>
      <c r="M915" s="221">
        <v>113.75661375661375</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F916" s="590">
        <v>332603.33</v>
      </c>
      <c r="G916" s="591"/>
      <c r="L916" s="588">
        <v>2.3882190344444443E-2</v>
      </c>
      <c r="M916" s="221">
        <v>113.75661375661375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F917" s="590">
        <v>491244.74</v>
      </c>
      <c r="G917" s="591"/>
      <c r="L917" s="588">
        <v>2.2370095347222223E-2</v>
      </c>
      <c r="M917" s="221">
        <v>113.75661375661375</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F918" s="590">
        <v>676820.59499999997</v>
      </c>
      <c r="G918" s="591"/>
      <c r="L918" s="588">
        <v>2.2370095347222223E-2</v>
      </c>
      <c r="M918" s="221">
        <v>113.75661375661375</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F919" s="590">
        <v>504588.41000000003</v>
      </c>
      <c r="G919" s="591"/>
      <c r="L919" s="588">
        <v>2.2370095347222223E-2</v>
      </c>
      <c r="M919" s="221">
        <v>113.75661375661375</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F920" s="590">
        <v>764542.87</v>
      </c>
      <c r="G920" s="591"/>
      <c r="L920" s="588">
        <v>2.2370095347222223E-2</v>
      </c>
      <c r="M920" s="221">
        <v>113.75661375661375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F921" s="590">
        <v>364726.98</v>
      </c>
      <c r="G921" s="591"/>
      <c r="L921" s="588">
        <v>2.4351280474999997E-2</v>
      </c>
      <c r="M921" s="221">
        <v>113.75661375661375</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F922" s="590">
        <v>764789.97499999998</v>
      </c>
      <c r="G922" s="591"/>
      <c r="L922" s="588">
        <v>2.7032561713888886E-2</v>
      </c>
      <c r="M922" s="221">
        <v>113.75661375661375</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F923" s="590">
        <v>461592.14</v>
      </c>
      <c r="G923" s="591"/>
      <c r="L923" s="588">
        <v>2.2370095347222223E-2</v>
      </c>
      <c r="M923" s="221">
        <v>113.75661375661375</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F924" s="590">
        <v>496681.04999999993</v>
      </c>
      <c r="G924" s="591"/>
      <c r="L924" s="588">
        <v>2.2370095347222223E-2</v>
      </c>
      <c r="M924" s="221">
        <v>113.75661375661375</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F925" s="590">
        <v>400804.31</v>
      </c>
      <c r="G925" s="591"/>
      <c r="L925" s="588">
        <v>2.2370095347222223E-2</v>
      </c>
      <c r="M925" s="221">
        <v>113.75661375661375</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F926" s="590">
        <v>253035.51999999999</v>
      </c>
      <c r="G926" s="591"/>
      <c r="L926" s="588">
        <v>2.4351280474999997E-2</v>
      </c>
      <c r="M926" s="221">
        <v>113.75661375661375</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F927" s="590">
        <v>742797.63</v>
      </c>
      <c r="G927" s="591"/>
      <c r="L927" s="588">
        <v>2.2370095347222223E-2</v>
      </c>
      <c r="M927" s="221">
        <v>113.75661375661375</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F928" s="590">
        <v>485067.11499999999</v>
      </c>
      <c r="G928" s="591"/>
      <c r="L928" s="588">
        <v>2.2370095347222223E-2</v>
      </c>
      <c r="M928" s="221">
        <v>113.75661375661375</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F929" s="590">
        <v>267861.82</v>
      </c>
      <c r="G929" s="591"/>
      <c r="L929" s="588">
        <v>2.3882190344444443E-2</v>
      </c>
      <c r="M929" s="221">
        <v>113.75661375661375</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F930" s="590">
        <v>336309.90499999997</v>
      </c>
      <c r="G930" s="591"/>
      <c r="L930" s="588">
        <v>2.3882190344444443E-2</v>
      </c>
      <c r="M930" s="221">
        <v>113.75661375661375</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F931" s="590">
        <v>492233.16</v>
      </c>
      <c r="G931" s="591"/>
      <c r="L931" s="588">
        <v>2.7032561713888886E-2</v>
      </c>
      <c r="M931" s="221">
        <v>113.75661375661375</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F932" s="590">
        <v>348418.05</v>
      </c>
      <c r="G932" s="591"/>
      <c r="L932" s="588">
        <v>2.3882190344444443E-2</v>
      </c>
      <c r="M932" s="221">
        <v>113.75661375661375</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F933" s="590">
        <v>496928.15499999997</v>
      </c>
      <c r="G933" s="591"/>
      <c r="L933" s="588">
        <v>2.2370095347222223E-2</v>
      </c>
      <c r="M933" s="221">
        <v>113.75661375661375</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F934" s="590">
        <v>409700.09</v>
      </c>
      <c r="G934" s="591"/>
      <c r="L934" s="588">
        <v>2.3882190344444443E-2</v>
      </c>
      <c r="M934" s="221">
        <v>113.75661375661375</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F935" s="590">
        <v>356325.41000000003</v>
      </c>
      <c r="G935" s="591"/>
      <c r="L935" s="588">
        <v>2.3882190344444443E-2</v>
      </c>
      <c r="M935" s="221">
        <v>113.75661375661375</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F936" s="590">
        <v>608125.40499999991</v>
      </c>
      <c r="G936" s="591"/>
      <c r="L936" s="588">
        <v>2.2370095347222223E-2</v>
      </c>
      <c r="M936" s="221">
        <v>113.75661375661375</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F937" s="590">
        <v>507800.77499999997</v>
      </c>
      <c r="G937" s="591"/>
      <c r="L937" s="588">
        <v>2.3882190344444443E-2</v>
      </c>
      <c r="M937" s="221">
        <v>113.75661375661375</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F938" s="590">
        <v>381035.91000000003</v>
      </c>
      <c r="G938" s="591"/>
      <c r="L938" s="588">
        <v>2.3882190344444443E-2</v>
      </c>
      <c r="M938" s="221">
        <v>113.75661375661375</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F939" s="590">
        <v>528557.59500000009</v>
      </c>
      <c r="G939" s="591"/>
      <c r="L939" s="588">
        <v>2.2370095347222223E-2</v>
      </c>
      <c r="M939" s="221">
        <v>113.75661375661375</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F940" s="590">
        <v>639013.53</v>
      </c>
      <c r="G940" s="591"/>
      <c r="L940" s="588">
        <v>8.6679750388888879E-2</v>
      </c>
      <c r="M940" s="221">
        <v>113.75661375661375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F941" s="590">
        <v>503105.77999999997</v>
      </c>
      <c r="G941" s="591"/>
      <c r="L941" s="588">
        <v>2.2370095347222223E-2</v>
      </c>
      <c r="M941" s="221">
        <v>113.75661375661375</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F942" s="590">
        <v>746751.31</v>
      </c>
      <c r="G942" s="591"/>
      <c r="L942" s="588">
        <v>2.2370095347222223E-2</v>
      </c>
      <c r="M942" s="221">
        <v>113.75661375661375</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F943" s="590">
        <v>309128.35499999998</v>
      </c>
      <c r="G943" s="591"/>
      <c r="L943" s="588">
        <v>2.3882190344444443E-2</v>
      </c>
      <c r="M943" s="221">
        <v>113.75661375661375</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F944" s="590">
        <v>320989.39500000002</v>
      </c>
      <c r="G944" s="591"/>
      <c r="L944" s="588">
        <v>2.3882190344444443E-2</v>
      </c>
      <c r="M944" s="221">
        <v>113.75661375661375</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F945" s="590">
        <v>330873.59499999997</v>
      </c>
      <c r="G945" s="591"/>
      <c r="L945" s="588">
        <v>2.3882190344444443E-2</v>
      </c>
      <c r="M945" s="221">
        <v>113.75661375661375</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F946" s="590">
        <v>585885.95499999996</v>
      </c>
      <c r="G946" s="591"/>
      <c r="L946" s="588">
        <v>2.2370095347222223E-2</v>
      </c>
      <c r="M946" s="221">
        <v>113.75661375661375</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F947" s="590">
        <v>374364.07500000001</v>
      </c>
      <c r="G947" s="591"/>
      <c r="L947" s="588">
        <v>2.3882190344444443E-2</v>
      </c>
      <c r="M947" s="221">
        <v>113.75661375661375</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F948" s="590">
        <v>855971.72</v>
      </c>
      <c r="G948" s="591"/>
      <c r="L948" s="588">
        <v>2.2370095347222223E-2</v>
      </c>
      <c r="M948" s="221">
        <v>113.75661375661375</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F949" s="590">
        <v>348418.05</v>
      </c>
      <c r="G949" s="591"/>
      <c r="L949" s="588">
        <v>2.4351280474999997E-2</v>
      </c>
      <c r="M949" s="221">
        <v>113.75661375661375</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F950" s="590">
        <v>739585.26500000001</v>
      </c>
      <c r="G950" s="591"/>
      <c r="L950" s="588">
        <v>2.2370095347222223E-2</v>
      </c>
      <c r="M950" s="221">
        <v>113.75661375661375</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F951" s="590">
        <v>386472.22000000003</v>
      </c>
      <c r="G951" s="591"/>
      <c r="L951" s="588">
        <v>2.3882190344444443E-2</v>
      </c>
      <c r="M951" s="221">
        <v>113.75661375661375</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F952" s="590">
        <v>435151.90499999997</v>
      </c>
      <c r="G952" s="591"/>
      <c r="L952" s="588">
        <v>2.3882190344444443E-2</v>
      </c>
      <c r="M952" s="221">
        <v>113.75661375661375</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F953" s="590">
        <v>471723.44500000001</v>
      </c>
      <c r="G953" s="591"/>
      <c r="L953" s="588">
        <v>2.3882190344444443E-2</v>
      </c>
      <c r="M953" s="221">
        <v>113.75661375661375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F954" s="590">
        <v>445530.31499999994</v>
      </c>
      <c r="G954" s="591"/>
      <c r="L954" s="588">
        <v>2.3882190344444443E-2</v>
      </c>
      <c r="M954" s="221">
        <v>113.75661375661375</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F955" s="590">
        <v>262919.72000000003</v>
      </c>
      <c r="G955" s="591"/>
      <c r="L955" s="588">
        <v>2.4351280474999997E-2</v>
      </c>
      <c r="M955" s="221">
        <v>113.75661375661375</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F956" s="590">
        <v>342734.63500000001</v>
      </c>
      <c r="G956" s="591"/>
      <c r="L956" s="588">
        <v>5.0377285166666667E-2</v>
      </c>
      <c r="M956" s="221">
        <v>113.75661375661375</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F957" s="590">
        <v>454178.99</v>
      </c>
      <c r="G957" s="591"/>
      <c r="L957" s="588">
        <v>1.4029198491666667E-2</v>
      </c>
      <c r="M957" s="221">
        <v>113.75661375661375</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F958" s="590">
        <v>431692.435</v>
      </c>
      <c r="G958" s="591"/>
      <c r="L958" s="588">
        <v>2.3882190344444443E-2</v>
      </c>
      <c r="M958" s="221">
        <v>113.75661375661375</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F959" s="590">
        <v>281946.80499999999</v>
      </c>
      <c r="G959" s="591"/>
      <c r="L959" s="588">
        <v>2.3882190344444443E-2</v>
      </c>
      <c r="M959" s="221">
        <v>113.75661375661375</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F960" s="590">
        <v>476171.33500000002</v>
      </c>
      <c r="G960" s="591"/>
      <c r="L960" s="588">
        <v>2.2370095347222223E-2</v>
      </c>
      <c r="M960" s="221">
        <v>113.75661375661375</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F961" s="590">
        <v>334085.95999999996</v>
      </c>
      <c r="G961" s="591"/>
      <c r="L961" s="588">
        <v>2.3882190344444443E-2</v>
      </c>
      <c r="M961" s="221">
        <v>113.75661375661375</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F962" s="590">
        <v>599476.73</v>
      </c>
      <c r="G962" s="591"/>
      <c r="L962" s="588">
        <v>2.2370095347222223E-2</v>
      </c>
      <c r="M962" s="221">
        <v>113.75661375661375</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F963" s="590">
        <v>346194.10499999998</v>
      </c>
      <c r="G963" s="591"/>
      <c r="L963" s="588">
        <v>2.3882190344444443E-2</v>
      </c>
      <c r="M963" s="221">
        <v>113.75661375661375</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F964" s="590">
        <v>481113.43500000006</v>
      </c>
      <c r="G964" s="591"/>
      <c r="L964" s="588">
        <v>2.2370095347222223E-2</v>
      </c>
      <c r="M964" s="221">
        <v>113.75661375661375</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F965" s="590">
        <v>410688.50999999995</v>
      </c>
      <c r="G965" s="591"/>
      <c r="L965" s="588">
        <v>2.2370095347222223E-2</v>
      </c>
      <c r="M965" s="221">
        <v>113.75661375661375</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F966" s="590">
        <v>1665981.9100000001</v>
      </c>
      <c r="G966" s="591"/>
      <c r="L966" s="588">
        <v>2.7032561713888886E-2</v>
      </c>
      <c r="M966" s="221">
        <v>113.75661375661375</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F967" s="590">
        <v>743291.84</v>
      </c>
      <c r="G967" s="591"/>
      <c r="L967" s="588">
        <v>1.7068200686111111E-2</v>
      </c>
      <c r="M967" s="221">
        <v>227.00932224741746</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F968" s="590">
        <v>855477.51000000013</v>
      </c>
      <c r="G968" s="591"/>
      <c r="L968" s="588">
        <v>0</v>
      </c>
      <c r="M968" s="221">
        <v>227.00932224741746</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F969" s="590">
        <v>917500.86499999999</v>
      </c>
      <c r="G969" s="591"/>
      <c r="L969" s="588">
        <v>1.7068200686111111E-2</v>
      </c>
      <c r="M969" s="221">
        <v>227.00932224741746</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F970" s="590">
        <v>893037.47</v>
      </c>
      <c r="G970" s="591"/>
      <c r="L970" s="588">
        <v>1.8198777958333332E-2</v>
      </c>
      <c r="M970" s="221">
        <v>227.00932224741746</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F971" s="590">
        <v>890072.21</v>
      </c>
      <c r="G971" s="591"/>
      <c r="L971" s="588">
        <v>1.7068200686111111E-2</v>
      </c>
      <c r="M971" s="221">
        <v>227.00932224741746</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F972" s="590">
        <v>583167.80000000005</v>
      </c>
      <c r="G972" s="591"/>
      <c r="L972" s="588">
        <v>1.7068200686111111E-2</v>
      </c>
      <c r="M972" s="221">
        <v>227.00932224741746</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F973" s="590">
        <v>491738.95</v>
      </c>
      <c r="G973" s="591"/>
      <c r="L973" s="588">
        <v>1.7068200686111111E-2</v>
      </c>
      <c r="M973" s="221">
        <v>227.00932224741746</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F974" s="590">
        <v>1483618.42</v>
      </c>
      <c r="G974" s="591"/>
      <c r="L974" s="588">
        <v>2.081752267777778E-2</v>
      </c>
      <c r="M974" s="221">
        <v>227.00932224741746</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F975" s="590">
        <v>1404544.82</v>
      </c>
      <c r="G975" s="591"/>
      <c r="L975" s="588">
        <v>1.7068200686111111E-2</v>
      </c>
      <c r="M975" s="221">
        <v>227.00932224741746</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F976" s="590">
        <v>594287.52500000002</v>
      </c>
      <c r="G976" s="591"/>
      <c r="L976" s="588">
        <v>1.8353863419444442E-2</v>
      </c>
      <c r="M976" s="221">
        <v>227.00932224741746</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F977" s="590">
        <v>919230.60000000009</v>
      </c>
      <c r="G977" s="591"/>
      <c r="L977" s="588">
        <v>1.7068200686111111E-2</v>
      </c>
      <c r="M977" s="221">
        <v>227.00932224741746</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F978" s="590">
        <v>617268.29</v>
      </c>
      <c r="G978" s="591"/>
      <c r="L978" s="588">
        <v>1.7068200686111111E-2</v>
      </c>
      <c r="M978" s="221">
        <v>227.00932224741746</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F979" s="590">
        <v>387707.745</v>
      </c>
      <c r="G979" s="591"/>
      <c r="L979" s="588">
        <v>0</v>
      </c>
      <c r="M979" s="221">
        <v>227.00932224741746</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F980" s="590">
        <v>762813.13500000001</v>
      </c>
      <c r="G980" s="591"/>
      <c r="L980" s="588">
        <v>2.081752267777778E-2</v>
      </c>
      <c r="M980" s="221">
        <v>227.00932224741746</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F981" s="590">
        <v>1275308.905</v>
      </c>
      <c r="G981" s="591"/>
      <c r="L981" s="588">
        <v>1.7068200686111111E-2</v>
      </c>
      <c r="M981" s="221">
        <v>227.00932224741746</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F982" s="590">
        <v>654334.04</v>
      </c>
      <c r="G982" s="591"/>
      <c r="L982" s="588">
        <v>1.9431044469444443E-2</v>
      </c>
      <c r="M982" s="221">
        <v>227.00932224741746</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F983" s="590">
        <v>825083.59500000009</v>
      </c>
      <c r="G983" s="591"/>
      <c r="L983" s="588">
        <v>1.7068200686111111E-2</v>
      </c>
      <c r="M983" s="221">
        <v>227.00932224741746</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F984" s="590">
        <v>1018566.81</v>
      </c>
      <c r="G984" s="591"/>
      <c r="L984" s="588">
        <v>1.9431044469444443E-2</v>
      </c>
      <c r="M984" s="221">
        <v>227.00932224741746</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F985" s="590">
        <v>1250351.2999999998</v>
      </c>
      <c r="G985" s="591"/>
      <c r="L985" s="588">
        <v>1.7068200686111111E-2</v>
      </c>
      <c r="M985" s="221">
        <v>227.00932224741746</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F986" s="590">
        <v>938504.78999999992</v>
      </c>
      <c r="G986" s="591"/>
      <c r="L986" s="588">
        <v>1.8198777958333332E-2</v>
      </c>
      <c r="M986" s="221">
        <v>227.00932224741746</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F987" s="590">
        <v>838427.26500000013</v>
      </c>
      <c r="G987" s="591"/>
      <c r="L987" s="588">
        <v>2.081752267777778E-2</v>
      </c>
      <c r="M987" s="221">
        <v>227.00932224741746</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F988" s="590">
        <v>477653.96499999997</v>
      </c>
      <c r="G988" s="591"/>
      <c r="L988" s="588">
        <v>0</v>
      </c>
      <c r="M988" s="221">
        <v>227.00932224741746</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F989" s="590">
        <v>578967.01500000001</v>
      </c>
      <c r="G989" s="591"/>
      <c r="L989" s="588">
        <v>1.7068200686111111E-2</v>
      </c>
      <c r="M989" s="221">
        <v>227.00932224741746</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F990" s="590">
        <v>1190304.7849999999</v>
      </c>
      <c r="G990" s="591"/>
      <c r="L990" s="588">
        <v>1.7068200686111111E-2</v>
      </c>
      <c r="M990" s="221">
        <v>227.00932224741746</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F991" s="590">
        <v>1094922.2550000001</v>
      </c>
      <c r="G991" s="591"/>
      <c r="L991" s="588">
        <v>1.7068200686111111E-2</v>
      </c>
      <c r="M991" s="221">
        <v>227.00932224741746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F992" s="590">
        <v>448248.47</v>
      </c>
      <c r="G992" s="591"/>
      <c r="L992" s="588">
        <v>1.7068200686111111E-2</v>
      </c>
      <c r="M992" s="221">
        <v>227.00932224741746</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F993" s="590">
        <v>688928.74</v>
      </c>
      <c r="G993" s="591"/>
      <c r="L993" s="588">
        <v>0</v>
      </c>
      <c r="M993" s="221">
        <v>227.00932224741746</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F994" s="590">
        <v>678797.43499999994</v>
      </c>
      <c r="G994" s="591"/>
      <c r="L994" s="588">
        <v>1.7068200686111111E-2</v>
      </c>
      <c r="M994" s="221">
        <v>227.00932224741746</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F995" s="590">
        <v>507306.56499999994</v>
      </c>
      <c r="G995" s="591"/>
      <c r="L995" s="588">
        <v>0</v>
      </c>
      <c r="M995" s="221">
        <v>227.00932224741746</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F996" s="590">
        <v>1232065.53</v>
      </c>
      <c r="G996" s="591"/>
      <c r="L996" s="588">
        <v>1.7068200686111111E-2</v>
      </c>
      <c r="M996" s="221">
        <v>227.00932224741746</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F997" s="590">
        <v>785299.69000000006</v>
      </c>
      <c r="G997" s="591"/>
      <c r="L997" s="588">
        <v>1.7068200686111111E-2</v>
      </c>
      <c r="M997" s="221">
        <v>227.00932224741746</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F998" s="590">
        <v>400062.995</v>
      </c>
      <c r="G998" s="591"/>
      <c r="L998" s="588">
        <v>0</v>
      </c>
      <c r="M998" s="221">
        <v>227.00932224741746</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F999" s="590">
        <v>594040.42000000004</v>
      </c>
      <c r="G999" s="591"/>
      <c r="L999" s="588">
        <v>1.7068200686111111E-2</v>
      </c>
      <c r="M999" s="221">
        <v>227.00932224741746</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F1000" s="590">
        <v>3612427.9949999996</v>
      </c>
      <c r="G1000" s="591"/>
      <c r="L1000" s="588">
        <v>1.7068200686111111E-2</v>
      </c>
      <c r="M1000" s="221">
        <v>227.00932224741746</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F1001" s="590">
        <v>653098.5149999999</v>
      </c>
      <c r="G1001" s="591"/>
      <c r="L1001" s="588">
        <v>1.7068200686111111E-2</v>
      </c>
      <c r="M1001" s="221">
        <v>227.00932224741746</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F1002" s="590">
        <v>763060.24</v>
      </c>
      <c r="G1002" s="591"/>
      <c r="L1002" s="588">
        <v>0</v>
      </c>
      <c r="M1002" s="221">
        <v>227.00932224741746</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F1003" s="590">
        <v>980265.53499999992</v>
      </c>
      <c r="G1003" s="591"/>
      <c r="L1003" s="588">
        <v>1.7068200686111111E-2</v>
      </c>
      <c r="M1003" s="221">
        <v>227.00932224741746</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F1004" s="590">
        <v>907863.7699999999</v>
      </c>
      <c r="G1004" s="591"/>
      <c r="L1004" s="588">
        <v>1.8198777958333332E-2</v>
      </c>
      <c r="M1004" s="221">
        <v>227.00932224741746</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F1005" s="590">
        <v>703013.72499999998</v>
      </c>
      <c r="G1005" s="591"/>
      <c r="L1005" s="588">
        <v>2.081752267777778E-2</v>
      </c>
      <c r="M1005" s="221">
        <v>227.00932224741746</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F1006" s="590">
        <v>720805.28500000003</v>
      </c>
      <c r="G1006" s="591"/>
      <c r="L1006" s="588">
        <v>1.7068200686111111E-2</v>
      </c>
      <c r="M1006" s="221">
        <v>227.00932224741746</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F1007" s="590">
        <v>817670.44500000007</v>
      </c>
      <c r="G1007" s="591"/>
      <c r="L1007" s="588">
        <v>1.7068200686111111E-2</v>
      </c>
      <c r="M1007" s="221">
        <v>227.00932224741746</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F1008" s="590">
        <v>945176.625</v>
      </c>
      <c r="G1008" s="591"/>
      <c r="L1008" s="588">
        <v>0</v>
      </c>
      <c r="M1008" s="221">
        <v>227.00932224741746</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F1009" s="590">
        <v>730442.38</v>
      </c>
      <c r="G1009" s="591"/>
      <c r="L1009" s="588">
        <v>1.7068200686111111E-2</v>
      </c>
      <c r="M1009" s="221">
        <v>227.00932224741746</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F1010" s="590">
        <v>641237.47499999998</v>
      </c>
      <c r="G1010" s="591"/>
      <c r="L1010" s="588">
        <v>1.7068200686111111E-2</v>
      </c>
      <c r="M1010" s="221">
        <v>227.00932224741746</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F1011" s="590">
        <v>610596.45499999996</v>
      </c>
      <c r="G1011" s="591"/>
      <c r="L1011" s="588">
        <v>0</v>
      </c>
      <c r="M1011" s="221">
        <v>227.00932224741746</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F1012" s="590">
        <v>735631.58499999996</v>
      </c>
      <c r="G1012" s="591"/>
      <c r="L1012" s="588">
        <v>2.081752267777778E-2</v>
      </c>
      <c r="M1012" s="221">
        <v>227.00932224741746</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F1013" s="590">
        <v>1135200.3699999999</v>
      </c>
      <c r="G1013" s="591"/>
      <c r="L1013" s="588">
        <v>2.081752267777778E-2</v>
      </c>
      <c r="M1013" s="221">
        <v>227.00932224741746</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F1014" s="590">
        <v>386472.22000000003</v>
      </c>
      <c r="G1014" s="591"/>
      <c r="L1014" s="588">
        <v>1.7068200686111111E-2</v>
      </c>
      <c r="M1014" s="221">
        <v>227.00932224741746</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F1015" s="590">
        <v>766025.5</v>
      </c>
      <c r="G1015" s="591"/>
      <c r="L1015" s="588">
        <v>1.7068200686111111E-2</v>
      </c>
      <c r="M1015" s="221">
        <v>227.00932224741746</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F1016" s="590">
        <v>760589.19</v>
      </c>
      <c r="G1016" s="591"/>
      <c r="L1016" s="588">
        <v>1.7068200686111111E-2</v>
      </c>
      <c r="M1016" s="221">
        <v>227.00932224741746</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F1017" s="590">
        <v>1259247.0799999998</v>
      </c>
      <c r="G1017" s="591"/>
      <c r="L1017" s="588">
        <v>1.7068200686111111E-2</v>
      </c>
      <c r="M1017" s="221">
        <v>227.00932224741746</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F1018" s="590">
        <v>954072.40500000003</v>
      </c>
      <c r="G1018" s="591"/>
      <c r="L1018" s="588">
        <v>1.7068200686111111E-2</v>
      </c>
      <c r="M1018" s="221">
        <v>227.00932224741746</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F1019" s="590">
        <v>991879.47000000009</v>
      </c>
      <c r="G1019" s="591"/>
      <c r="L1019" s="588">
        <v>1.8198777958333332E-2</v>
      </c>
      <c r="M1019" s="221">
        <v>227.00932224741746</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F1020" s="590">
        <v>833238.06</v>
      </c>
      <c r="G1020" s="591"/>
      <c r="L1020" s="588">
        <v>1.7068200686111111E-2</v>
      </c>
      <c r="M1020" s="221">
        <v>227.00932224741746</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F1021" s="590">
        <v>582179.38</v>
      </c>
      <c r="G1021" s="591"/>
      <c r="L1021" s="588">
        <v>0</v>
      </c>
      <c r="M1021" s="221">
        <v>227.00932224741746</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F1022" s="590">
        <v>3038403.08</v>
      </c>
      <c r="G1022" s="591"/>
      <c r="L1022" s="588">
        <v>2.081752267777778E-2</v>
      </c>
      <c r="M1022" s="221">
        <v>227.00932224741746</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F1023" s="590">
        <v>1640777.2000000002</v>
      </c>
      <c r="G1023" s="591"/>
      <c r="L1023" s="588">
        <v>1.7068200686111111E-2</v>
      </c>
      <c r="M1023" s="221">
        <v>227.00932224741746</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F1024" s="590">
        <v>741562.10499999998</v>
      </c>
      <c r="G1024" s="591"/>
      <c r="L1024" s="588">
        <v>0</v>
      </c>
      <c r="M1024" s="221">
        <v>227.00932224741746</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F1025" s="590">
        <v>1383046.6850000001</v>
      </c>
      <c r="G1025" s="591"/>
      <c r="L1025" s="588">
        <v>0</v>
      </c>
      <c r="M1025" s="221">
        <v>227.00932224741746</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F1026" s="590">
        <v>316047.29499999998</v>
      </c>
      <c r="G1026" s="591"/>
      <c r="L1026" s="588">
        <v>0</v>
      </c>
      <c r="M1026" s="221">
        <v>227.00932224741746</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F1027" s="590">
        <v>591569.37</v>
      </c>
      <c r="G1027" s="591"/>
      <c r="L1027" s="588">
        <v>1.7068200686111111E-2</v>
      </c>
      <c r="M1027" s="221">
        <v>227.00932224741746</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F1028" s="590">
        <v>876975.64500000002</v>
      </c>
      <c r="G1028" s="591"/>
      <c r="L1028" s="588">
        <v>1.7068200686111111E-2</v>
      </c>
      <c r="M1028" s="221">
        <v>227.00932224741746</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F1029" s="590">
        <v>826072.0149999999</v>
      </c>
      <c r="G1029" s="591"/>
      <c r="L1029" s="588">
        <v>1.7068200686111111E-2</v>
      </c>
      <c r="M1029" s="221">
        <v>227.00932224741746</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F1030" s="590">
        <v>395120.89499999996</v>
      </c>
      <c r="G1030" s="591"/>
      <c r="L1030" s="588">
        <v>1.8353863419444442E-2</v>
      </c>
      <c r="M1030" s="221">
        <v>227.00932224741746</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F1031" s="590">
        <v>505823.935</v>
      </c>
      <c r="G1031" s="591"/>
      <c r="L1031" s="588">
        <v>1.7068200686111111E-2</v>
      </c>
      <c r="M1031" s="221">
        <v>227.00932224741746</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F1032" s="590">
        <v>943941.1</v>
      </c>
      <c r="G1032" s="591"/>
      <c r="L1032" s="588">
        <v>1.7068200686111111E-2</v>
      </c>
      <c r="M1032" s="221">
        <v>227.00932224741746</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F1033" s="590">
        <v>741315</v>
      </c>
      <c r="G1033" s="591"/>
      <c r="L1033" s="588">
        <v>1.8353863419444442E-2</v>
      </c>
      <c r="M1033" s="221">
        <v>227.00932224741746</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F1034" s="590">
        <v>517932.07999999996</v>
      </c>
      <c r="G1034" s="591"/>
      <c r="L1034" s="588">
        <v>0</v>
      </c>
      <c r="M1034" s="221">
        <v>227.00932224741746</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F1035" s="590">
        <v>802102.83</v>
      </c>
      <c r="G1035" s="591"/>
      <c r="L1035" s="588">
        <v>1.7068200686111111E-2</v>
      </c>
      <c r="M1035" s="221">
        <v>227.00932224741746</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F1036" s="590">
        <v>694859.26</v>
      </c>
      <c r="G1036" s="591"/>
      <c r="L1036" s="588">
        <v>1.7068200686111111E-2</v>
      </c>
      <c r="M1036" s="221">
        <v>227.00932224741746</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F1037" s="590">
        <v>1193270.0449999999</v>
      </c>
      <c r="G1037" s="591"/>
      <c r="L1037" s="588">
        <v>1.9431044469444443E-2</v>
      </c>
      <c r="M1037" s="221">
        <v>227.00932224741746</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F1038" s="590">
        <v>771214.70499999996</v>
      </c>
      <c r="G1038" s="591"/>
      <c r="L1038" s="588">
        <v>1.7068200686111111E-2</v>
      </c>
      <c r="M1038" s="221">
        <v>227.00932224741746</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F1039" s="590">
        <v>1101099.8799999999</v>
      </c>
      <c r="G1039" s="591"/>
      <c r="L1039" s="588">
        <v>1.7068200686111111E-2</v>
      </c>
      <c r="M1039" s="221">
        <v>227.00932224741746</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F1040" s="590">
        <v>606642.77500000002</v>
      </c>
      <c r="G1040" s="591"/>
      <c r="L1040" s="588">
        <v>1.7068200686111111E-2</v>
      </c>
      <c r="M1040" s="221">
        <v>227.00932224741746</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F1041" s="590">
        <v>1103570.93</v>
      </c>
      <c r="G1041" s="591"/>
      <c r="L1041" s="588">
        <v>1.7068200686111111E-2</v>
      </c>
      <c r="M1041" s="221">
        <v>227.00932224741746</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F1042" s="590">
        <v>856960.1399999999</v>
      </c>
      <c r="G1042" s="591"/>
      <c r="L1042" s="588">
        <v>1.7068200686111111E-2</v>
      </c>
      <c r="M1042" s="221">
        <v>227.00932224741746</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F1043" s="590">
        <v>511507.35</v>
      </c>
      <c r="G1043" s="591"/>
      <c r="L1043" s="588">
        <v>0</v>
      </c>
      <c r="M1043" s="221">
        <v>227.00932224741746</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F1044" s="590">
        <v>860419.60999999987</v>
      </c>
      <c r="G1044" s="591"/>
      <c r="L1044" s="588">
        <v>1.7068200686111111E-2</v>
      </c>
      <c r="M1044" s="221">
        <v>227.00932224741746</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F1045" s="590">
        <v>938010.58</v>
      </c>
      <c r="G1045" s="591"/>
      <c r="L1045" s="588">
        <v>0</v>
      </c>
      <c r="M1045" s="221">
        <v>227.00932224741746</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F1046" s="590">
        <v>852759.35499999998</v>
      </c>
      <c r="G1046" s="591"/>
      <c r="L1046" s="588">
        <v>1.8353863419444442E-2</v>
      </c>
      <c r="M1046" s="221">
        <v>227.00932224741746</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F1047" s="590">
        <v>730689.48499999999</v>
      </c>
      <c r="G1047" s="591"/>
      <c r="L1047" s="588">
        <v>1.7068200686111111E-2</v>
      </c>
      <c r="M1047" s="221">
        <v>227.00932224741746</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F1048" s="590">
        <v>1069470.44</v>
      </c>
      <c r="G1048" s="591"/>
      <c r="L1048" s="588">
        <v>2.081752267777778E-2</v>
      </c>
      <c r="M1048" s="221">
        <v>227.00932224741746</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F1049" s="590">
        <v>477653.96499999997</v>
      </c>
      <c r="G1049" s="591"/>
      <c r="L1049" s="588">
        <v>1.7068200686111111E-2</v>
      </c>
      <c r="M1049" s="221">
        <v>227.00932224741746</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F1050" s="590">
        <v>969887.125</v>
      </c>
      <c r="G1050" s="591"/>
      <c r="L1050" s="588">
        <v>1.7068200686111111E-2</v>
      </c>
      <c r="M1050" s="221">
        <v>227.00932224741746</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F1051" s="590">
        <v>661500.08500000008</v>
      </c>
      <c r="G1051" s="591"/>
      <c r="L1051" s="588">
        <v>0</v>
      </c>
      <c r="M1051" s="221">
        <v>227.00932224741746</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F1052" s="590">
        <v>703507.93500000006</v>
      </c>
      <c r="G1052" s="591"/>
      <c r="L1052" s="588">
        <v>0</v>
      </c>
      <c r="M1052" s="221">
        <v>227.00932224741746</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F1053" s="590">
        <v>866103.02500000002</v>
      </c>
      <c r="G1053" s="591"/>
      <c r="L1053" s="588">
        <v>1.7068200686111111E-2</v>
      </c>
      <c r="M1053" s="221">
        <v>227.00932224741746</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F1054" s="590">
        <v>481360.54000000004</v>
      </c>
      <c r="G1054" s="591"/>
      <c r="L1054" s="588">
        <v>0</v>
      </c>
      <c r="M1054" s="221">
        <v>227.00932224741746</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F1055" s="590">
        <v>740326.58</v>
      </c>
      <c r="G1055" s="591"/>
      <c r="L1055" s="588">
        <v>1.7068200686111111E-2</v>
      </c>
      <c r="M1055" s="221">
        <v>227.00932224741746</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F1056" s="590">
        <v>1003493.405</v>
      </c>
      <c r="G1056" s="591"/>
      <c r="L1056" s="588">
        <v>1.7068200686111111E-2</v>
      </c>
      <c r="M1056" s="221">
        <v>227.00932224741746</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F1057" s="590">
        <v>573777.80999999994</v>
      </c>
      <c r="G1057" s="591"/>
      <c r="L1057" s="588">
        <v>1.7068200686111111E-2</v>
      </c>
      <c r="M1057" s="221">
        <v>227.00932224741746</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F1058" s="590">
        <v>844604.89</v>
      </c>
      <c r="G1058" s="591"/>
      <c r="L1058" s="588">
        <v>1.7068200686111111E-2</v>
      </c>
      <c r="M1058" s="221">
        <v>227.00932224741746</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F1059" s="590">
        <v>1967944.2200000002</v>
      </c>
      <c r="G1059" s="591"/>
      <c r="L1059" s="588">
        <v>2.081752267777778E-2</v>
      </c>
      <c r="M1059" s="221">
        <v>227.00932224741746</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F1060" s="590">
        <v>699554.255</v>
      </c>
      <c r="G1060" s="591"/>
      <c r="L1060" s="588">
        <v>1.7068200686111111E-2</v>
      </c>
      <c r="M1060" s="221">
        <v>227.00932224741746</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F1061" s="590">
        <v>331614.91000000003</v>
      </c>
      <c r="G1061" s="591"/>
      <c r="L1061" s="588">
        <v>0</v>
      </c>
      <c r="M1061" s="221">
        <v>227.00932224741746</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F1062" s="590">
        <v>701778.20000000007</v>
      </c>
      <c r="G1062" s="591"/>
      <c r="L1062" s="588">
        <v>1.7068200686111111E-2</v>
      </c>
      <c r="M1062" s="221">
        <v>227.00932224741746</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F1063" s="590">
        <v>283182.33</v>
      </c>
      <c r="G1063" s="591"/>
      <c r="L1063" s="588">
        <v>0</v>
      </c>
      <c r="M1063" s="221">
        <v>227.00932224741746</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F1064" s="590">
        <v>349406.47</v>
      </c>
      <c r="G1064" s="591"/>
      <c r="L1064" s="588">
        <v>1.8353863419444442E-2</v>
      </c>
      <c r="M1064" s="221">
        <v>227.00932224741746</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F1065" s="590">
        <v>576743.06999999995</v>
      </c>
      <c r="G1065" s="591"/>
      <c r="L1065" s="588">
        <v>0</v>
      </c>
      <c r="M1065" s="221">
        <v>227.00932224741746</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F1066" s="590">
        <v>800125.99</v>
      </c>
      <c r="G1066" s="591"/>
      <c r="L1066" s="588">
        <v>1.7068200686111111E-2</v>
      </c>
      <c r="M1066" s="221">
        <v>227.00932224741746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F1067" s="590">
        <v>540418.63500000001</v>
      </c>
      <c r="G1067" s="591"/>
      <c r="L1067" s="588">
        <v>1.7068200686111111E-2</v>
      </c>
      <c r="M1067" s="221">
        <v>227.00932224741746</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F1068" s="590">
        <v>538441.79500000004</v>
      </c>
      <c r="G1068" s="591"/>
      <c r="L1068" s="588">
        <v>1.7068200686111111E-2</v>
      </c>
      <c r="M1068" s="221">
        <v>227.00932224741746</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F1069" s="590">
        <v>684480.85</v>
      </c>
      <c r="G1069" s="591"/>
      <c r="L1069" s="588">
        <v>1.7068200686111111E-2</v>
      </c>
      <c r="M1069" s="221">
        <v>227.00932224741746</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F1070" s="590">
        <v>764295.76500000001</v>
      </c>
      <c r="G1070" s="591"/>
      <c r="L1070" s="588">
        <v>1.7068200686111111E-2</v>
      </c>
      <c r="M1070" s="221">
        <v>227.00932224741746</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F1071" s="590">
        <v>1382552.4750000001</v>
      </c>
      <c r="G1071" s="591"/>
      <c r="L1071" s="588">
        <v>1.7068200686111111E-2</v>
      </c>
      <c r="M1071" s="221">
        <v>227.00932224741746</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F1072" s="590">
        <v>1435432.9449999998</v>
      </c>
      <c r="G1072" s="591"/>
      <c r="L1072" s="588">
        <v>1.7068200686111111E-2</v>
      </c>
      <c r="M1072" s="221">
        <v>227.00932224741746</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F1073" s="590">
        <v>1402320.875</v>
      </c>
      <c r="G1073" s="591"/>
      <c r="L1073" s="588">
        <v>1.9431044469444443E-2</v>
      </c>
      <c r="M1073" s="221">
        <v>227.00932224741746</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F1074" s="590">
        <v>1122350.9099999999</v>
      </c>
      <c r="G1074" s="591"/>
      <c r="L1074" s="588">
        <v>1.7068200686111111E-2</v>
      </c>
      <c r="M1074" s="221">
        <v>227.00932224741746</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F1075" s="590">
        <v>750704.99</v>
      </c>
      <c r="G1075" s="591"/>
      <c r="L1075" s="588">
        <v>1.7068200686111111E-2</v>
      </c>
      <c r="M1075" s="221">
        <v>227.00932224741746</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F1076" s="590">
        <v>1281239.425</v>
      </c>
      <c r="G1076" s="591"/>
      <c r="L1076" s="588">
        <v>1.9431044469444443E-2</v>
      </c>
      <c r="M1076" s="221">
        <v>227.00932224741746</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F1077" s="590">
        <v>1015601.5499999999</v>
      </c>
      <c r="G1077" s="591"/>
      <c r="L1077" s="588">
        <v>1.9431044469444443E-2</v>
      </c>
      <c r="M1077" s="221">
        <v>227.00932224741746</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F1078" s="590">
        <v>801855.72499999998</v>
      </c>
      <c r="G1078" s="591"/>
      <c r="L1078" s="588">
        <v>2.081752267777778E-2</v>
      </c>
      <c r="M1078" s="221">
        <v>227.00932224741746</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F1079" s="590">
        <v>1245162.095</v>
      </c>
      <c r="G1079" s="591"/>
      <c r="L1079" s="588">
        <v>1.7068200686111111E-2</v>
      </c>
      <c r="M1079" s="221">
        <v>227.00932224741746</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F1080" s="590">
        <v>1318058.07</v>
      </c>
      <c r="G1080" s="591"/>
      <c r="L1080" s="588">
        <v>0</v>
      </c>
      <c r="M1080" s="221">
        <v>227.00932224741746</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F1081" s="590">
        <v>793701.26</v>
      </c>
      <c r="G1081" s="591"/>
      <c r="L1081" s="588">
        <v>1.7068200686111111E-2</v>
      </c>
      <c r="M1081" s="221">
        <v>227.00932224741746</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F1082" s="590">
        <v>658781.93000000005</v>
      </c>
      <c r="G1082" s="591"/>
      <c r="L1082" s="588">
        <v>0</v>
      </c>
      <c r="M1082" s="221">
        <v>227.00932224741746</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F1083" s="590">
        <v>910087.71500000008</v>
      </c>
      <c r="G1083" s="591"/>
      <c r="L1083" s="588">
        <v>1.7068200686111111E-2</v>
      </c>
      <c r="M1083" s="221">
        <v>227.00932224741746</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F1084" s="590">
        <v>625669.86</v>
      </c>
      <c r="G1084" s="591"/>
      <c r="L1084" s="588">
        <v>1.7068200686111111E-2</v>
      </c>
      <c r="M1084" s="221">
        <v>227.00932224741746</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F1085" s="590">
        <v>498163.68000000005</v>
      </c>
      <c r="G1085" s="591"/>
      <c r="L1085" s="588">
        <v>0</v>
      </c>
      <c r="M1085" s="221">
        <v>227.00932224741746</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F1086" s="590">
        <v>2004268.6549999998</v>
      </c>
      <c r="G1086" s="591"/>
      <c r="L1086" s="588">
        <v>1.7068200686111111E-2</v>
      </c>
      <c r="M1086" s="221">
        <v>227.00932224741746</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F1087" s="590">
        <v>682504.01</v>
      </c>
      <c r="G1087" s="591"/>
      <c r="L1087" s="588">
        <v>1.3456295880555556E-2</v>
      </c>
      <c r="M1087" s="221">
        <v>133.15696649029982</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F1088" s="590">
        <v>634071.42999999993</v>
      </c>
      <c r="G1088" s="591"/>
      <c r="L1088" s="588">
        <v>1.3456295880555556E-2</v>
      </c>
      <c r="M1088" s="221">
        <v>133.15696649029982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F1089" s="590">
        <v>896002.73</v>
      </c>
      <c r="G1089" s="591"/>
      <c r="L1089" s="588">
        <v>1.3456295880555556E-2</v>
      </c>
      <c r="M1089" s="221">
        <v>133.15696649029982</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F1090" s="590">
        <v>727477.12</v>
      </c>
      <c r="G1090" s="591"/>
      <c r="L1090" s="588">
        <v>1.3456295880555556E-2</v>
      </c>
      <c r="M1090" s="221">
        <v>133.15696649029982</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F1091" s="590">
        <v>628635.12</v>
      </c>
      <c r="G1091" s="591"/>
      <c r="L1091" s="588">
        <v>1.3456295880555556E-2</v>
      </c>
      <c r="M1091" s="221">
        <v>133.15696649029982</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F1092" s="590">
        <v>750952.09499999997</v>
      </c>
      <c r="G1092" s="591"/>
      <c r="L1092" s="588">
        <v>1.3456295880555556E-2</v>
      </c>
      <c r="M1092" s="221">
        <v>133.15696649029982</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F1093" s="590">
        <v>629376.43499999994</v>
      </c>
      <c r="G1093" s="591"/>
      <c r="L1093" s="588">
        <v>1.3456295880555556E-2</v>
      </c>
      <c r="M1093" s="221">
        <v>133.15696649029982</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F1094" s="590">
        <v>771461.80999999994</v>
      </c>
      <c r="G1094" s="591"/>
      <c r="L1094" s="588">
        <v>1.3456295880555556E-2</v>
      </c>
      <c r="M1094" s="221">
        <v>133.15696649029982</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F1095" s="590">
        <v>737114.21499999997</v>
      </c>
      <c r="G1095" s="591"/>
      <c r="L1095" s="588">
        <v>1.3456295880555556E-2</v>
      </c>
      <c r="M1095" s="221">
        <v>133.15696649029982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F1096" s="590">
        <v>859925.39999999991</v>
      </c>
      <c r="G1096" s="591"/>
      <c r="L1096" s="588">
        <v>1.3456295880555556E-2</v>
      </c>
      <c r="M1096" s="221">
        <v>133.15696649029982</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F1097" s="590">
        <v>619492.23499999999</v>
      </c>
      <c r="G1097" s="591"/>
      <c r="L1097" s="588">
        <v>1.3456295880555556E-2</v>
      </c>
      <c r="M1097" s="221">
        <v>133.15696649029982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F1098" s="590">
        <v>612326.18999999994</v>
      </c>
      <c r="G1098" s="591"/>
      <c r="L1098" s="588">
        <v>1.3456295880555556E-2</v>
      </c>
      <c r="M1098" s="221">
        <v>133.15696649029982</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F1099" s="590">
        <v>667677.71000000008</v>
      </c>
      <c r="G1099" s="591"/>
      <c r="L1099" s="588">
        <v>1.3456295880555556E-2</v>
      </c>
      <c r="M1099" s="221">
        <v>133.15696649029982</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F1100" s="590">
        <v>590333.84499999997</v>
      </c>
      <c r="G1100" s="591"/>
      <c r="L1100" s="588">
        <v>1.3456295880555556E-2</v>
      </c>
      <c r="M1100" s="221">
        <v>133.15696649029982</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F1101" s="590">
        <v>692388.21</v>
      </c>
      <c r="G1101" s="591"/>
      <c r="L1101" s="588">
        <v>1.3456295880555556E-2</v>
      </c>
      <c r="M1101" s="221">
        <v>133.15696649029982</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F1102" s="590">
        <v>732913.42999999993</v>
      </c>
      <c r="G1102" s="591"/>
      <c r="L1102" s="588">
        <v>1.3456295880555556E-2</v>
      </c>
      <c r="M1102" s="221">
        <v>133.15696649029982</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F1103" s="590">
        <v>2038863.355</v>
      </c>
      <c r="G1103" s="591"/>
      <c r="L1103" s="588">
        <v>1.3456295880555556E-2</v>
      </c>
      <c r="M1103" s="221">
        <v>133.15696649029982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F1104" s="590">
        <v>917500.86499999999</v>
      </c>
      <c r="G1104" s="591"/>
      <c r="L1104" s="588">
        <v>1.3456295880555556E-2</v>
      </c>
      <c r="M1104" s="221">
        <v>133.15696649029982</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F1105" s="590">
        <v>691646.8949999999</v>
      </c>
      <c r="G1105" s="591"/>
      <c r="L1105" s="588">
        <v>1.3456295880555556E-2</v>
      </c>
      <c r="M1105" s="221">
        <v>133.15696649029982</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F1106" s="590">
        <v>603183.30500000005</v>
      </c>
      <c r="G1106" s="591"/>
      <c r="L1106" s="588">
        <v>1.3456295880555556E-2</v>
      </c>
      <c r="M1106" s="221">
        <v>133.15696649029982</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F1107" s="590">
        <v>700789.78</v>
      </c>
      <c r="G1107" s="591"/>
      <c r="L1107" s="588">
        <v>1.3456295880555556E-2</v>
      </c>
      <c r="M1107" s="221">
        <v>133.15696649029982</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F1108" s="590">
        <v>676573.49</v>
      </c>
      <c r="G1108" s="591"/>
      <c r="L1108" s="588">
        <v>1.3456295880555556E-2</v>
      </c>
      <c r="M1108" s="221">
        <v>133.15696649029982</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F1109" s="590">
        <v>708697.14</v>
      </c>
      <c r="G1109" s="591"/>
      <c r="L1109" s="588">
        <v>1.3456295880555556E-2</v>
      </c>
      <c r="M1109" s="221">
        <v>133.15696649029982</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F1110" s="590">
        <v>443800.58</v>
      </c>
      <c r="G1110" s="591"/>
      <c r="L1110" s="588">
        <v>1.3456295880555556E-2</v>
      </c>
      <c r="M1110" s="221">
        <v>133.15696649029982</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F1111" s="590">
        <v>989161.31499999994</v>
      </c>
      <c r="G1111" s="591"/>
      <c r="L1111" s="588">
        <v>1.3456295880555556E-2</v>
      </c>
      <c r="M1111" s="221">
        <v>133.15696649029982</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F1112" s="590">
        <v>576743.06999999995</v>
      </c>
      <c r="G1112" s="591"/>
      <c r="L1112" s="588">
        <v>1.3456295880555556E-2</v>
      </c>
      <c r="M1112" s="221">
        <v>133.15696649029982</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F1113" s="590">
        <v>550302.83499999996</v>
      </c>
      <c r="G1113" s="591"/>
      <c r="L1113" s="588">
        <v>1.3456295880555556E-2</v>
      </c>
      <c r="M1113" s="221">
        <v>133.15696649029982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F1114" s="590">
        <v>1379093.0049999999</v>
      </c>
      <c r="G1114" s="591"/>
      <c r="L1114" s="588">
        <v>1.3456295880555556E-2</v>
      </c>
      <c r="M1114" s="221">
        <v>133.15696649029982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F1115" s="590">
        <v>716357.39500000002</v>
      </c>
      <c r="G1115" s="591"/>
      <c r="L1115" s="588">
        <v>1.3456295880555556E-2</v>
      </c>
      <c r="M1115" s="221">
        <v>133.15696649029982</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F1116" s="590">
        <v>787029.42500000005</v>
      </c>
      <c r="G1116" s="591"/>
      <c r="L1116" s="588">
        <v>1.3456295880555556E-2</v>
      </c>
      <c r="M1116" s="221">
        <v>133.15696649029982</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F1117" s="590">
        <v>793207.04999999993</v>
      </c>
      <c r="G1117" s="591"/>
      <c r="L1117" s="588">
        <v>1.3456295880555556E-2</v>
      </c>
      <c r="M1117" s="221">
        <v>133.15696649029982</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F1118" s="590">
        <v>1322258.855</v>
      </c>
      <c r="G1118" s="591"/>
      <c r="L1118" s="588">
        <v>1.3456295880555556E-2</v>
      </c>
      <c r="M1118" s="221">
        <v>133.15696649029982</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F1119" s="590">
        <v>679291.64500000002</v>
      </c>
      <c r="G1119" s="591"/>
      <c r="L1119" s="588">
        <v>1.3456295880555556E-2</v>
      </c>
      <c r="M1119" s="221">
        <v>133.15696649029982</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F1120" s="590">
        <v>785793.9</v>
      </c>
      <c r="G1120" s="591"/>
      <c r="L1120" s="588">
        <v>1.3456295880555556E-2</v>
      </c>
      <c r="M1120" s="221">
        <v>133.15696649029982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F1121" s="590">
        <v>576990.17500000005</v>
      </c>
      <c r="G1121" s="591"/>
      <c r="L1121" s="588">
        <v>1.3456295880555556E-2</v>
      </c>
      <c r="M1121" s="221">
        <v>133.15696649029982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F1122" s="590">
        <v>2558772.2749999999</v>
      </c>
      <c r="G1122" s="591"/>
      <c r="L1122" s="588">
        <v>1.3456295880555556E-2</v>
      </c>
      <c r="M1122" s="221">
        <v>133.15696649029982</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F1123" s="590">
        <v>1052914.4049999998</v>
      </c>
      <c r="G1123" s="591"/>
      <c r="L1123" s="588">
        <v>1.3456295880555556E-2</v>
      </c>
      <c r="M1123" s="221">
        <v>133.15696649029982</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F1124" s="590">
        <v>348665.15500000003</v>
      </c>
      <c r="G1124" s="591"/>
      <c r="L1124" s="588">
        <v>1.3456295880555556E-2</v>
      </c>
      <c r="M1124" s="221">
        <v>133.15696649029982</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F1125" s="590">
        <v>763801.55500000005</v>
      </c>
      <c r="G1125" s="591"/>
      <c r="L1125" s="588">
        <v>1.3456295880555556E-2</v>
      </c>
      <c r="M1125" s="221">
        <v>133.15696649029982</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F1126" s="590">
        <v>925902.43499999994</v>
      </c>
      <c r="G1126" s="591"/>
      <c r="L1126" s="588">
        <v>1.3456295880555556E-2</v>
      </c>
      <c r="M1126" s="221">
        <v>133.15696649029982</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F1127" s="590">
        <v>553020.99</v>
      </c>
      <c r="G1127" s="591"/>
      <c r="L1127" s="588">
        <v>1.3456295880555556E-2</v>
      </c>
      <c r="M1127" s="221">
        <v>133.15696649029982</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F1128" s="590">
        <v>699554.255</v>
      </c>
      <c r="G1128" s="591"/>
      <c r="L1128" s="588">
        <v>1.3456295880555556E-2</v>
      </c>
      <c r="M1128" s="221">
        <v>133.15696649029982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F1129" s="590">
        <v>933809.79499999993</v>
      </c>
      <c r="G1129" s="591"/>
      <c r="L1129" s="588">
        <v>1.3456295880555556E-2</v>
      </c>
      <c r="M1129" s="221">
        <v>133.15696649029982</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F1130" s="590">
        <v>432927.95999999996</v>
      </c>
      <c r="G1130" s="591"/>
      <c r="L1130" s="588">
        <v>1.3456295880555556E-2</v>
      </c>
      <c r="M1130" s="221">
        <v>133.15696649029982</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F1131" s="590">
        <v>862643.55500000005</v>
      </c>
      <c r="G1131" s="591"/>
      <c r="L1131" s="588">
        <v>1.3456295880555556E-2</v>
      </c>
      <c r="M1131" s="221">
        <v>133.15696649029982</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F1132" s="590">
        <v>1027709.6949999999</v>
      </c>
      <c r="G1132" s="591"/>
      <c r="L1132" s="588">
        <v>1.3456295880555556E-2</v>
      </c>
      <c r="M1132" s="221">
        <v>133.15696649029982</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F1133" s="590">
        <v>756635.51</v>
      </c>
      <c r="G1133" s="591"/>
      <c r="L1133" s="588">
        <v>1.3456295880555556E-2</v>
      </c>
      <c r="M1133" s="221">
        <v>133.15696649029982</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F1134" s="590">
        <v>864867.49999999988</v>
      </c>
      <c r="G1134" s="591"/>
      <c r="L1134" s="588">
        <v>1.3456295880555556E-2</v>
      </c>
      <c r="M1134" s="221">
        <v>133.15696649029982</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F1135" s="590">
        <v>721299.495</v>
      </c>
      <c r="G1135" s="591"/>
      <c r="L1135" s="588">
        <v>1.3456295880555556E-2</v>
      </c>
      <c r="M1135" s="221">
        <v>133.15696649029982</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F1136" s="590">
        <v>791971.52500000002</v>
      </c>
      <c r="G1136" s="591"/>
      <c r="L1136" s="588">
        <v>1.3456295880555556E-2</v>
      </c>
      <c r="M1136" s="221">
        <v>133.15696649029982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F1137" s="590">
        <v>814952.29</v>
      </c>
      <c r="G1137" s="591"/>
      <c r="L1137" s="588">
        <v>1.3456295880555556E-2</v>
      </c>
      <c r="M1137" s="221">
        <v>133.15696649029982</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F1138" s="590">
        <v>2651683.7549999999</v>
      </c>
      <c r="G1138" s="591"/>
      <c r="L1138" s="588">
        <v>1.3456295880555556E-2</v>
      </c>
      <c r="M1138" s="221">
        <v>133.15696649029982</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F1139" s="590">
        <v>1250598.4049999998</v>
      </c>
      <c r="G1139" s="591"/>
      <c r="L1139" s="588">
        <v>1.3456295880555556E-2</v>
      </c>
      <c r="M1139" s="221">
        <v>133.15696649029982</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F1140" s="590">
        <v>692635.31499999994</v>
      </c>
      <c r="G1140" s="591"/>
      <c r="L1140" s="588">
        <v>1.3456295880555556E-2</v>
      </c>
      <c r="M1140" s="221">
        <v>133.15696649029982</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F1141" s="590">
        <v>1017578.39</v>
      </c>
      <c r="G1141" s="591"/>
      <c r="L1141" s="588">
        <v>1.3456295880555556E-2</v>
      </c>
      <c r="M1141" s="221">
        <v>133.15696649029982</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F1142" s="590">
        <v>752187.62</v>
      </c>
      <c r="G1142" s="591"/>
      <c r="L1142" s="588">
        <v>1.3456295880555556E-2</v>
      </c>
      <c r="M1142" s="221">
        <v>133.15696649029982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F1143" s="590">
        <v>710921.08499999996</v>
      </c>
      <c r="G1143" s="591"/>
      <c r="L1143" s="588">
        <v>1.3456295880555556E-2</v>
      </c>
      <c r="M1143" s="221">
        <v>133.15696649029982</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F1144" s="590">
        <v>915029.81500000006</v>
      </c>
      <c r="G1144" s="591"/>
      <c r="L1144" s="588">
        <v>1.3456295880555556E-2</v>
      </c>
      <c r="M1144" s="221">
        <v>133.15696649029982</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F1145" s="590">
        <v>892543.26</v>
      </c>
      <c r="G1145" s="591"/>
      <c r="L1145" s="588">
        <v>1.3456295880555556E-2</v>
      </c>
      <c r="M1145" s="221">
        <v>133.15696649029982</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F1146" s="590">
        <v>726241.59499999997</v>
      </c>
      <c r="G1146" s="591"/>
      <c r="L1146" s="588">
        <v>1.3456295880555556E-2</v>
      </c>
      <c r="M1146" s="221">
        <v>133.15696649029982</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F1147" s="590">
        <v>696836.1</v>
      </c>
      <c r="G1147" s="591"/>
      <c r="L1147" s="588">
        <v>1.3456295880555556E-2</v>
      </c>
      <c r="M1147" s="221">
        <v>133.15696649029982</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F1148" s="590">
        <v>814458.08</v>
      </c>
      <c r="G1148" s="591"/>
      <c r="L1148" s="588">
        <v>1.3456295880555556E-2</v>
      </c>
      <c r="M1148" s="221">
        <v>133.15696649029982</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F1149" s="590">
        <v>725253.17500000005</v>
      </c>
      <c r="G1149" s="591"/>
      <c r="L1149" s="588">
        <v>1.3456295880555556E-2</v>
      </c>
      <c r="M1149" s="221">
        <v>133.15696649029982</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F1150" s="590">
        <v>692882.42</v>
      </c>
      <c r="G1150" s="591"/>
      <c r="L1150" s="588">
        <v>1.3456295880555556E-2</v>
      </c>
      <c r="M1150" s="221">
        <v>133.15696649029982</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F1151" s="590">
        <v>871292.23</v>
      </c>
      <c r="G1151" s="591"/>
      <c r="L1151" s="588">
        <v>2.4351280474999997E-2</v>
      </c>
      <c r="M1151" s="221">
        <v>48.122952884857646</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F1152" s="590">
        <v>430209.80499999993</v>
      </c>
      <c r="G1152" s="591"/>
      <c r="L1152" s="588">
        <v>2.4351280474999997E-2</v>
      </c>
      <c r="M1152" s="221">
        <v>48.122952884857646</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F1153" s="590">
        <v>1687727.15</v>
      </c>
      <c r="G1153" s="591"/>
      <c r="L1153" s="588">
        <v>5.6721003805555552E-2</v>
      </c>
      <c r="M1153" s="221">
        <v>48.122952884857646</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F1154" s="590">
        <v>613808.82000000007</v>
      </c>
      <c r="G1154" s="591"/>
      <c r="L1154" s="588">
        <v>2.4351280474999997E-2</v>
      </c>
      <c r="M1154" s="221">
        <v>48.122952884857646</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F1155" s="590">
        <v>690411.37</v>
      </c>
      <c r="G1155" s="591"/>
      <c r="L1155" s="588">
        <v>2.4351280474999997E-2</v>
      </c>
      <c r="M1155" s="221">
        <v>48.122952884857646</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F1156" s="590">
        <v>746998.41500000004</v>
      </c>
      <c r="G1156" s="591"/>
      <c r="L1156" s="588">
        <v>2.4351280474999997E-2</v>
      </c>
      <c r="M1156" s="221">
        <v>48.122952884857646</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F1157" s="590">
        <v>1167571.125</v>
      </c>
      <c r="G1157" s="591"/>
      <c r="L1157" s="588">
        <v>0</v>
      </c>
      <c r="M1157" s="221">
        <v>48.122952884857646</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F1158" s="590">
        <v>1147555.6199999999</v>
      </c>
      <c r="G1158" s="591"/>
      <c r="L1158" s="588">
        <v>0</v>
      </c>
      <c r="M1158" s="221">
        <v>48.122952884857646</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F1159" s="590">
        <v>720063.97</v>
      </c>
      <c r="G1159" s="591"/>
      <c r="L1159" s="588">
        <v>2.8633091083333333E-2</v>
      </c>
      <c r="M1159" s="221">
        <v>48.122952884857646</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F1160" s="590">
        <v>609360.93000000005</v>
      </c>
      <c r="G1160" s="591"/>
      <c r="L1160" s="588">
        <v>2.4351280474999997E-2</v>
      </c>
      <c r="M1160" s="221">
        <v>48.122952884857646</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F1161" s="590">
        <v>347923.84</v>
      </c>
      <c r="G1161" s="591"/>
      <c r="L1161" s="588">
        <v>2.4351280474999997E-2</v>
      </c>
      <c r="M1161" s="221">
        <v>48.122952884857646</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F1162" s="590">
        <v>1021532.0700000001</v>
      </c>
      <c r="G1162" s="591"/>
      <c r="L1162" s="588">
        <v>2.4351280474999997E-2</v>
      </c>
      <c r="M1162" s="221">
        <v>48.122952884857646</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F1163" s="590">
        <v>364726.98</v>
      </c>
      <c r="G1163" s="591"/>
      <c r="L1163" s="588">
        <v>2.4351280474999997E-2</v>
      </c>
      <c r="M1163" s="221">
        <v>48.122952884857646</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F1164" s="590">
        <v>740820.79</v>
      </c>
      <c r="G1164" s="591"/>
      <c r="L1164" s="588">
        <v>0</v>
      </c>
      <c r="M1164" s="221">
        <v>48.122952884857646</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F1165" s="590">
        <v>379059.06999999995</v>
      </c>
      <c r="G1165" s="591"/>
      <c r="L1165" s="588">
        <v>2.4351280474999997E-2</v>
      </c>
      <c r="M1165" s="221">
        <v>48.122952884857646</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F1166" s="590">
        <v>1265177.6000000001</v>
      </c>
      <c r="G1166" s="591"/>
      <c r="L1166" s="588">
        <v>2.8633091083333333E-2</v>
      </c>
      <c r="M1166" s="221">
        <v>48.122952884857646</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F1167" s="590">
        <v>1381811.16</v>
      </c>
      <c r="G1167" s="591"/>
      <c r="L1167" s="588">
        <v>1.6713160730555555E-2</v>
      </c>
      <c r="M1167" s="221">
        <v>92.340639959687579</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F1168" s="590">
        <v>2548146.7599999998</v>
      </c>
      <c r="G1168" s="591"/>
      <c r="L1168" s="588">
        <v>2.4351280474999997E-2</v>
      </c>
      <c r="M1168" s="221">
        <v>92.340639959687579</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F1169" s="590">
        <v>3663331.6249999995</v>
      </c>
      <c r="G1169" s="591"/>
      <c r="L1169" s="588">
        <v>2.3245128800000001E-2</v>
      </c>
      <c r="M1169" s="221">
        <v>92.340639959687579</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F1170" s="590">
        <v>2534555.9850000003</v>
      </c>
      <c r="G1170" s="591"/>
      <c r="L1170" s="588">
        <v>2.4351280474999997E-2</v>
      </c>
      <c r="M1170" s="221">
        <v>92.340639959687579</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F1171" s="590">
        <v>1760870.23</v>
      </c>
      <c r="G1171" s="591"/>
      <c r="L1171" s="588">
        <v>0</v>
      </c>
      <c r="M1171" s="221">
        <v>92.340639959687579</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F1172" s="590">
        <v>2020824.69</v>
      </c>
      <c r="G1172" s="591"/>
      <c r="L1172" s="588">
        <v>2.5138583691666667E-2</v>
      </c>
      <c r="M1172" s="221">
        <v>92.340639959687579</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F1173" s="590">
        <v>1981040.7849999999</v>
      </c>
      <c r="G1173" s="591"/>
      <c r="L1173" s="588">
        <v>2.9079203805555554E-2</v>
      </c>
      <c r="M1173" s="221">
        <v>92.340639959687579</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F1174" s="590">
        <v>2337119.0900000003</v>
      </c>
      <c r="G1174" s="591"/>
      <c r="L1174" s="588">
        <v>1.7193750125000001E-2</v>
      </c>
      <c r="M1174" s="221">
        <v>92.340639959687579</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F1175" s="590">
        <v>1402567.98</v>
      </c>
      <c r="G1175" s="591"/>
      <c r="L1175" s="588">
        <v>0</v>
      </c>
      <c r="M1175" s="221">
        <v>92.340639959687579</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F1176" s="590">
        <v>2352933.81</v>
      </c>
      <c r="G1176" s="591"/>
      <c r="L1176" s="588">
        <v>1.7193750125000001E-2</v>
      </c>
      <c r="M1176" s="221">
        <v>92.340639959687579</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F1177" s="590">
        <v>1127045.905</v>
      </c>
      <c r="G1177" s="591"/>
      <c r="L1177" s="588">
        <v>1.6713160730555555E-2</v>
      </c>
      <c r="M1177" s="221">
        <v>92.340639959687579</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F1178" s="590">
        <v>2694927.13</v>
      </c>
      <c r="G1178" s="591"/>
      <c r="L1178" s="588">
        <v>2.3245128800000001E-2</v>
      </c>
      <c r="M1178" s="221">
        <v>92.340639959687579</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F1179" s="590">
        <v>2262493.38</v>
      </c>
      <c r="G1179" s="591"/>
      <c r="L1179" s="588">
        <v>2.5138583691666667E-2</v>
      </c>
      <c r="M1179" s="221">
        <v>92.340639959687579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F1180" s="590">
        <v>1633116.9449999998</v>
      </c>
      <c r="G1180" s="591"/>
      <c r="L1180" s="588">
        <v>2.9079203805555554E-2</v>
      </c>
      <c r="M1180" s="221">
        <v>92.340639959687579</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F1181" s="590">
        <v>2029473.3649999998</v>
      </c>
      <c r="G1181" s="591"/>
      <c r="L1181" s="588">
        <v>1.7193750125000001E-2</v>
      </c>
      <c r="M1181" s="221">
        <v>92.340639959687579</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F1182" s="590">
        <v>2009457.86</v>
      </c>
      <c r="G1182" s="591"/>
      <c r="L1182" s="588">
        <v>1.7193750125000001E-2</v>
      </c>
      <c r="M1182" s="221">
        <v>92.340639959687579</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F1183" s="590">
        <v>1813503.5950000002</v>
      </c>
      <c r="G1183" s="591"/>
      <c r="L1183" s="588">
        <v>0</v>
      </c>
      <c r="M1183" s="221">
        <v>92.340639959687579</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F1184" s="590">
        <v>2458447.645</v>
      </c>
      <c r="G1184" s="591"/>
      <c r="L1184" s="588">
        <v>1.7193750125000001E-2</v>
      </c>
      <c r="M1184" s="221">
        <v>92.340639959687579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F1185" s="590">
        <v>1414923.23</v>
      </c>
      <c r="G1185" s="591"/>
      <c r="L1185" s="588">
        <v>0</v>
      </c>
      <c r="M1185" s="221">
        <v>92.340639959687579</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F1186" s="590">
        <v>1736653.9400000002</v>
      </c>
      <c r="G1186" s="591"/>
      <c r="L1186" s="588">
        <v>0</v>
      </c>
      <c r="M1186" s="221">
        <v>92.340639959687579</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F1187" s="590">
        <v>1990924.9850000001</v>
      </c>
      <c r="G1187" s="591"/>
      <c r="L1187" s="588">
        <v>1.7193750125000001E-2</v>
      </c>
      <c r="M1187" s="221">
        <v>92.340639959687579</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F1188" s="590">
        <v>1738136.5699999998</v>
      </c>
      <c r="G1188" s="591"/>
      <c r="L1188" s="588">
        <v>0</v>
      </c>
      <c r="M1188" s="221">
        <v>92.340639959687579</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F1189" s="590">
        <v>1309656.5</v>
      </c>
      <c r="G1189" s="591"/>
      <c r="L1189" s="588">
        <v>0</v>
      </c>
      <c r="M1189" s="221">
        <v>92.340639959687579</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F1190" s="590">
        <v>1654900</v>
      </c>
      <c r="G1190" s="591"/>
      <c r="L1190" s="588">
        <v>0</v>
      </c>
      <c r="M1190" s="221">
        <v>92.340639959687579</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F1191" s="590">
        <v>7550293.2749999994</v>
      </c>
      <c r="G1191" s="591"/>
      <c r="L1191" s="588">
        <v>5.5504647055555557E-2</v>
      </c>
      <c r="M1191" s="221">
        <v>109.72537163013354</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F1192" s="590">
        <v>1888870.62</v>
      </c>
      <c r="G1192" s="591"/>
      <c r="L1192" s="588">
        <v>2.9766467138888888E-2</v>
      </c>
      <c r="M1192" s="221">
        <v>109.72537163013354</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F1193" s="590">
        <v>4493851.53</v>
      </c>
      <c r="G1193" s="591"/>
      <c r="L1193" s="588">
        <v>3.7630632527777777E-2</v>
      </c>
      <c r="M1193" s="221">
        <v>109.72537163013354</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F1194" s="590">
        <v>2824163.0449999999</v>
      </c>
      <c r="G1194" s="591"/>
      <c r="L1194" s="588">
        <v>5.5504647055555557E-2</v>
      </c>
      <c r="M1194" s="221">
        <v>109.72537163013354</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F1195" s="590">
        <v>4311982.25</v>
      </c>
      <c r="G1195" s="591"/>
      <c r="L1195" s="588">
        <v>2.8633091083333333E-2</v>
      </c>
      <c r="M1195" s="221">
        <v>109.72537163013354</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F1196" s="590">
        <v>1586166.9949999999</v>
      </c>
      <c r="G1196" s="591"/>
      <c r="L1196" s="588">
        <v>2.9766467138888888E-2</v>
      </c>
      <c r="M1196" s="221">
        <v>109.72537163013354</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F1197" s="590">
        <v>2555807.0150000001</v>
      </c>
      <c r="G1197" s="591"/>
      <c r="L1197" s="588">
        <v>2.8660382638888891E-2</v>
      </c>
      <c r="M1197" s="221">
        <v>109.72537163013354</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F1198" s="590">
        <v>1893318.5099999998</v>
      </c>
      <c r="G1198" s="591"/>
      <c r="L1198" s="588">
        <v>2.8660382638888891E-2</v>
      </c>
      <c r="M1198" s="221">
        <v>109.72537163013354</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F1199" s="590">
        <v>3939842.1199999996</v>
      </c>
      <c r="G1199" s="591"/>
      <c r="L1199" s="588">
        <v>2.8633091083333333E-2</v>
      </c>
      <c r="M1199" s="221">
        <v>109.72537163013354</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F1200" s="590">
        <v>9667736.0199999996</v>
      </c>
      <c r="G1200" s="591"/>
      <c r="L1200" s="588">
        <v>2.4351280474999997E-2</v>
      </c>
      <c r="M1200" s="221">
        <v>109.72537163013354</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F1201" s="590">
        <v>4237850.75</v>
      </c>
      <c r="G1201" s="591"/>
      <c r="L1201" s="588">
        <v>3.7630632527777777E-2</v>
      </c>
      <c r="M1201" s="221">
        <v>109.72537163013354</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F1202" s="590">
        <v>2366030.375</v>
      </c>
      <c r="G1202" s="591"/>
      <c r="L1202" s="588">
        <v>3.7630632527777777E-2</v>
      </c>
      <c r="M1202" s="221">
        <v>109.72537163013354</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F1203" s="590">
        <v>56809192.394999996</v>
      </c>
      <c r="G1203" s="591"/>
      <c r="L1203" s="588">
        <v>4.3217111055555556E-2</v>
      </c>
      <c r="M1203" s="221">
        <v>109.72537163013354</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F1204" s="590">
        <v>3038650.1850000001</v>
      </c>
      <c r="G1204" s="591"/>
      <c r="L1204" s="588">
        <v>2.8633091083333333E-2</v>
      </c>
      <c r="M1204" s="221">
        <v>109.72537163013354</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F1205" s="590">
        <v>640001.95000000007</v>
      </c>
      <c r="G1205" s="591"/>
      <c r="L1205" s="588">
        <v>1.862518368888889E-2</v>
      </c>
      <c r="M1205" s="221">
        <v>135.92844545225498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F1206" s="590">
        <v>504094.2</v>
      </c>
      <c r="G1206" s="591"/>
      <c r="L1206" s="588">
        <v>1.862518368888889E-2</v>
      </c>
      <c r="M1206" s="221">
        <v>135.92844545225498</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F1207" s="590">
        <v>1477935.0049999999</v>
      </c>
      <c r="G1207" s="591"/>
      <c r="L1207" s="588">
        <v>1.862518368888889E-2</v>
      </c>
      <c r="M1207" s="221">
        <v>135.92844545225498</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F1208" s="590">
        <v>628882.22499999998</v>
      </c>
      <c r="G1208" s="591"/>
      <c r="L1208" s="588">
        <v>1.862518368888889E-2</v>
      </c>
      <c r="M1208" s="221">
        <v>135.92844545225498</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F1209" s="590">
        <v>1038582.3150000001</v>
      </c>
      <c r="G1209" s="591"/>
      <c r="L1209" s="588">
        <v>1.862518368888889E-2</v>
      </c>
      <c r="M1209" s="221">
        <v>135.92844545225498</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F1210" s="590">
        <v>829037.27500000002</v>
      </c>
      <c r="G1210" s="591"/>
      <c r="L1210" s="588">
        <v>1.862518368888889E-2</v>
      </c>
      <c r="M1210" s="221">
        <v>135.92844545225498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F1211" s="590">
        <v>540912.84499999997</v>
      </c>
      <c r="G1211" s="591"/>
      <c r="L1211" s="588">
        <v>1.862518368888889E-2</v>
      </c>
      <c r="M1211" s="221">
        <v>135.92844545225498</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F1212" s="590">
        <v>1186351.105</v>
      </c>
      <c r="G1212" s="591"/>
      <c r="L1212" s="588">
        <v>1.862518368888889E-2</v>
      </c>
      <c r="M1212" s="221">
        <v>135.92844545225498</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F1213" s="590">
        <v>1248374.46</v>
      </c>
      <c r="G1213" s="591"/>
      <c r="L1213" s="588">
        <v>1.862518368888889E-2</v>
      </c>
      <c r="M1213" s="221">
        <v>135.92844545225498</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F1214" s="590">
        <v>978782.90500000003</v>
      </c>
      <c r="G1214" s="591"/>
      <c r="L1214" s="588">
        <v>1.862518368888889E-2</v>
      </c>
      <c r="M1214" s="221">
        <v>135.92844545225498</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F1215" s="590">
        <v>1592591.7250000001</v>
      </c>
      <c r="G1215" s="591"/>
      <c r="L1215" s="588">
        <v>2.0271882077777775E-2</v>
      </c>
      <c r="M1215" s="221">
        <v>135.92844545225498</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F1216" s="590">
        <v>1046736.78</v>
      </c>
      <c r="G1216" s="591"/>
      <c r="L1216" s="588">
        <v>2.2527359372222222E-2</v>
      </c>
      <c r="M1216" s="221">
        <v>135.92844545225498</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F1217" s="590">
        <v>1311880.4450000001</v>
      </c>
      <c r="G1217" s="591"/>
      <c r="L1217" s="588">
        <v>2.2527359372222222E-2</v>
      </c>
      <c r="M1217" s="221">
        <v>135.92844545225498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F1218" s="590">
        <v>1142119.31</v>
      </c>
      <c r="G1218" s="591"/>
      <c r="L1218" s="588">
        <v>2.0271882077777775E-2</v>
      </c>
      <c r="M1218" s="221">
        <v>135.92844545225498</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F1219" s="590">
        <v>931585.85</v>
      </c>
      <c r="G1219" s="591"/>
      <c r="L1219" s="588">
        <v>1.862518368888889E-2</v>
      </c>
      <c r="M1219" s="221">
        <v>135.92844545225498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F1220" s="590">
        <v>633083.01</v>
      </c>
      <c r="G1220" s="591"/>
      <c r="L1220" s="588">
        <v>1.862518368888889E-2</v>
      </c>
      <c r="M1220" s="221">
        <v>135.92844545225498</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F1221" s="590">
        <v>534735.22</v>
      </c>
      <c r="G1221" s="591"/>
      <c r="L1221" s="588">
        <v>1.862518368888889E-2</v>
      </c>
      <c r="M1221" s="221">
        <v>135.92844545225498</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F1222" s="590">
        <v>744033.15500000003</v>
      </c>
      <c r="G1222" s="591"/>
      <c r="L1222" s="588">
        <v>1.862518368888889E-2</v>
      </c>
      <c r="M1222" s="221">
        <v>135.92844545225498</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F1223" s="590">
        <v>1397378.7749999999</v>
      </c>
      <c r="G1223" s="591"/>
      <c r="L1223" s="588">
        <v>1.862518368888889E-2</v>
      </c>
      <c r="M1223" s="221">
        <v>135.92844545225498</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F1224" s="590">
        <v>865361.71</v>
      </c>
      <c r="G1224" s="591"/>
      <c r="L1224" s="588">
        <v>1.862518368888889E-2</v>
      </c>
      <c r="M1224" s="221">
        <v>135.92844545225498</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F1225" s="590">
        <v>441082.42499999999</v>
      </c>
      <c r="G1225" s="591"/>
      <c r="L1225" s="588">
        <v>1.862518368888889E-2</v>
      </c>
      <c r="M1225" s="221">
        <v>135.92844545225498</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F1226" s="590">
        <v>673855.33499999996</v>
      </c>
      <c r="G1226" s="591"/>
      <c r="L1226" s="588">
        <v>1.862518368888889E-2</v>
      </c>
      <c r="M1226" s="221">
        <v>135.92844545225498</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F1227" s="590">
        <v>1031910.4799999999</v>
      </c>
      <c r="G1227" s="591"/>
      <c r="L1227" s="588">
        <v>2.2527359372222222E-2</v>
      </c>
      <c r="M1227" s="221">
        <v>135.92844545225498</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F1228" s="590">
        <v>930844.53500000003</v>
      </c>
      <c r="G1228" s="591"/>
      <c r="L1228" s="588">
        <v>1.862518368888889E-2</v>
      </c>
      <c r="M1228" s="221">
        <v>135.92844545225498</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F1229" s="590">
        <v>1300266.51</v>
      </c>
      <c r="G1229" s="591"/>
      <c r="L1229" s="588">
        <v>1.862518368888889E-2</v>
      </c>
      <c r="M1229" s="221">
        <v>135.92844545225498</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F1230" s="590">
        <v>965933.44500000007</v>
      </c>
      <c r="G1230" s="591"/>
      <c r="L1230" s="588">
        <v>1.862518368888889E-2</v>
      </c>
      <c r="M1230" s="221">
        <v>135.92844545225498</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F1231" s="590">
        <v>642720.10499999998</v>
      </c>
      <c r="G1231" s="591"/>
      <c r="L1231" s="588">
        <v>1.862518368888889E-2</v>
      </c>
      <c r="M1231" s="221">
        <v>135.92844545225498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F1232" s="590">
        <v>1572082.01</v>
      </c>
      <c r="G1232" s="591"/>
      <c r="L1232" s="588">
        <v>1.862518368888889E-2</v>
      </c>
      <c r="M1232" s="221">
        <v>135.92844545225498</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F1233" s="590">
        <v>1342274.3599999999</v>
      </c>
      <c r="G1233" s="591"/>
      <c r="L1233" s="588">
        <v>1.862518368888889E-2</v>
      </c>
      <c r="M1233" s="221">
        <v>135.92844545225498</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F1234" s="590">
        <v>1064775.4450000001</v>
      </c>
      <c r="G1234" s="591"/>
      <c r="L1234" s="588">
        <v>2.2527359372222222E-2</v>
      </c>
      <c r="M1234" s="221">
        <v>135.92844545225498</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F1235" s="590">
        <v>581685.17000000004</v>
      </c>
      <c r="G1235" s="591"/>
      <c r="L1235" s="588">
        <v>1.862518368888889E-2</v>
      </c>
      <c r="M1235" s="221">
        <v>135.92844545225498</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F1236" s="590">
        <v>1494491.04</v>
      </c>
      <c r="G1236" s="591"/>
      <c r="L1236" s="588">
        <v>1.862518368888889E-2</v>
      </c>
      <c r="M1236" s="221">
        <v>135.92844545225498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F1237" s="590">
        <v>1315834.125</v>
      </c>
      <c r="G1237" s="591"/>
      <c r="L1237" s="588">
        <v>1.862518368888889E-2</v>
      </c>
      <c r="M1237" s="221">
        <v>135.92844545225498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F1238" s="590">
        <v>1224405.2750000001</v>
      </c>
      <c r="G1238" s="591"/>
      <c r="L1238" s="588">
        <v>1.862518368888889E-2</v>
      </c>
      <c r="M1238" s="221">
        <v>135.92844545225498</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F1239" s="590">
        <v>779122.06500000006</v>
      </c>
      <c r="G1239" s="591"/>
      <c r="L1239" s="588">
        <v>1.862518368888889E-2</v>
      </c>
      <c r="M1239" s="221">
        <v>135.92844545225498</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F1240" s="590">
        <v>488279.48</v>
      </c>
      <c r="G1240" s="591"/>
      <c r="L1240" s="588">
        <v>1.862518368888889E-2</v>
      </c>
      <c r="M1240" s="221">
        <v>135.92844545225498</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F1241" s="590">
        <v>1012883.395</v>
      </c>
      <c r="G1241" s="591"/>
      <c r="L1241" s="588">
        <v>1.862518368888889E-2</v>
      </c>
      <c r="M1241" s="221">
        <v>135.92844545225498</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F1242" s="590">
        <v>1232065.53</v>
      </c>
      <c r="G1242" s="591"/>
      <c r="L1242" s="588">
        <v>2.2527359372222222E-2</v>
      </c>
      <c r="M1242" s="221">
        <v>135.92844545225498</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F1243" s="590">
        <v>1743325.7750000001</v>
      </c>
      <c r="G1243" s="591"/>
      <c r="L1243" s="588">
        <v>2.2527359372222222E-2</v>
      </c>
      <c r="M1243" s="221">
        <v>135.92844545225498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F1244" s="590">
        <v>655816.66999999993</v>
      </c>
      <c r="G1244" s="591"/>
      <c r="L1244" s="588">
        <v>1.862518368888889E-2</v>
      </c>
      <c r="M1244" s="221">
        <v>135.92844545225498</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F1245" s="590">
        <v>1823634.9</v>
      </c>
      <c r="G1245" s="591"/>
      <c r="L1245" s="588">
        <v>1.862518368888889E-2</v>
      </c>
      <c r="M1245" s="221">
        <v>135.92844545225498</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F1246" s="590">
        <v>833979.37500000012</v>
      </c>
      <c r="G1246" s="591"/>
      <c r="L1246" s="588">
        <v>1.4876740233333333E-2</v>
      </c>
      <c r="M1246" s="221">
        <v>135.92844545225498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F1247" s="590">
        <v>608372.51</v>
      </c>
      <c r="G1247" s="591"/>
      <c r="L1247" s="588">
        <v>1.862518368888889E-2</v>
      </c>
      <c r="M1247" s="221">
        <v>135.92844545225498</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F1248" s="590">
        <v>1138412.7350000001</v>
      </c>
      <c r="G1248" s="591"/>
      <c r="L1248" s="588">
        <v>1.862518368888889E-2</v>
      </c>
      <c r="M1248" s="221">
        <v>135.92844545225498</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F1249" s="590">
        <v>1809055.7049999998</v>
      </c>
      <c r="G1249" s="591"/>
      <c r="L1249" s="588">
        <v>1.862518368888889E-2</v>
      </c>
      <c r="M1249" s="221">
        <v>135.92844545225498</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F1250" s="590">
        <v>1291370.73</v>
      </c>
      <c r="G1250" s="591"/>
      <c r="L1250" s="588">
        <v>1.862518368888889E-2</v>
      </c>
      <c r="M1250" s="221">
        <v>135.92844545225498</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F1251" s="590">
        <v>1408745.605</v>
      </c>
      <c r="G1251" s="591"/>
      <c r="L1251" s="588">
        <v>1.862518368888889E-2</v>
      </c>
      <c r="M1251" s="221">
        <v>135.92844545225498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F1252" s="590">
        <v>622951.70499999996</v>
      </c>
      <c r="G1252" s="591"/>
      <c r="L1252" s="588">
        <v>0</v>
      </c>
      <c r="M1252" s="221">
        <v>135.92844545225498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F1253" s="590">
        <v>493468.685</v>
      </c>
      <c r="G1253" s="591"/>
      <c r="L1253" s="588">
        <v>1.862518368888889E-2</v>
      </c>
      <c r="M1253" s="221">
        <v>135.92844545225498</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F1254" s="590">
        <v>1258999.9749999999</v>
      </c>
      <c r="G1254" s="591"/>
      <c r="L1254" s="588">
        <v>1.862518368888889E-2</v>
      </c>
      <c r="M1254" s="221">
        <v>135.92844545225498</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F1255" s="590">
        <v>712650.82000000007</v>
      </c>
      <c r="G1255" s="591"/>
      <c r="L1255" s="588">
        <v>1.862518368888889E-2</v>
      </c>
      <c r="M1255" s="221">
        <v>135.92844545225498</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F1256" s="590">
        <v>545113.63</v>
      </c>
      <c r="G1256" s="591"/>
      <c r="L1256" s="588">
        <v>1.862518368888889E-2</v>
      </c>
      <c r="M1256" s="221">
        <v>135.92844545225498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F1257" s="590">
        <v>768743.65500000003</v>
      </c>
      <c r="G1257" s="591"/>
      <c r="L1257" s="588">
        <v>1.862518368888889E-2</v>
      </c>
      <c r="M1257" s="221">
        <v>135.92844545225498</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F1258" s="590">
        <v>866103.02500000002</v>
      </c>
      <c r="G1258" s="591"/>
      <c r="L1258" s="588">
        <v>1.862518368888889E-2</v>
      </c>
      <c r="M1258" s="221">
        <v>135.92844545225498</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F1259" s="590">
        <v>525098.125</v>
      </c>
      <c r="G1259" s="591"/>
      <c r="L1259" s="588">
        <v>1.862518368888889E-2</v>
      </c>
      <c r="M1259" s="221">
        <v>135.92844545225498</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F1260" s="590">
        <v>1369455.9100000001</v>
      </c>
      <c r="G1260" s="591"/>
      <c r="L1260" s="588">
        <v>2.2527359372222222E-2</v>
      </c>
      <c r="M1260" s="221">
        <v>135.92844545225498</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F1261" s="590">
        <v>903910.09</v>
      </c>
      <c r="G1261" s="591"/>
      <c r="L1261" s="588">
        <v>1.862518368888889E-2</v>
      </c>
      <c r="M1261" s="221">
        <v>135.92844545225498</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F1262" s="590">
        <v>1521178.38</v>
      </c>
      <c r="G1262" s="591"/>
      <c r="L1262" s="588">
        <v>1.862518368888889E-2</v>
      </c>
      <c r="M1262" s="221">
        <v>135.92844545225498</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F1263" s="590">
        <v>986196.05499999993</v>
      </c>
      <c r="G1263" s="591"/>
      <c r="L1263" s="588">
        <v>1.862518368888889E-2</v>
      </c>
      <c r="M1263" s="221">
        <v>135.92844545225498</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F1264" s="590">
        <v>530287.33000000007</v>
      </c>
      <c r="G1264" s="591"/>
      <c r="L1264" s="588">
        <v>1.862518368888889E-2</v>
      </c>
      <c r="M1264" s="221">
        <v>135.92844545225498</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F1265" s="590">
        <v>1587649.625</v>
      </c>
      <c r="G1265" s="591"/>
      <c r="L1265" s="588">
        <v>1.862518368888889E-2</v>
      </c>
      <c r="M1265" s="221">
        <v>135.92844545225498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F1266" s="590">
        <v>960991.34499999997</v>
      </c>
      <c r="G1266" s="591"/>
      <c r="L1266" s="588">
        <v>1.862518368888889E-2</v>
      </c>
      <c r="M1266" s="221">
        <v>135.92844545225498</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F1267" s="590">
        <v>2872101.415</v>
      </c>
      <c r="G1267" s="591"/>
      <c r="L1267" s="588">
        <v>1.862518368888889E-2</v>
      </c>
      <c r="M1267" s="221">
        <v>135.92844545225498</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F1268" s="590">
        <v>1027709.6949999999</v>
      </c>
      <c r="G1268" s="591"/>
      <c r="L1268" s="588">
        <v>1.862518368888889E-2</v>
      </c>
      <c r="M1268" s="221">
        <v>135.92844545225498</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F1269" s="590">
        <v>691152.68500000006</v>
      </c>
      <c r="G1269" s="591"/>
      <c r="L1269" s="588">
        <v>1.862518368888889E-2</v>
      </c>
      <c r="M1269" s="221">
        <v>135.92844545225498</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F1270" s="590">
        <v>394626.685</v>
      </c>
      <c r="G1270" s="591"/>
      <c r="L1270" s="588">
        <v>1.862518368888889E-2</v>
      </c>
      <c r="M1270" s="221">
        <v>135.92844545225498</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F1271" s="590">
        <v>742056.31499999994</v>
      </c>
      <c r="G1271" s="591"/>
      <c r="L1271" s="588">
        <v>1.862518368888889E-2</v>
      </c>
      <c r="M1271" s="221">
        <v>135.92844545225498</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F1272" s="590">
        <v>677314.80499999993</v>
      </c>
      <c r="G1272" s="591"/>
      <c r="L1272" s="588">
        <v>1.862518368888889E-2</v>
      </c>
      <c r="M1272" s="221">
        <v>135.92844545225498</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F1273" s="590">
        <v>686951.9</v>
      </c>
      <c r="G1273" s="591"/>
      <c r="L1273" s="588">
        <v>1.862518368888889E-2</v>
      </c>
      <c r="M1273" s="221">
        <v>135.92844545225498</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F1274" s="590">
        <v>2043805.4550000001</v>
      </c>
      <c r="G1274" s="591"/>
      <c r="L1274" s="588">
        <v>1.862518368888889E-2</v>
      </c>
      <c r="M1274" s="221">
        <v>135.92844545225498</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F1275" s="590">
        <v>579461.22499999998</v>
      </c>
      <c r="G1275" s="591"/>
      <c r="L1275" s="588">
        <v>1.862518368888889E-2</v>
      </c>
      <c r="M1275" s="221">
        <v>135.92844545225498</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F1276" s="590">
        <v>605654.35499999998</v>
      </c>
      <c r="G1276" s="591"/>
      <c r="L1276" s="588">
        <v>1.862518368888889E-2</v>
      </c>
      <c r="M1276" s="221">
        <v>135.92844545225498</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F1277" s="590">
        <v>1434444.5250000001</v>
      </c>
      <c r="G1277" s="591"/>
      <c r="L1277" s="588">
        <v>1.862518368888889E-2</v>
      </c>
      <c r="M1277" s="221">
        <v>135.92844545225498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F1278" s="590">
        <v>1298289.67</v>
      </c>
      <c r="G1278" s="591"/>
      <c r="L1278" s="588">
        <v>1.862518368888889E-2</v>
      </c>
      <c r="M1278" s="221">
        <v>135.92844545225498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F1279" s="590">
        <v>1412699.2850000001</v>
      </c>
      <c r="G1279" s="591"/>
      <c r="L1279" s="588">
        <v>2.2527359372222222E-2</v>
      </c>
      <c r="M1279" s="221">
        <v>135.92844545225498</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F1280" s="590">
        <v>1218227.6499999999</v>
      </c>
      <c r="G1280" s="591"/>
      <c r="L1280" s="588">
        <v>1.862518368888889E-2</v>
      </c>
      <c r="M1280" s="221">
        <v>135.92844545225498</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F1281" s="590">
        <v>449731.1</v>
      </c>
      <c r="G1281" s="591"/>
      <c r="L1281" s="588">
        <v>1.862518368888889E-2</v>
      </c>
      <c r="M1281" s="221">
        <v>135.92844545225498</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F1282" s="590">
        <v>1114690.655</v>
      </c>
      <c r="G1282" s="591"/>
      <c r="L1282" s="588">
        <v>1.862518368888889E-2</v>
      </c>
      <c r="M1282" s="221">
        <v>135.92844545225498</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F1283" s="590">
        <v>1289146.7849999999</v>
      </c>
      <c r="G1283" s="591"/>
      <c r="L1283" s="588">
        <v>1.862518368888889E-2</v>
      </c>
      <c r="M1283" s="221">
        <v>135.92844545225498</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F1284" s="590">
        <v>1430490.845</v>
      </c>
      <c r="G1284" s="591"/>
      <c r="L1284" s="588">
        <v>2.2527359372222222E-2</v>
      </c>
      <c r="M1284" s="221">
        <v>135.92844545225498</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F1285" s="590">
        <v>1933102.415</v>
      </c>
      <c r="G1285" s="591"/>
      <c r="L1285" s="588">
        <v>1.862518368888889E-2</v>
      </c>
      <c r="M1285" s="221">
        <v>135.92844545225498</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F1286" s="590">
        <v>2856780.9049999998</v>
      </c>
      <c r="G1286" s="591"/>
      <c r="L1286" s="588">
        <v>1.862518368888889E-2</v>
      </c>
      <c r="M1286" s="221">
        <v>135.92844545225498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F1287" s="590">
        <v>832249.64</v>
      </c>
      <c r="G1287" s="591"/>
      <c r="L1287" s="588">
        <v>1.862518368888889E-2</v>
      </c>
      <c r="M1287" s="221">
        <v>135.92844545225498</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F1288" s="590">
        <v>521144.44500000001</v>
      </c>
      <c r="G1288" s="591"/>
      <c r="L1288" s="588">
        <v>3.141400927777778E-2</v>
      </c>
      <c r="M1288" s="221">
        <v>118.039808515999</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F1289" s="590">
        <v>1875526.95</v>
      </c>
      <c r="G1289" s="591"/>
      <c r="L1289" s="588">
        <v>2.2286912138888889E-2</v>
      </c>
      <c r="M1289" s="221">
        <v>118.039808515999</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F1290" s="590">
        <v>718087.13</v>
      </c>
      <c r="G1290" s="591"/>
      <c r="L1290" s="588">
        <v>4.8239103027777784E-3</v>
      </c>
      <c r="M1290" s="221">
        <v>118.039808515999</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F1291" s="590">
        <v>485808.42999999993</v>
      </c>
      <c r="G1291" s="591"/>
      <c r="L1291" s="588">
        <v>1.5574089136111111E-2</v>
      </c>
      <c r="M1291" s="221">
        <v>118.039808515999</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F1292" s="590">
        <v>1084790.95</v>
      </c>
      <c r="G1292" s="591"/>
      <c r="L1292" s="588">
        <v>2.2286912138888889E-2</v>
      </c>
      <c r="M1292" s="221">
        <v>118.039808515999</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F1293" s="590">
        <v>1074412.5399999998</v>
      </c>
      <c r="G1293" s="591"/>
      <c r="L1293" s="588">
        <v>4.8239103027777784E-3</v>
      </c>
      <c r="M1293" s="221">
        <v>118.039808515999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F1294" s="590">
        <v>1779650.2100000002</v>
      </c>
      <c r="G1294" s="591"/>
      <c r="L1294" s="588">
        <v>2.2286912138888889E-2</v>
      </c>
      <c r="M1294" s="221">
        <v>118.039808515999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F1295" s="590">
        <v>1624468.27</v>
      </c>
      <c r="G1295" s="591"/>
      <c r="L1295" s="588">
        <v>2.2286912138888889E-2</v>
      </c>
      <c r="M1295" s="221">
        <v>118.039808515999</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F1296" s="590">
        <v>532511.27500000002</v>
      </c>
      <c r="G1296" s="591"/>
      <c r="L1296" s="588">
        <v>1.8127316811111113E-2</v>
      </c>
      <c r="M1296" s="221">
        <v>118.039808515999</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F1297" s="590">
        <v>1665981.9100000001</v>
      </c>
      <c r="G1297" s="591"/>
      <c r="L1297" s="588">
        <v>2.2286912138888889E-2</v>
      </c>
      <c r="M1297" s="221">
        <v>118.039808515999</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F1298" s="590">
        <v>618503.81500000006</v>
      </c>
      <c r="G1298" s="591"/>
      <c r="L1298" s="588">
        <v>1.8127316811111113E-2</v>
      </c>
      <c r="M1298" s="221">
        <v>118.039808515999</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F1299" s="590">
        <v>1456436.8699999999</v>
      </c>
      <c r="G1299" s="591"/>
      <c r="L1299" s="588">
        <v>2.2286912138888889E-2</v>
      </c>
      <c r="M1299" s="221">
        <v>118.039808515999</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F1300" s="590">
        <v>1130505.375</v>
      </c>
      <c r="G1300" s="591"/>
      <c r="L1300" s="588">
        <v>2.2286912138888889E-2</v>
      </c>
      <c r="M1300" s="221">
        <v>118.039808515999</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F1301" s="590">
        <v>975570.54</v>
      </c>
      <c r="G1301" s="591"/>
      <c r="L1301" s="588">
        <v>2.2286912138888889E-2</v>
      </c>
      <c r="M1301" s="221">
        <v>118.039808515999</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F1302" s="590">
        <v>500634.73000000004</v>
      </c>
      <c r="G1302" s="591"/>
      <c r="L1302" s="588">
        <v>4.8239103027777784E-3</v>
      </c>
      <c r="M1302" s="221">
        <v>118.039808515999</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F1303" s="590">
        <v>1464591.335</v>
      </c>
      <c r="G1303" s="591"/>
      <c r="L1303" s="588">
        <v>2.4351280474999997E-2</v>
      </c>
      <c r="M1303" s="221">
        <v>118.039808515999</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F1304" s="590">
        <v>1561950.7050000001</v>
      </c>
      <c r="G1304" s="591"/>
      <c r="L1304" s="588">
        <v>0</v>
      </c>
      <c r="M1304" s="221">
        <v>118.039808515999</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F1305" s="590">
        <v>664218.24</v>
      </c>
      <c r="G1305" s="591"/>
      <c r="L1305" s="588">
        <v>1.8127316811111113E-2</v>
      </c>
      <c r="M1305" s="221">
        <v>118.039808515999</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F1306" s="590">
        <v>1705518.71</v>
      </c>
      <c r="G1306" s="591"/>
      <c r="L1306" s="588">
        <v>2.2286912138888889E-2</v>
      </c>
      <c r="M1306" s="221">
        <v>118.039808515999</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F1307" s="590">
        <v>1703047.66</v>
      </c>
      <c r="G1307" s="591"/>
      <c r="L1307" s="588">
        <v>2.2286912138888889E-2</v>
      </c>
      <c r="M1307" s="221">
        <v>118.039808515999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F1308" s="590">
        <v>975076.33000000007</v>
      </c>
      <c r="G1308" s="591"/>
      <c r="L1308" s="588">
        <v>2.2286912138888889E-2</v>
      </c>
      <c r="M1308" s="221">
        <v>118.039808515999</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F1309" s="590">
        <v>1680066.895</v>
      </c>
      <c r="G1309" s="591"/>
      <c r="L1309" s="588">
        <v>2.2286912138888889E-2</v>
      </c>
      <c r="M1309" s="221">
        <v>118.039808515999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F1310" s="590">
        <v>1372421.17</v>
      </c>
      <c r="G1310" s="591"/>
      <c r="L1310" s="588">
        <v>2.194954601388889E-2</v>
      </c>
      <c r="M1310" s="221">
        <v>118.039808515999</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F1311" s="590">
        <v>1490043.1500000001</v>
      </c>
      <c r="G1311" s="591"/>
      <c r="L1311" s="588">
        <v>2.2286912138888889E-2</v>
      </c>
      <c r="M1311" s="221">
        <v>118.039808515999</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F1312" s="590">
        <v>1533039.4200000002</v>
      </c>
      <c r="G1312" s="591"/>
      <c r="L1312" s="588">
        <v>2.2286912138888889E-2</v>
      </c>
      <c r="M1312" s="221">
        <v>118.039808515999</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F1313" s="590">
        <v>1088003.3149999999</v>
      </c>
      <c r="G1313" s="591"/>
      <c r="L1313" s="588">
        <v>4.8239103027777784E-3</v>
      </c>
      <c r="M1313" s="221">
        <v>118.039808515999</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F1314" s="590">
        <v>3327021.7199999997</v>
      </c>
      <c r="G1314" s="591"/>
      <c r="L1314" s="588">
        <v>2.2286912138888889E-2</v>
      </c>
      <c r="M1314" s="221">
        <v>118.039808515999</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F1315" s="590">
        <v>1060080.45</v>
      </c>
      <c r="G1315" s="591"/>
      <c r="L1315" s="588">
        <v>2.2286912138888889E-2</v>
      </c>
      <c r="M1315" s="221">
        <v>118.039808515999</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F1316" s="590">
        <v>653839.82999999996</v>
      </c>
      <c r="G1316" s="591"/>
      <c r="L1316" s="588">
        <v>1.8127316811111113E-2</v>
      </c>
      <c r="M1316" s="221">
        <v>118.039808515999</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F1317" s="590">
        <v>960497.13500000001</v>
      </c>
      <c r="G1317" s="591"/>
      <c r="L1317" s="588">
        <v>2.2286912138888889E-2</v>
      </c>
      <c r="M1317" s="221">
        <v>118.039808515999</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F1318" s="590">
        <v>702272.41</v>
      </c>
      <c r="G1318" s="591"/>
      <c r="L1318" s="588">
        <v>1.8127316811111113E-2</v>
      </c>
      <c r="M1318" s="221">
        <v>118.039808515999</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F1319" s="590">
        <v>1590861.99</v>
      </c>
      <c r="G1319" s="591"/>
      <c r="L1319" s="588">
        <v>2.194954601388889E-2</v>
      </c>
      <c r="M1319" s="221">
        <v>118.039808515999</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F1320" s="590">
        <v>655322.46</v>
      </c>
      <c r="G1320" s="591"/>
      <c r="L1320" s="588">
        <v>2.4411210175E-2</v>
      </c>
      <c r="M1320" s="221">
        <v>118.039808515999</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F1321" s="590">
        <v>1289393.8899999999</v>
      </c>
      <c r="G1321" s="591"/>
      <c r="L1321" s="588">
        <v>2.2286912138888889E-2</v>
      </c>
      <c r="M1321" s="221">
        <v>118.039808515999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F1322" s="590">
        <v>555739.14500000002</v>
      </c>
      <c r="G1322" s="591"/>
      <c r="L1322" s="588">
        <v>1.5574089136111111E-2</v>
      </c>
      <c r="M1322" s="221">
        <v>118.039808515999</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F1323" s="590">
        <v>356572.51499999996</v>
      </c>
      <c r="G1323" s="591"/>
      <c r="L1323" s="588">
        <v>1.8127316811111113E-2</v>
      </c>
      <c r="M1323" s="221">
        <v>118.039808515999</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F1324" s="590">
        <v>1106536.19</v>
      </c>
      <c r="G1324" s="591"/>
      <c r="L1324" s="588">
        <v>2.2286912138888889E-2</v>
      </c>
      <c r="M1324" s="221">
        <v>118.039808515999</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F1325" s="590">
        <v>896744.04500000004</v>
      </c>
      <c r="G1325" s="591"/>
      <c r="L1325" s="588">
        <v>1.8127316811111113E-2</v>
      </c>
      <c r="M1325" s="221">
        <v>118.039808515999</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F1326" s="590">
        <v>419337.18499999994</v>
      </c>
      <c r="G1326" s="591"/>
      <c r="L1326" s="588">
        <v>2.4351280474999997E-2</v>
      </c>
      <c r="M1326" s="221">
        <v>118.039808515999</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F1327" s="590">
        <v>1525873.375</v>
      </c>
      <c r="G1327" s="591"/>
      <c r="L1327" s="588">
        <v>2.2286912138888889E-2</v>
      </c>
      <c r="M1327" s="221">
        <v>118.039808515999</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F1328" s="590">
        <v>1194999.78</v>
      </c>
      <c r="G1328" s="591"/>
      <c r="L1328" s="588">
        <v>2.2286912138888889E-2</v>
      </c>
      <c r="M1328" s="221">
        <v>118.039808515999</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F1329" s="590">
        <v>1446058.46</v>
      </c>
      <c r="G1329" s="591"/>
      <c r="L1329" s="588">
        <v>2.2286912138888889E-2</v>
      </c>
      <c r="M1329" s="221">
        <v>118.039808515999</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F1330" s="590">
        <v>1414429.02</v>
      </c>
      <c r="G1330" s="591"/>
      <c r="L1330" s="588">
        <v>2.2286912138888889E-2</v>
      </c>
      <c r="M1330" s="221">
        <v>118.039808515999</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F1331" s="590">
        <v>730195.27499999991</v>
      </c>
      <c r="G1331" s="591"/>
      <c r="L1331" s="588">
        <v>4.8239103027777784E-3</v>
      </c>
      <c r="M1331" s="221">
        <v>118.039808515999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F1332" s="590">
        <v>611337.77</v>
      </c>
      <c r="G1332" s="591"/>
      <c r="L1332" s="588">
        <v>2.2286912138888889E-2</v>
      </c>
      <c r="M1332" s="221">
        <v>118.039808515999</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F1333" s="590">
        <v>1658568.76</v>
      </c>
      <c r="G1333" s="591"/>
      <c r="L1333" s="588">
        <v>2.194954601388889E-2</v>
      </c>
      <c r="M1333" s="221">
        <v>118.039808515999</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F1334" s="590">
        <v>1282474.95</v>
      </c>
      <c r="G1334" s="591"/>
      <c r="L1334" s="588">
        <v>2.2286912138888889E-2</v>
      </c>
      <c r="M1334" s="221">
        <v>118.039808515999</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F1335" s="590">
        <v>766519.71000000008</v>
      </c>
      <c r="G1335" s="591"/>
      <c r="L1335" s="588">
        <v>3.141400927777778E-2</v>
      </c>
      <c r="M1335" s="221">
        <v>118.039808515999</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F1336" s="590">
        <v>817917.55</v>
      </c>
      <c r="G1336" s="591"/>
      <c r="L1336" s="588">
        <v>1.8127316811111113E-2</v>
      </c>
      <c r="M1336" s="221">
        <v>118.039808515999</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F1337" s="590">
        <v>1683526.365</v>
      </c>
      <c r="G1337" s="591"/>
      <c r="L1337" s="588">
        <v>2.2286912138888889E-2</v>
      </c>
      <c r="M1337" s="221">
        <v>118.039808515999</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F1338" s="590">
        <v>1523649.43</v>
      </c>
      <c r="G1338" s="591"/>
      <c r="L1338" s="588">
        <v>2.2286912138888889E-2</v>
      </c>
      <c r="M1338" s="221">
        <v>118.039808515999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F1339" s="590">
        <v>1730229.21</v>
      </c>
      <c r="G1339" s="591"/>
      <c r="L1339" s="588">
        <v>2.2286912138888889E-2</v>
      </c>
      <c r="M1339" s="221">
        <v>118.039808515999</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F1340" s="590">
        <v>1707742.655</v>
      </c>
      <c r="G1340" s="591"/>
      <c r="L1340" s="588">
        <v>4.8239103027777784E-3</v>
      </c>
      <c r="M1340" s="221">
        <v>118.039808515999</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F1341" s="590">
        <v>815693.60499999998</v>
      </c>
      <c r="G1341" s="591"/>
      <c r="L1341" s="588">
        <v>2.2286912138888889E-2</v>
      </c>
      <c r="M1341" s="221">
        <v>118.039808515999</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F1342" s="590">
        <v>1644977.9849999999</v>
      </c>
      <c r="G1342" s="591"/>
      <c r="L1342" s="588">
        <v>2.2286912138888889E-2</v>
      </c>
      <c r="M1342" s="221">
        <v>118.039808515999</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F1343" s="590">
        <v>733654.745</v>
      </c>
      <c r="G1343" s="591"/>
      <c r="L1343" s="588">
        <v>4.8239103027777784E-3</v>
      </c>
      <c r="M1343" s="221">
        <v>118.039808515999</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F1344" s="590">
        <v>476418.44</v>
      </c>
      <c r="G1344" s="591"/>
      <c r="L1344" s="588">
        <v>4.8239103027777784E-3</v>
      </c>
      <c r="M1344" s="221">
        <v>118.039808515999</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F1345" s="590">
        <v>584156.22</v>
      </c>
      <c r="G1345" s="591"/>
      <c r="L1345" s="588">
        <v>1.8127316811111113E-2</v>
      </c>
      <c r="M1345" s="221">
        <v>118.039808515999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F1346" s="590">
        <v>1441363.4650000001</v>
      </c>
      <c r="G1346" s="591"/>
      <c r="L1346" s="588">
        <v>2.2286912138888889E-2</v>
      </c>
      <c r="M1346" s="221">
        <v>118.039808515999</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F1347" s="590">
        <v>810504.4</v>
      </c>
      <c r="G1347" s="591"/>
      <c r="L1347" s="588">
        <v>2.2286912138888889E-2</v>
      </c>
      <c r="M1347" s="221">
        <v>118.039808515999</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F1348" s="590">
        <v>1024003.12</v>
      </c>
      <c r="G1348" s="591"/>
      <c r="L1348" s="588">
        <v>2.2286912138888889E-2</v>
      </c>
      <c r="M1348" s="221">
        <v>118.039808515999</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F1349" s="590">
        <v>6584359.8300000001</v>
      </c>
      <c r="G1349" s="591"/>
      <c r="L1349" s="588">
        <v>2.2286912138888889E-2</v>
      </c>
      <c r="M1349" s="221">
        <v>118.039808515999</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F1350" s="590">
        <v>585638.85</v>
      </c>
      <c r="G1350" s="591"/>
      <c r="L1350" s="588">
        <v>4.8239103027777784E-3</v>
      </c>
      <c r="M1350" s="221">
        <v>118.039808515999</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F1351" s="590">
        <v>1541688.095</v>
      </c>
      <c r="G1351" s="591"/>
      <c r="L1351" s="588">
        <v>2.2286912138888889E-2</v>
      </c>
      <c r="M1351" s="221">
        <v>118.039808515999</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F1352" s="590">
        <v>1621008.8</v>
      </c>
      <c r="G1352" s="591"/>
      <c r="L1352" s="588">
        <v>2.2286912138888889E-2</v>
      </c>
      <c r="M1352" s="221">
        <v>118.039808515999</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F1353" s="590">
        <v>1694398.9849999999</v>
      </c>
      <c r="G1353" s="591"/>
      <c r="L1353" s="588">
        <v>2.2286912138888889E-2</v>
      </c>
      <c r="M1353" s="221">
        <v>118.039808515999</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F1354" s="590">
        <v>1885658.2549999999</v>
      </c>
      <c r="G1354" s="591"/>
      <c r="L1354" s="588">
        <v>2.2286912138888889E-2</v>
      </c>
      <c r="M1354" s="221">
        <v>118.039808515999</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F1355" s="590">
        <v>430704.01499999996</v>
      </c>
      <c r="G1355" s="591"/>
      <c r="L1355" s="588">
        <v>1.5574089136111111E-2</v>
      </c>
      <c r="M1355" s="221">
        <v>118.039808515999</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F1356" s="590">
        <v>492233.16</v>
      </c>
      <c r="G1356" s="591"/>
      <c r="L1356" s="588">
        <v>1.8127316811111113E-2</v>
      </c>
      <c r="M1356" s="221">
        <v>118.039808515999</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F1357" s="590">
        <v>1875526.95</v>
      </c>
      <c r="G1357" s="591"/>
      <c r="L1357" s="588">
        <v>2.2286912138888889E-2</v>
      </c>
      <c r="M1357" s="221">
        <v>118.039808515999</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F1358" s="590">
        <v>1273826.2749999999</v>
      </c>
      <c r="G1358" s="591"/>
      <c r="L1358" s="588">
        <v>2.2286912138888889E-2</v>
      </c>
      <c r="M1358" s="221">
        <v>118.039808515999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F1359" s="590">
        <v>1666970.33</v>
      </c>
      <c r="G1359" s="591"/>
      <c r="L1359" s="588">
        <v>2.2286912138888889E-2</v>
      </c>
      <c r="M1359" s="221">
        <v>118.039808515999</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F1360" s="590">
        <v>1272343.645</v>
      </c>
      <c r="G1360" s="591"/>
      <c r="L1360" s="588">
        <v>2.2286912138888889E-2</v>
      </c>
      <c r="M1360" s="221">
        <v>118.039808515999</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F1361" s="590">
        <v>1532298.105</v>
      </c>
      <c r="G1361" s="591"/>
      <c r="L1361" s="588">
        <v>2.2286912138888889E-2</v>
      </c>
      <c r="M1361" s="221">
        <v>118.039808515999</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F1362" s="590">
        <v>1254552.085</v>
      </c>
      <c r="G1362" s="591"/>
      <c r="L1362" s="588">
        <v>4.8239103027777784E-3</v>
      </c>
      <c r="M1362" s="221">
        <v>118.039808515999</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F1363" s="590">
        <v>1246150.5149999999</v>
      </c>
      <c r="G1363" s="591"/>
      <c r="L1363" s="588">
        <v>4.8239103027777784E-3</v>
      </c>
      <c r="M1363" s="221">
        <v>118.039808515999</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F1364" s="590">
        <v>678303.22499999998</v>
      </c>
      <c r="G1364" s="591"/>
      <c r="L1364" s="588">
        <v>2.2286912138888889E-2</v>
      </c>
      <c r="M1364" s="221">
        <v>118.039808515999</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F1365" s="590">
        <v>1230335.7949999999</v>
      </c>
      <c r="G1365" s="591"/>
      <c r="L1365" s="588">
        <v>4.8239103027777784E-3</v>
      </c>
      <c r="M1365" s="221">
        <v>118.039808515999</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F1366" s="590">
        <v>1363772.4949999999</v>
      </c>
      <c r="G1366" s="591"/>
      <c r="L1366" s="588">
        <v>2.2286912138888889E-2</v>
      </c>
      <c r="M1366" s="221">
        <v>118.039808515999</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F1367" s="590">
        <v>543631</v>
      </c>
      <c r="G1367" s="591"/>
      <c r="L1367" s="588">
        <v>4.8239103027777784E-3</v>
      </c>
      <c r="M1367" s="221">
        <v>118.039808515999</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F1368" s="590">
        <v>1636082.2050000001</v>
      </c>
      <c r="G1368" s="591"/>
      <c r="L1368" s="588">
        <v>2.2286912138888889E-2</v>
      </c>
      <c r="M1368" s="221">
        <v>118.039808515999</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F1369" s="590">
        <v>2148577.9750000001</v>
      </c>
      <c r="G1369" s="591"/>
      <c r="L1369" s="588">
        <v>2.2286912138888889E-2</v>
      </c>
      <c r="M1369" s="221">
        <v>118.039808515999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F1370" s="590">
        <v>1753704.1850000001</v>
      </c>
      <c r="G1370" s="591"/>
      <c r="L1370" s="588">
        <v>2.2286912138888889E-2</v>
      </c>
      <c r="M1370" s="221">
        <v>118.039808515999</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F1371" s="590">
        <v>956790.56</v>
      </c>
      <c r="G1371" s="591"/>
      <c r="L1371" s="588">
        <v>2.2286912138888889E-2</v>
      </c>
      <c r="M1371" s="221">
        <v>118.039808515999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F1372" s="590">
        <v>1421595.0650000002</v>
      </c>
      <c r="G1372" s="591"/>
      <c r="L1372" s="588">
        <v>2.2286912138888889E-2</v>
      </c>
      <c r="M1372" s="221">
        <v>118.039808515999</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F1373" s="590">
        <v>1591603.3049999999</v>
      </c>
      <c r="G1373" s="591"/>
      <c r="L1373" s="588">
        <v>2.2286912138888889E-2</v>
      </c>
      <c r="M1373" s="221">
        <v>118.039808515999</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F1374" s="590">
        <v>1336343.8399999999</v>
      </c>
      <c r="G1374" s="591"/>
      <c r="L1374" s="588">
        <v>2.2286912138888889E-2</v>
      </c>
      <c r="M1374" s="221">
        <v>118.039808515999</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F1375" s="590">
        <v>728959.75</v>
      </c>
      <c r="G1375" s="591"/>
      <c r="L1375" s="588">
        <v>1.3456295880555556E-2</v>
      </c>
      <c r="M1375" s="221">
        <v>105.06424792139077</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F1376" s="590">
        <v>526580.755</v>
      </c>
      <c r="G1376" s="591"/>
      <c r="L1376" s="588">
        <v>1.9431044469444443E-2</v>
      </c>
      <c r="M1376" s="221">
        <v>105.06424792139077</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F1377" s="590">
        <v>788759.15999999992</v>
      </c>
      <c r="G1377" s="591"/>
      <c r="L1377" s="588">
        <v>1.3456295880555556E-2</v>
      </c>
      <c r="M1377" s="221">
        <v>105.06424792139077</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F1378" s="590">
        <v>456155.82999999996</v>
      </c>
      <c r="G1378" s="591"/>
      <c r="L1378" s="588">
        <v>1.7483297316666667E-2</v>
      </c>
      <c r="M1378" s="221">
        <v>105.06424792139077</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F1379" s="590">
        <v>475924.23</v>
      </c>
      <c r="G1379" s="591"/>
      <c r="L1379" s="588">
        <v>1.9431044469444443E-2</v>
      </c>
      <c r="M1379" s="221">
        <v>105.06424792139077</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F1380" s="590">
        <v>747492.625</v>
      </c>
      <c r="G1380" s="591"/>
      <c r="L1380" s="588">
        <v>1.8535093305555556E-2</v>
      </c>
      <c r="M1380" s="221">
        <v>105.06424792139077</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F1381" s="590">
        <v>438858.48</v>
      </c>
      <c r="G1381" s="591"/>
      <c r="L1381" s="588">
        <v>1.8706897886111108E-2</v>
      </c>
      <c r="M1381" s="221">
        <v>105.06424792139077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F1382" s="590">
        <v>528310.49</v>
      </c>
      <c r="G1382" s="591"/>
      <c r="L1382" s="588">
        <v>1.8706897886111108E-2</v>
      </c>
      <c r="M1382" s="221">
        <v>105.06424792139077</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F1383" s="590">
        <v>494951.315</v>
      </c>
      <c r="G1383" s="591"/>
      <c r="L1383" s="588">
        <v>1.9431044469444443E-2</v>
      </c>
      <c r="M1383" s="221">
        <v>105.06424792139077</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F1384" s="590">
        <v>454920.30499999999</v>
      </c>
      <c r="G1384" s="591"/>
      <c r="L1384" s="588">
        <v>1.8706897886111108E-2</v>
      </c>
      <c r="M1384" s="221">
        <v>105.06424792139077</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F1385" s="590">
        <v>669160.34</v>
      </c>
      <c r="G1385" s="591"/>
      <c r="L1385" s="588">
        <v>1.3456295880555556E-2</v>
      </c>
      <c r="M1385" s="221">
        <v>105.06424792139077</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F1386" s="590">
        <v>552773.88500000001</v>
      </c>
      <c r="G1386" s="591"/>
      <c r="L1386" s="588">
        <v>1.7467630941666666E-2</v>
      </c>
      <c r="M1386" s="221">
        <v>105.06424792139077</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F1387" s="590">
        <v>463816.08500000002</v>
      </c>
      <c r="G1387" s="591"/>
      <c r="L1387" s="588">
        <v>1.9431044469444443E-2</v>
      </c>
      <c r="M1387" s="221">
        <v>105.06424792139077</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F1388" s="590">
        <v>817176.23499999999</v>
      </c>
      <c r="G1388" s="591"/>
      <c r="L1388" s="588">
        <v>1.8535093305555556E-2</v>
      </c>
      <c r="M1388" s="221">
        <v>105.06424792139077</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F1389" s="590">
        <v>633330.11499999999</v>
      </c>
      <c r="G1389" s="591"/>
      <c r="L1389" s="588">
        <v>1.8706897886111108E-2</v>
      </c>
      <c r="M1389" s="221">
        <v>105.06424792139077</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F1390" s="590">
        <v>890813.52499999991</v>
      </c>
      <c r="G1390" s="591"/>
      <c r="L1390" s="588">
        <v>1.7483297316666667E-2</v>
      </c>
      <c r="M1390" s="221">
        <v>105.06424792139077</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F1391" s="590">
        <v>743538.94499999995</v>
      </c>
      <c r="G1391" s="591"/>
      <c r="L1391" s="588">
        <v>1.8535093305555556E-2</v>
      </c>
      <c r="M1391" s="221">
        <v>105.06424792139077</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F1392" s="590">
        <v>1048713.6199999999</v>
      </c>
      <c r="G1392" s="591"/>
      <c r="L1392" s="588">
        <v>1.7483297316666667E-2</v>
      </c>
      <c r="M1392" s="221">
        <v>105.06424792139077</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F1393" s="590">
        <v>784311.27</v>
      </c>
      <c r="G1393" s="591"/>
      <c r="L1393" s="588">
        <v>1.8706897886111108E-2</v>
      </c>
      <c r="M1393" s="221">
        <v>105.06424792139077</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F1394" s="590">
        <v>921948.755</v>
      </c>
      <c r="G1394" s="591"/>
      <c r="L1394" s="588">
        <v>1.7467630941666666E-2</v>
      </c>
      <c r="M1394" s="221">
        <v>105.06424792139077</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F1395" s="590">
        <v>624681.44000000006</v>
      </c>
      <c r="G1395" s="591"/>
      <c r="L1395" s="588">
        <v>1.7467630941666666E-2</v>
      </c>
      <c r="M1395" s="221">
        <v>105.06424792139077</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F1396" s="590">
        <v>543631</v>
      </c>
      <c r="G1396" s="591"/>
      <c r="L1396" s="588">
        <v>1.8706897886111108E-2</v>
      </c>
      <c r="M1396" s="221">
        <v>105.06424792139077</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F1397" s="590">
        <v>954072.40500000003</v>
      </c>
      <c r="G1397" s="591"/>
      <c r="L1397" s="588">
        <v>1.3456295880555556E-2</v>
      </c>
      <c r="M1397" s="221">
        <v>105.06424792139077</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F1398" s="590">
        <v>2069257.27</v>
      </c>
      <c r="G1398" s="591"/>
      <c r="L1398" s="588">
        <v>1.7483297316666667E-2</v>
      </c>
      <c r="M1398" s="221">
        <v>105.06424792139077</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F1399" s="590">
        <v>813469.66</v>
      </c>
      <c r="G1399" s="591"/>
      <c r="L1399" s="588">
        <v>1.8706897886111108E-2</v>
      </c>
      <c r="M1399" s="221">
        <v>105.06424792139077</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F1400" s="590">
        <v>599229.625</v>
      </c>
      <c r="G1400" s="591"/>
      <c r="L1400" s="588">
        <v>1.8706897886111108E-2</v>
      </c>
      <c r="M1400" s="221">
        <v>105.06424792139077</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F1401" s="590">
        <v>808033.35</v>
      </c>
      <c r="G1401" s="591"/>
      <c r="L1401" s="588">
        <v>1.8706897886111108E-2</v>
      </c>
      <c r="M1401" s="221">
        <v>105.06424792139077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F1402" s="590">
        <v>676326.38500000001</v>
      </c>
      <c r="G1402" s="591"/>
      <c r="L1402" s="588">
        <v>1.3456295880555556E-2</v>
      </c>
      <c r="M1402" s="221">
        <v>105.06424792139077</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F1403" s="590">
        <v>423043.76</v>
      </c>
      <c r="G1403" s="591"/>
      <c r="L1403" s="588">
        <v>1.7467630941666666E-2</v>
      </c>
      <c r="M1403" s="221">
        <v>105.06424792139077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F1404" s="590">
        <v>1238490.26</v>
      </c>
      <c r="G1404" s="591"/>
      <c r="L1404" s="588">
        <v>1.7467630941666666E-2</v>
      </c>
      <c r="M1404" s="221">
        <v>105.06424792139077</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F1405" s="590">
        <v>693129.52500000002</v>
      </c>
      <c r="G1405" s="591"/>
      <c r="L1405" s="588">
        <v>1.7483297316666667E-2</v>
      </c>
      <c r="M1405" s="221">
        <v>105.06424792139077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F1406" s="590">
        <v>622704.6</v>
      </c>
      <c r="G1406" s="591"/>
      <c r="L1406" s="588">
        <v>1.3456295880555556E-2</v>
      </c>
      <c r="M1406" s="221">
        <v>105.06424792139077</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F1407" s="590">
        <v>635059.85</v>
      </c>
      <c r="G1407" s="591"/>
      <c r="L1407" s="588">
        <v>1.7483297316666667E-2</v>
      </c>
      <c r="M1407" s="221">
        <v>105.06424792139077</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F1408" s="590">
        <v>935539.53</v>
      </c>
      <c r="G1408" s="591"/>
      <c r="L1408" s="588">
        <v>1.7483297316666667E-2</v>
      </c>
      <c r="M1408" s="221">
        <v>105.06424792139077</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F1409" s="590">
        <v>499646.31</v>
      </c>
      <c r="G1409" s="591"/>
      <c r="L1409" s="588">
        <v>1.7467630941666666E-2</v>
      </c>
      <c r="M1409" s="221">
        <v>105.06424792139077</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F1410" s="590">
        <v>677067.7</v>
      </c>
      <c r="G1410" s="591"/>
      <c r="L1410" s="588">
        <v>1.8706897886111108E-2</v>
      </c>
      <c r="M1410" s="221">
        <v>105.06424792139077</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F1411" s="590">
        <v>876728.54</v>
      </c>
      <c r="G1411" s="591"/>
      <c r="L1411" s="588">
        <v>1.7483297316666667E-2</v>
      </c>
      <c r="M1411" s="221">
        <v>105.06424792139077</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F1412" s="590">
        <v>507800.77499999997</v>
      </c>
      <c r="G1412" s="591"/>
      <c r="L1412" s="588">
        <v>1.7467630941666666E-2</v>
      </c>
      <c r="M1412" s="221">
        <v>105.06424792139077</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F1413" s="590">
        <v>793454.15500000003</v>
      </c>
      <c r="G1413" s="591"/>
      <c r="L1413" s="588">
        <v>1.7483297316666667E-2</v>
      </c>
      <c r="M1413" s="221">
        <v>105.06424792139077</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F1414" s="590">
        <v>747986.83499999996</v>
      </c>
      <c r="G1414" s="591"/>
      <c r="L1414" s="588">
        <v>1.7483297316666667E-2</v>
      </c>
      <c r="M1414" s="221">
        <v>105.06424792139077</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F1415" s="590">
        <v>452696.36</v>
      </c>
      <c r="G1415" s="591"/>
      <c r="L1415" s="588">
        <v>1.9431044469444443E-2</v>
      </c>
      <c r="M1415" s="221">
        <v>105.06424792139077</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F1416" s="590">
        <v>717098.71000000008</v>
      </c>
      <c r="G1416" s="591"/>
      <c r="L1416" s="588">
        <v>1.8706897886111108E-2</v>
      </c>
      <c r="M1416" s="221">
        <v>105.06424792139077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F1417" s="590">
        <v>758859.45499999996</v>
      </c>
      <c r="G1417" s="591"/>
      <c r="L1417" s="588">
        <v>1.8706897886111108E-2</v>
      </c>
      <c r="M1417" s="221">
        <v>105.06424792139077</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F1418" s="590">
        <v>625175.64999999991</v>
      </c>
      <c r="G1418" s="591"/>
      <c r="L1418" s="588">
        <v>1.7467630941666666E-2</v>
      </c>
      <c r="M1418" s="221">
        <v>105.06424792139077</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F1419" s="590">
        <v>649391.93999999994</v>
      </c>
      <c r="G1419" s="591"/>
      <c r="L1419" s="588">
        <v>1.7483297316666667E-2</v>
      </c>
      <c r="M1419" s="221">
        <v>105.06424792139077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F1420" s="590">
        <v>711909.505</v>
      </c>
      <c r="G1420" s="591"/>
      <c r="L1420" s="588">
        <v>1.3456295880555556E-2</v>
      </c>
      <c r="M1420" s="221">
        <v>105.06424792139077</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F1421" s="590">
        <v>593793.31499999994</v>
      </c>
      <c r="G1421" s="591"/>
      <c r="L1421" s="588">
        <v>1.8706897886111108E-2</v>
      </c>
      <c r="M1421" s="221">
        <v>105.06424792139077</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F1422" s="590">
        <v>543136.79</v>
      </c>
      <c r="G1422" s="591"/>
      <c r="L1422" s="588">
        <v>1.7467630941666666E-2</v>
      </c>
      <c r="M1422" s="221">
        <v>105.06424792139077</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F1423" s="590">
        <v>493962.89500000002</v>
      </c>
      <c r="G1423" s="591"/>
      <c r="L1423" s="588">
        <v>1.8706897886111108E-2</v>
      </c>
      <c r="M1423" s="221">
        <v>105.06424792139077</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F1424" s="590">
        <v>658287.72</v>
      </c>
      <c r="G1424" s="591"/>
      <c r="L1424" s="588">
        <v>1.7483297316666667E-2</v>
      </c>
      <c r="M1424" s="221">
        <v>105.06424792139077</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F1425" s="590">
        <v>585885.95499999996</v>
      </c>
      <c r="G1425" s="591"/>
      <c r="L1425" s="588">
        <v>1.7483297316666667E-2</v>
      </c>
      <c r="M1425" s="221">
        <v>105.06424792139077</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F1426" s="590">
        <v>625916.96499999997</v>
      </c>
      <c r="G1426" s="591"/>
      <c r="L1426" s="588">
        <v>1.7467630941666666E-2</v>
      </c>
      <c r="M1426" s="221">
        <v>105.06424792139077</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F1427" s="590">
        <v>690905.58</v>
      </c>
      <c r="G1427" s="591"/>
      <c r="L1427" s="588">
        <v>1.9431044469444443E-2</v>
      </c>
      <c r="M1427" s="221">
        <v>105.06424792139077</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F1428" s="590">
        <v>608619.61499999999</v>
      </c>
      <c r="G1428" s="591"/>
      <c r="L1428" s="588">
        <v>1.8706897886111108E-2</v>
      </c>
      <c r="M1428" s="221">
        <v>105.06424792139077</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F1429" s="590">
        <v>875987.22500000009</v>
      </c>
      <c r="G1429" s="591"/>
      <c r="L1429" s="588">
        <v>1.3456295880555556E-2</v>
      </c>
      <c r="M1429" s="221">
        <v>105.06424792139077</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F1430" s="590">
        <v>793207.04999999993</v>
      </c>
      <c r="G1430" s="591"/>
      <c r="L1430" s="588">
        <v>1.7483297316666667E-2</v>
      </c>
      <c r="M1430" s="221">
        <v>105.06424792139077</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F1431" s="590">
        <v>920713.23</v>
      </c>
      <c r="G1431" s="591"/>
      <c r="L1431" s="588">
        <v>1.3456295880555556E-2</v>
      </c>
      <c r="M1431" s="221">
        <v>105.06424792139077</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F1432" s="590">
        <v>486302.63999999996</v>
      </c>
      <c r="G1432" s="591"/>
      <c r="L1432" s="588">
        <v>1.9431044469444443E-2</v>
      </c>
      <c r="M1432" s="221">
        <v>105.06424792139077</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F1433" s="590">
        <v>505576.82999999996</v>
      </c>
      <c r="G1433" s="591"/>
      <c r="L1433" s="588">
        <v>1.9431044469444443E-2</v>
      </c>
      <c r="M1433" s="221">
        <v>105.06424792139077</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F1434" s="590">
        <v>706967.40499999991</v>
      </c>
      <c r="G1434" s="591"/>
      <c r="L1434" s="588">
        <v>1.8706897886111108E-2</v>
      </c>
      <c r="M1434" s="221">
        <v>105.06424792139077</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F1435" s="590">
        <v>815446.5</v>
      </c>
      <c r="G1435" s="591"/>
      <c r="L1435" s="588">
        <v>1.7483297316666667E-2</v>
      </c>
      <c r="M1435" s="221">
        <v>105.06424792139077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F1436" s="590">
        <v>629129.33000000007</v>
      </c>
      <c r="G1436" s="591"/>
      <c r="L1436" s="588">
        <v>1.7483297316666667E-2</v>
      </c>
      <c r="M1436" s="221">
        <v>105.06424792139077</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F1437" s="590">
        <v>817917.55</v>
      </c>
      <c r="G1437" s="591"/>
      <c r="L1437" s="588">
        <v>1.8706897886111108E-2</v>
      </c>
      <c r="M1437" s="221">
        <v>105.06424792139077</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F1438" s="590">
        <v>681515.59</v>
      </c>
      <c r="G1438" s="591"/>
      <c r="L1438" s="588">
        <v>1.7483297316666667E-2</v>
      </c>
      <c r="M1438" s="221">
        <v>105.06424792139077</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F1439" s="590">
        <v>709932.66500000004</v>
      </c>
      <c r="G1439" s="591"/>
      <c r="L1439" s="588">
        <v>1.7483297316666667E-2</v>
      </c>
      <c r="M1439" s="221">
        <v>105.06424792139077</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F1440" s="590">
        <v>817423.34</v>
      </c>
      <c r="G1440" s="591"/>
      <c r="L1440" s="588">
        <v>1.7483297316666667E-2</v>
      </c>
      <c r="M1440" s="221">
        <v>105.06424792139077</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F1441" s="590">
        <v>786782.32</v>
      </c>
      <c r="G1441" s="591"/>
      <c r="L1441" s="588">
        <v>1.8706897886111108E-2</v>
      </c>
      <c r="M1441" s="221">
        <v>105.06424792139077</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F1442" s="590">
        <v>696836.1</v>
      </c>
      <c r="G1442" s="591"/>
      <c r="L1442" s="588">
        <v>1.8706897886111108E-2</v>
      </c>
      <c r="M1442" s="221">
        <v>105.06424792139077</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F1443" s="590">
        <v>698071.625</v>
      </c>
      <c r="G1443" s="591"/>
      <c r="L1443" s="588">
        <v>1.8706897886111108E-2</v>
      </c>
      <c r="M1443" s="221">
        <v>105.06424792139077</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F1444" s="590">
        <v>512001.56</v>
      </c>
      <c r="G1444" s="591"/>
      <c r="L1444" s="588">
        <v>1.9431044469444443E-2</v>
      </c>
      <c r="M1444" s="221">
        <v>105.06424792139077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F1445" s="590">
        <v>467028.44999999995</v>
      </c>
      <c r="G1445" s="591"/>
      <c r="L1445" s="588">
        <v>1.7467630941666666E-2</v>
      </c>
      <c r="M1445" s="221">
        <v>105.06424792139077</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F1446" s="590">
        <v>730195.27499999991</v>
      </c>
      <c r="G1446" s="591"/>
      <c r="L1446" s="588">
        <v>1.8535093305555556E-2</v>
      </c>
      <c r="M1446" s="221">
        <v>105.06424792139077</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F1447" s="590">
        <v>493962.89500000002</v>
      </c>
      <c r="G1447" s="591"/>
      <c r="L1447" s="588">
        <v>1.9431044469444443E-2</v>
      </c>
      <c r="M1447" s="221">
        <v>105.06424792139077</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F1448" s="590">
        <v>767013.91999999993</v>
      </c>
      <c r="G1448" s="591"/>
      <c r="L1448" s="588">
        <v>1.3456295880555556E-2</v>
      </c>
      <c r="M1448" s="221">
        <v>105.06424792139077</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F1449" s="590">
        <v>599723.83499999996</v>
      </c>
      <c r="G1449" s="591"/>
      <c r="L1449" s="588">
        <v>1.3456295880555556E-2</v>
      </c>
      <c r="M1449" s="221">
        <v>105.06424792139077</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F1450" s="590">
        <v>916265.34</v>
      </c>
      <c r="G1450" s="591"/>
      <c r="L1450" s="588">
        <v>1.8535093305555556E-2</v>
      </c>
      <c r="M1450" s="221">
        <v>105.06424792139077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F1451" s="590">
        <v>765037.08</v>
      </c>
      <c r="G1451" s="591"/>
      <c r="L1451" s="588">
        <v>1.7467630941666666E-2</v>
      </c>
      <c r="M1451" s="221">
        <v>105.06424792139077</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F1452" s="590">
        <v>452943.46500000003</v>
      </c>
      <c r="G1452" s="591"/>
      <c r="L1452" s="588">
        <v>1.8706897886111108E-2</v>
      </c>
      <c r="M1452" s="221">
        <v>105.06424792139077</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F1453" s="590">
        <v>593299.10499999998</v>
      </c>
      <c r="G1453" s="591"/>
      <c r="L1453" s="588">
        <v>1.3456295880555556E-2</v>
      </c>
      <c r="M1453" s="221">
        <v>105.06424792139077</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F1454" s="590">
        <v>562658.08500000008</v>
      </c>
      <c r="G1454" s="591"/>
      <c r="L1454" s="588">
        <v>1.7483297316666667E-2</v>
      </c>
      <c r="M1454" s="221">
        <v>105.06424792139077</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F1455" s="590">
        <v>460603.72</v>
      </c>
      <c r="G1455" s="591"/>
      <c r="L1455" s="588">
        <v>1.8706897886111108E-2</v>
      </c>
      <c r="M1455" s="221">
        <v>105.06424792139077</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F1456" s="590">
        <v>689175.84499999997</v>
      </c>
      <c r="G1456" s="591"/>
      <c r="L1456" s="588">
        <v>1.8706897886111108E-2</v>
      </c>
      <c r="M1456" s="221">
        <v>105.06424792139077</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F1457" s="590">
        <v>689917.15999999992</v>
      </c>
      <c r="G1457" s="591"/>
      <c r="L1457" s="588">
        <v>1.8198777958333332E-2</v>
      </c>
      <c r="M1457" s="221">
        <v>203.5777273872512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F1458" s="590">
        <v>949624.51500000001</v>
      </c>
      <c r="G1458" s="591"/>
      <c r="L1458" s="588">
        <v>1.8198777958333332E-2</v>
      </c>
      <c r="M1458" s="221">
        <v>203.5777273872512</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F1459" s="590">
        <v>1211555.8150000002</v>
      </c>
      <c r="G1459" s="591"/>
      <c r="L1459" s="588">
        <v>1.5771484702777776E-2</v>
      </c>
      <c r="M1459" s="221">
        <v>203.5777273872512</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F1460" s="590">
        <v>1051678.8800000001</v>
      </c>
      <c r="G1460" s="591"/>
      <c r="L1460" s="588">
        <v>1.8198777958333332E-2</v>
      </c>
      <c r="M1460" s="221">
        <v>203.5777273872512</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F1461" s="590">
        <v>847323.04499999993</v>
      </c>
      <c r="G1461" s="591"/>
      <c r="L1461" s="588">
        <v>1.8535093305555556E-2</v>
      </c>
      <c r="M1461" s="221">
        <v>203.5777273872512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F1462" s="590">
        <v>680280.06500000006</v>
      </c>
      <c r="G1462" s="591"/>
      <c r="L1462" s="588">
        <v>2.2370095347222223E-2</v>
      </c>
      <c r="M1462" s="221">
        <v>203.5777273872512</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F1463" s="590">
        <v>763554.45</v>
      </c>
      <c r="G1463" s="591"/>
      <c r="L1463" s="588">
        <v>2.7032561713888886E-2</v>
      </c>
      <c r="M1463" s="221">
        <v>203.5777273872512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F1464" s="590">
        <v>676326.38500000001</v>
      </c>
      <c r="G1464" s="591"/>
      <c r="L1464" s="588">
        <v>1.902845006388889E-2</v>
      </c>
      <c r="M1464" s="221">
        <v>203.5777273872512</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F1465" s="590">
        <v>619492.23499999999</v>
      </c>
      <c r="G1465" s="591"/>
      <c r="L1465" s="588">
        <v>1.8198777958333332E-2</v>
      </c>
      <c r="M1465" s="221">
        <v>203.5777273872512</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F1466" s="590">
        <v>1397131.67</v>
      </c>
      <c r="G1466" s="591"/>
      <c r="L1466" s="588">
        <v>1.8198777958333332E-2</v>
      </c>
      <c r="M1466" s="221">
        <v>203.5777273872512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F1467" s="590">
        <v>1001516.5649999999</v>
      </c>
      <c r="G1467" s="591"/>
      <c r="L1467" s="588">
        <v>1.8198777958333332E-2</v>
      </c>
      <c r="M1467" s="221">
        <v>203.5777273872512</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F1468" s="590">
        <v>1160157.9749999999</v>
      </c>
      <c r="G1468" s="591"/>
      <c r="L1468" s="588">
        <v>1.8198777958333332E-2</v>
      </c>
      <c r="M1468" s="221">
        <v>203.5777273872512</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F1469" s="590">
        <v>783322.85</v>
      </c>
      <c r="G1469" s="591"/>
      <c r="L1469" s="588">
        <v>1.8198777958333332E-2</v>
      </c>
      <c r="M1469" s="221">
        <v>203.5777273872512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F1470" s="590">
        <v>978535.8</v>
      </c>
      <c r="G1470" s="591"/>
      <c r="L1470" s="588">
        <v>1.8198777958333332E-2</v>
      </c>
      <c r="M1470" s="221">
        <v>203.5777273872512</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F1471" s="590">
        <v>545607.84000000008</v>
      </c>
      <c r="G1471" s="591"/>
      <c r="L1471" s="588">
        <v>1.8198777958333332E-2</v>
      </c>
      <c r="M1471" s="221">
        <v>203.5777273872512</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F1472" s="590">
        <v>1073177.0150000001</v>
      </c>
      <c r="G1472" s="591"/>
      <c r="L1472" s="588">
        <v>1.8198777958333332E-2</v>
      </c>
      <c r="M1472" s="221">
        <v>203.5777273872512</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F1473" s="590">
        <v>884635.9</v>
      </c>
      <c r="G1473" s="591"/>
      <c r="L1473" s="588">
        <v>1.8198777958333332E-2</v>
      </c>
      <c r="M1473" s="221">
        <v>203.5777273872512</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F1474" s="590">
        <v>471723.44500000001</v>
      </c>
      <c r="G1474" s="591"/>
      <c r="L1474" s="588">
        <v>2.4351280474999997E-2</v>
      </c>
      <c r="M1474" s="221">
        <v>203.5777273872512</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F1475" s="590">
        <v>928867.69499999995</v>
      </c>
      <c r="G1475" s="591"/>
      <c r="L1475" s="588">
        <v>2.7032561713888886E-2</v>
      </c>
      <c r="M1475" s="221">
        <v>203.5777273872512</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F1476" s="590">
        <v>615044.34499999997</v>
      </c>
      <c r="G1476" s="591"/>
      <c r="L1476" s="588">
        <v>1.902845006388889E-2</v>
      </c>
      <c r="M1476" s="221">
        <v>203.5777273872512</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F1477" s="590">
        <v>849794.09499999997</v>
      </c>
      <c r="G1477" s="591"/>
      <c r="L1477" s="588">
        <v>1.8198777958333332E-2</v>
      </c>
      <c r="M1477" s="221">
        <v>203.5777273872512</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F1478" s="590">
        <v>995091.83499999996</v>
      </c>
      <c r="G1478" s="591"/>
      <c r="L1478" s="588">
        <v>1.9374179249999998E-2</v>
      </c>
      <c r="M1478" s="221">
        <v>203.5777273872512</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F1479" s="590">
        <v>883400.375</v>
      </c>
      <c r="G1479" s="591"/>
      <c r="L1479" s="588">
        <v>1.8198777958333332E-2</v>
      </c>
      <c r="M1479" s="221">
        <v>203.5777273872512</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F1480" s="590">
        <v>1030180.745</v>
      </c>
      <c r="G1480" s="591"/>
      <c r="L1480" s="588">
        <v>1.8198777958333332E-2</v>
      </c>
      <c r="M1480" s="221">
        <v>203.5777273872512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F1481" s="590">
        <v>919477.70500000007</v>
      </c>
      <c r="G1481" s="591"/>
      <c r="L1481" s="588">
        <v>1.8198777958333332E-2</v>
      </c>
      <c r="M1481" s="221">
        <v>203.5777273872512</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F1482" s="590">
        <v>900944.83</v>
      </c>
      <c r="G1482" s="591"/>
      <c r="L1482" s="588">
        <v>1.8198777958333332E-2</v>
      </c>
      <c r="M1482" s="221">
        <v>203.5777273872512</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F1483" s="590">
        <v>807539.1399999999</v>
      </c>
      <c r="G1483" s="591"/>
      <c r="L1483" s="588">
        <v>1.8198777958333332E-2</v>
      </c>
      <c r="M1483" s="221">
        <v>203.5777273872512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F1484" s="590">
        <v>638272.21499999997</v>
      </c>
      <c r="G1484" s="591"/>
      <c r="L1484" s="588">
        <v>1.8198777958333332E-2</v>
      </c>
      <c r="M1484" s="221">
        <v>203.5777273872512</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F1485" s="590">
        <v>693623.73499999999</v>
      </c>
      <c r="G1485" s="591"/>
      <c r="L1485" s="588">
        <v>1.902845006388889E-2</v>
      </c>
      <c r="M1485" s="221">
        <v>203.5777273872512</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F1486" s="590">
        <v>627152.49</v>
      </c>
      <c r="G1486" s="591"/>
      <c r="L1486" s="588">
        <v>1.9374179249999998E-2</v>
      </c>
      <c r="M1486" s="221">
        <v>203.5777273872512</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F1487" s="590">
        <v>806797.82499999995</v>
      </c>
      <c r="G1487" s="591"/>
      <c r="L1487" s="588">
        <v>1.8198777958333332E-2</v>
      </c>
      <c r="M1487" s="221">
        <v>203.5777273872512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F1488" s="590">
        <v>808774.66500000004</v>
      </c>
      <c r="G1488" s="591"/>
      <c r="L1488" s="588">
        <v>1.8198777958333332E-2</v>
      </c>
      <c r="M1488" s="221">
        <v>203.5777273872512</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F1489" s="590">
        <v>516696.55499999999</v>
      </c>
      <c r="G1489" s="591"/>
      <c r="L1489" s="588">
        <v>1.8198777958333332E-2</v>
      </c>
      <c r="M1489" s="221">
        <v>203.5777273872512</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F1490" s="590">
        <v>518920.5</v>
      </c>
      <c r="G1490" s="591"/>
      <c r="L1490" s="588">
        <v>2.4351280474999997E-2</v>
      </c>
      <c r="M1490" s="221">
        <v>203.5777273872512</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F1491" s="590">
        <v>1257764.45</v>
      </c>
      <c r="G1491" s="591"/>
      <c r="L1491" s="588">
        <v>1.8198777958333332E-2</v>
      </c>
      <c r="M1491" s="221">
        <v>203.5777273872512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F1492" s="590">
        <v>954813.72</v>
      </c>
      <c r="G1492" s="591"/>
      <c r="L1492" s="588">
        <v>1.8198777958333332E-2</v>
      </c>
      <c r="M1492" s="221">
        <v>203.5777273872512</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F1493" s="590">
        <v>688681.63500000001</v>
      </c>
      <c r="G1493" s="591"/>
      <c r="L1493" s="588">
        <v>1.8198777958333332E-2</v>
      </c>
      <c r="M1493" s="221">
        <v>203.5777273872512</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F1494" s="590">
        <v>765531.29</v>
      </c>
      <c r="G1494" s="591"/>
      <c r="L1494" s="588">
        <v>1.8198777958333332E-2</v>
      </c>
      <c r="M1494" s="221">
        <v>203.5777273872512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F1495" s="590">
        <v>1172513.2250000001</v>
      </c>
      <c r="G1495" s="591"/>
      <c r="L1495" s="588">
        <v>1.9374179249999998E-2</v>
      </c>
      <c r="M1495" s="221">
        <v>203.5777273872512</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F1496" s="590">
        <v>723523.44000000006</v>
      </c>
      <c r="G1496" s="591"/>
      <c r="L1496" s="588">
        <v>1.902845006388889E-2</v>
      </c>
      <c r="M1496" s="221">
        <v>203.5777273872512</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F1497" s="590">
        <v>683986.64</v>
      </c>
      <c r="G1497" s="591"/>
      <c r="L1497" s="588">
        <v>1.8198777958333332E-2</v>
      </c>
      <c r="M1497" s="221">
        <v>203.5777273872512</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F1498" s="590">
        <v>664712.44999999995</v>
      </c>
      <c r="G1498" s="591"/>
      <c r="L1498" s="588">
        <v>1.902845006388889E-2</v>
      </c>
      <c r="M1498" s="221">
        <v>203.5777273872512</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F1499" s="590">
        <v>520897.33999999997</v>
      </c>
      <c r="G1499" s="591"/>
      <c r="L1499" s="588">
        <v>1.902845006388889E-2</v>
      </c>
      <c r="M1499" s="221">
        <v>203.5777273872512</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F1500" s="590">
        <v>1209084.7649999999</v>
      </c>
      <c r="G1500" s="591"/>
      <c r="L1500" s="588">
        <v>4.8239103027777784E-3</v>
      </c>
      <c r="M1500" s="221">
        <v>203.5777273872512</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F1501" s="590">
        <v>746998.41500000004</v>
      </c>
      <c r="G1501" s="591"/>
      <c r="L1501" s="588">
        <v>1.8198777958333332E-2</v>
      </c>
      <c r="M1501" s="221">
        <v>203.5777273872512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F1502" s="590">
        <v>529793.12</v>
      </c>
      <c r="G1502" s="591"/>
      <c r="L1502" s="588">
        <v>1.8535093305555556E-2</v>
      </c>
      <c r="M1502" s="221">
        <v>203.5777273872512</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F1503" s="590">
        <v>510271.82500000001</v>
      </c>
      <c r="G1503" s="591"/>
      <c r="L1503" s="588">
        <v>1.8198777958333332E-2</v>
      </c>
      <c r="M1503" s="221">
        <v>203.5777273872512</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F1504" s="590">
        <v>1436668.47</v>
      </c>
      <c r="G1504" s="591"/>
      <c r="L1504" s="588">
        <v>2.7032561713888886E-2</v>
      </c>
      <c r="M1504" s="221">
        <v>203.5777273872512</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F1505" s="590">
        <v>795925.20499999996</v>
      </c>
      <c r="G1505" s="591"/>
      <c r="L1505" s="588">
        <v>2.2370095347222223E-2</v>
      </c>
      <c r="M1505" s="221">
        <v>203.5777273872512</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F1506" s="590">
        <v>1037841</v>
      </c>
      <c r="G1506" s="591"/>
      <c r="L1506" s="588">
        <v>1.8198777958333332E-2</v>
      </c>
      <c r="M1506" s="221">
        <v>203.5777273872512</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F1507" s="590">
        <v>826319.11999999988</v>
      </c>
      <c r="G1507" s="591"/>
      <c r="L1507" s="588">
        <v>1.902845006388889E-2</v>
      </c>
      <c r="M1507" s="221">
        <v>203.5777273872512</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F1508" s="590">
        <v>751693.40999999992</v>
      </c>
      <c r="G1508" s="591"/>
      <c r="L1508" s="588">
        <v>1.8198777958333332E-2</v>
      </c>
      <c r="M1508" s="221">
        <v>203.5777273872512</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F1509" s="590">
        <v>621963.28500000003</v>
      </c>
      <c r="G1509" s="591"/>
      <c r="L1509" s="588">
        <v>2.4351280474999997E-2</v>
      </c>
      <c r="M1509" s="221">
        <v>203.5777273872512</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F1510" s="590">
        <v>1120621.175</v>
      </c>
      <c r="G1510" s="591"/>
      <c r="L1510" s="588">
        <v>1.902845006388889E-2</v>
      </c>
      <c r="M1510" s="221">
        <v>203.5777273872512</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F1511" s="590">
        <v>790241.78999999992</v>
      </c>
      <c r="G1511" s="591"/>
      <c r="L1511" s="588">
        <v>1.9374179249999998E-2</v>
      </c>
      <c r="M1511" s="221">
        <v>203.5777273872512</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F1512" s="590">
        <v>818411.76</v>
      </c>
      <c r="G1512" s="591"/>
      <c r="L1512" s="588">
        <v>1.8198777958333332E-2</v>
      </c>
      <c r="M1512" s="221">
        <v>203.5777273872512</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F1513" s="590">
        <v>1077624.905</v>
      </c>
      <c r="G1513" s="591"/>
      <c r="L1513" s="588">
        <v>1.8198777958333332E-2</v>
      </c>
      <c r="M1513" s="221">
        <v>203.5777273872512</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F1514" s="590">
        <v>712403.71499999997</v>
      </c>
      <c r="G1514" s="591"/>
      <c r="L1514" s="588">
        <v>1.8198777958333332E-2</v>
      </c>
      <c r="M1514" s="221">
        <v>203.5777273872512</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F1515" s="590">
        <v>833238.06</v>
      </c>
      <c r="G1515" s="591"/>
      <c r="L1515" s="588">
        <v>1.8198777958333332E-2</v>
      </c>
      <c r="M1515" s="221">
        <v>203.5777273872512</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F1516" s="590">
        <v>662735.61</v>
      </c>
      <c r="G1516" s="591"/>
      <c r="L1516" s="588">
        <v>1.3378866858333333E-2</v>
      </c>
      <c r="M1516" s="221">
        <v>203.5777273872512</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F1517" s="590">
        <v>789253.37</v>
      </c>
      <c r="G1517" s="591"/>
      <c r="L1517" s="588">
        <v>1.8198777958333332E-2</v>
      </c>
      <c r="M1517" s="221">
        <v>203.5777273872512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F1518" s="590">
        <v>518673.39499999996</v>
      </c>
      <c r="G1518" s="591"/>
      <c r="L1518" s="588">
        <v>1.8198777958333332E-2</v>
      </c>
      <c r="M1518" s="221">
        <v>203.5777273872512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F1519" s="590">
        <v>487043.95500000002</v>
      </c>
      <c r="G1519" s="591"/>
      <c r="L1519" s="588">
        <v>1.8198777958333332E-2</v>
      </c>
      <c r="M1519" s="221">
        <v>203.5777273872512</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F1520" s="590">
        <v>980018.42999999993</v>
      </c>
      <c r="G1520" s="591"/>
      <c r="L1520" s="588">
        <v>1.8198777958333332E-2</v>
      </c>
      <c r="M1520" s="221">
        <v>203.5777273872512</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F1521" s="590">
        <v>665453.76500000001</v>
      </c>
      <c r="G1521" s="591"/>
      <c r="L1521" s="588">
        <v>2.194954601388889E-2</v>
      </c>
      <c r="M1521" s="221">
        <v>203.5777273872512</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F1522" s="590">
        <v>617021.18499999994</v>
      </c>
      <c r="G1522" s="591"/>
      <c r="L1522" s="588">
        <v>1.8198777958333332E-2</v>
      </c>
      <c r="M1522" s="221">
        <v>203.5777273872512</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F1523" s="590">
        <v>1442351.885</v>
      </c>
      <c r="G1523" s="591"/>
      <c r="L1523" s="588">
        <v>1.8198777958333332E-2</v>
      </c>
      <c r="M1523" s="221">
        <v>203.5777273872512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F1524" s="590">
        <v>882164.85</v>
      </c>
      <c r="G1524" s="591"/>
      <c r="L1524" s="588">
        <v>1.8198777958333332E-2</v>
      </c>
      <c r="M1524" s="221">
        <v>203.5777273872512</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F1525" s="590">
        <v>879446.69499999995</v>
      </c>
      <c r="G1525" s="591"/>
      <c r="L1525" s="588">
        <v>1.8198777958333332E-2</v>
      </c>
      <c r="M1525" s="221">
        <v>203.5777273872512</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F1526" s="590">
        <v>931832.95500000007</v>
      </c>
      <c r="G1526" s="591"/>
      <c r="L1526" s="588">
        <v>1.8198777958333332E-2</v>
      </c>
      <c r="M1526" s="221">
        <v>203.5777273872512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F1527" s="590">
        <v>948141.88500000001</v>
      </c>
      <c r="G1527" s="591"/>
      <c r="L1527" s="588">
        <v>1.8198777958333332E-2</v>
      </c>
      <c r="M1527" s="221">
        <v>203.5777273872512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F1528" s="590">
        <v>1381564.0549999999</v>
      </c>
      <c r="G1528" s="591"/>
      <c r="L1528" s="588">
        <v>1.8198777958333332E-2</v>
      </c>
      <c r="M1528" s="221">
        <v>203.5777273872512</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F1529" s="590">
        <v>899215.09499999997</v>
      </c>
      <c r="G1529" s="591"/>
      <c r="L1529" s="588">
        <v>1.3378866858333333E-2</v>
      </c>
      <c r="M1529" s="221">
        <v>203.5777273872512</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F1530" s="590">
        <v>991385.26</v>
      </c>
      <c r="G1530" s="591"/>
      <c r="L1530" s="588">
        <v>1.5771484702777776E-2</v>
      </c>
      <c r="M1530" s="221">
        <v>203.5777273872512</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F1531" s="590">
        <v>440094.005</v>
      </c>
      <c r="G1531" s="591"/>
      <c r="L1531" s="588">
        <v>1.8535093305555556E-2</v>
      </c>
      <c r="M1531" s="221">
        <v>203.5777273872512</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F1532" s="590">
        <v>596758.57500000007</v>
      </c>
      <c r="G1532" s="591"/>
      <c r="L1532" s="588">
        <v>1.8198777958333332E-2</v>
      </c>
      <c r="M1532" s="221">
        <v>203.5777273872512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F1533" s="590">
        <v>527074.96499999997</v>
      </c>
      <c r="G1533" s="591"/>
      <c r="L1533" s="588">
        <v>1.8535093305555556E-2</v>
      </c>
      <c r="M1533" s="221">
        <v>203.5777273872512</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F1534" s="590">
        <v>1293594.6749999998</v>
      </c>
      <c r="G1534" s="591"/>
      <c r="L1534" s="588">
        <v>1.8198777958333332E-2</v>
      </c>
      <c r="M1534" s="221">
        <v>203.5777273872512</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F1535" s="590">
        <v>808774.66500000004</v>
      </c>
      <c r="G1535" s="591"/>
      <c r="L1535" s="588">
        <v>1.8198777958333332E-2</v>
      </c>
      <c r="M1535" s="221">
        <v>203.5777273872512</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F1536" s="590">
        <v>864867.49999999988</v>
      </c>
      <c r="G1536" s="591"/>
      <c r="L1536" s="588">
        <v>1.902845006388889E-2</v>
      </c>
      <c r="M1536" s="221">
        <v>203.5777273872512</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F1537" s="590">
        <v>651368.78</v>
      </c>
      <c r="G1537" s="591"/>
      <c r="L1537" s="588">
        <v>1.8198777958333332E-2</v>
      </c>
      <c r="M1537" s="221">
        <v>203.5777273872512</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F1538" s="590">
        <v>868821.17999999993</v>
      </c>
      <c r="G1538" s="591"/>
      <c r="L1538" s="588">
        <v>1.8198777958333332E-2</v>
      </c>
      <c r="M1538" s="221">
        <v>203.5777273872512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F1539" s="590">
        <v>1094428.0449999999</v>
      </c>
      <c r="G1539" s="591"/>
      <c r="L1539" s="588">
        <v>1.8198777958333332E-2</v>
      </c>
      <c r="M1539" s="221">
        <v>203.5777273872512</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F1540" s="590">
        <v>623940.125</v>
      </c>
      <c r="G1540" s="591"/>
      <c r="L1540" s="588">
        <v>1.9374179249999998E-2</v>
      </c>
      <c r="M1540" s="221">
        <v>203.5777273872512</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F1541" s="590">
        <v>552773.88500000001</v>
      </c>
      <c r="G1541" s="591"/>
      <c r="L1541" s="588">
        <v>1.8198777958333332E-2</v>
      </c>
      <c r="M1541" s="221">
        <v>203.5777273872512</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F1542" s="590">
        <v>622704.6</v>
      </c>
      <c r="G1542" s="591"/>
      <c r="L1542" s="588">
        <v>1.8198777958333332E-2</v>
      </c>
      <c r="M1542" s="221">
        <v>203.5777273872512</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F1543" s="590">
        <v>951354.25</v>
      </c>
      <c r="G1543" s="591"/>
      <c r="L1543" s="588">
        <v>1.8198777958333332E-2</v>
      </c>
      <c r="M1543" s="221">
        <v>203.5777273872512</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F1544" s="590">
        <v>855230.40500000003</v>
      </c>
      <c r="G1544" s="591"/>
      <c r="L1544" s="588">
        <v>1.8198777958333332E-2</v>
      </c>
      <c r="M1544" s="221">
        <v>203.5777273872512</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F1545" s="590">
        <v>868821.17999999993</v>
      </c>
      <c r="G1545" s="591"/>
      <c r="L1545" s="588">
        <v>1.8198777958333332E-2</v>
      </c>
      <c r="M1545" s="221">
        <v>203.5777273872512</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F1546" s="590">
        <v>395120.89499999996</v>
      </c>
      <c r="G1546" s="591"/>
      <c r="L1546" s="588">
        <v>1.8198777958333332E-2</v>
      </c>
      <c r="M1546" s="221">
        <v>203.5777273872512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F1547" s="590">
        <v>604418.82999999996</v>
      </c>
      <c r="G1547" s="591"/>
      <c r="L1547" s="588">
        <v>1.8198777958333332E-2</v>
      </c>
      <c r="M1547" s="221">
        <v>203.5777273872512</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F1548" s="590">
        <v>1207107.925</v>
      </c>
      <c r="G1548" s="591"/>
      <c r="L1548" s="588">
        <v>1.8198777958333332E-2</v>
      </c>
      <c r="M1548" s="221">
        <v>203.5777273872512</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F1549" s="590">
        <v>606148.56499999994</v>
      </c>
      <c r="G1549" s="591"/>
      <c r="L1549" s="588">
        <v>1.902845006388889E-2</v>
      </c>
      <c r="M1549" s="221">
        <v>203.5777273872512</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F1550" s="590">
        <v>729206.85499999998</v>
      </c>
      <c r="G1550" s="591"/>
      <c r="L1550" s="588">
        <v>1.8198777958333332E-2</v>
      </c>
      <c r="M1550" s="221">
        <v>203.5777273872512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F1551" s="590">
        <v>724758.96499999997</v>
      </c>
      <c r="G1551" s="591"/>
      <c r="L1551" s="588">
        <v>1.8198777958333332E-2</v>
      </c>
      <c r="M1551" s="221">
        <v>203.5777273872512</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F1552" s="590">
        <v>1074412.5399999998</v>
      </c>
      <c r="G1552" s="591"/>
      <c r="L1552" s="588">
        <v>1.8198777958333332E-2</v>
      </c>
      <c r="M1552" s="221">
        <v>203.5777273872512</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F1553" s="590">
        <v>990891.05</v>
      </c>
      <c r="G1553" s="591"/>
      <c r="L1553" s="588">
        <v>1.902845006388889E-2</v>
      </c>
      <c r="M1553" s="221">
        <v>203.5777273872512</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F1554" s="590">
        <v>637778.005</v>
      </c>
      <c r="G1554" s="591"/>
      <c r="L1554" s="588">
        <v>1.8198777958333332E-2</v>
      </c>
      <c r="M1554" s="221">
        <v>203.5777273872512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F1555" s="590">
        <v>832743.85</v>
      </c>
      <c r="G1555" s="591"/>
      <c r="L1555" s="588">
        <v>1.8198777958333332E-2</v>
      </c>
      <c r="M1555" s="221">
        <v>203.5777273872512</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F1556" s="590">
        <v>1257023.135</v>
      </c>
      <c r="G1556" s="591"/>
      <c r="L1556" s="588">
        <v>1.8198777958333332E-2</v>
      </c>
      <c r="M1556" s="221">
        <v>203.5777273872512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F1557" s="590">
        <v>485067.11499999999</v>
      </c>
      <c r="G1557" s="591"/>
      <c r="L1557" s="588">
        <v>1.8198777958333332E-2</v>
      </c>
      <c r="M1557" s="221">
        <v>203.5777273872512</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F1558" s="590">
        <v>921454.54499999993</v>
      </c>
      <c r="G1558" s="591"/>
      <c r="L1558" s="588">
        <v>1.8198777958333332E-2</v>
      </c>
      <c r="M1558" s="221">
        <v>203.5777273872512</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F1559" s="590">
        <v>1322753.0649999999</v>
      </c>
      <c r="G1559" s="591"/>
      <c r="L1559" s="588">
        <v>1.8198777958333332E-2</v>
      </c>
      <c r="M1559" s="221">
        <v>203.5777273872512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F1560" s="590">
        <v>715121.87</v>
      </c>
      <c r="G1560" s="591"/>
      <c r="L1560" s="588">
        <v>1.8535093305555556E-2</v>
      </c>
      <c r="M1560" s="221">
        <v>203.5777273872512</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F1561" s="590">
        <v>577731.49</v>
      </c>
      <c r="G1561" s="591"/>
      <c r="L1561" s="588">
        <v>1.8198777958333332E-2</v>
      </c>
      <c r="M1561" s="221">
        <v>203.5777273872512</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F1562" s="590">
        <v>552279.67499999993</v>
      </c>
      <c r="G1562" s="591"/>
      <c r="L1562" s="588">
        <v>1.8535093305555556E-2</v>
      </c>
      <c r="M1562" s="221">
        <v>203.5777273872512</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F1563" s="590">
        <v>510518.93</v>
      </c>
      <c r="G1563" s="591"/>
      <c r="L1563" s="588">
        <v>2.4351280474999997E-2</v>
      </c>
      <c r="M1563" s="221">
        <v>203.5777273872512</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F1564" s="590">
        <v>702025.30500000005</v>
      </c>
      <c r="G1564" s="591"/>
      <c r="L1564" s="588">
        <v>2.2370095347222223E-2</v>
      </c>
      <c r="M1564" s="221">
        <v>203.5777273872512</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F1565" s="590">
        <v>1000281.04</v>
      </c>
      <c r="G1565" s="591"/>
      <c r="L1565" s="588">
        <v>1.8198777958333332E-2</v>
      </c>
      <c r="M1565" s="221">
        <v>203.5777273872512</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F1566" s="590">
        <v>586133.06000000006</v>
      </c>
      <c r="G1566" s="591"/>
      <c r="L1566" s="588">
        <v>1.8198777958333332E-2</v>
      </c>
      <c r="M1566" s="221">
        <v>203.5777273872512</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F1567" s="590">
        <v>580696.75</v>
      </c>
      <c r="G1567" s="591"/>
      <c r="L1567" s="588">
        <v>1.8198777958333332E-2</v>
      </c>
      <c r="M1567" s="221">
        <v>203.5777273872512</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F1568" s="590">
        <v>766519.71000000008</v>
      </c>
      <c r="G1568" s="591"/>
      <c r="L1568" s="588">
        <v>1.9374179249999998E-2</v>
      </c>
      <c r="M1568" s="221">
        <v>203.5777273872512</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F1569" s="590">
        <v>702766.62</v>
      </c>
      <c r="G1569" s="591"/>
      <c r="L1569" s="588">
        <v>1.5771484702777776E-2</v>
      </c>
      <c r="M1569" s="221">
        <v>203.5777273872512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F1570" s="590">
        <v>533252.59</v>
      </c>
      <c r="G1570" s="591"/>
      <c r="L1570" s="588">
        <v>2.4351280474999997E-2</v>
      </c>
      <c r="M1570" s="221">
        <v>203.5777273872512</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F1571" s="590">
        <v>1654900</v>
      </c>
      <c r="G1571" s="591"/>
      <c r="L1571" s="588">
        <v>2.4351280474999997E-2</v>
      </c>
      <c r="M1571" s="221">
        <v>203.5777273872512</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F1572" s="590">
        <v>325437.28499999997</v>
      </c>
      <c r="G1572" s="591"/>
      <c r="L1572" s="588">
        <v>3.7784594027777778E-2</v>
      </c>
      <c r="M1572" s="221">
        <v>163.01335348954396</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F1573" s="590">
        <v>97112.264999999999</v>
      </c>
      <c r="G1573" s="591"/>
      <c r="L1573" s="588">
        <v>4.8239103027777784E-3</v>
      </c>
      <c r="M1573" s="221">
        <v>163.01335348954396</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F1574" s="590">
        <v>146286.16</v>
      </c>
      <c r="G1574" s="591"/>
      <c r="L1574" s="588">
        <v>4.8239103027777784E-3</v>
      </c>
      <c r="M1574" s="221">
        <v>163.01335348954396</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F1575" s="590">
        <v>289112.84999999998</v>
      </c>
      <c r="G1575" s="591"/>
      <c r="L1575" s="588">
        <v>4.8239103027777784E-3</v>
      </c>
      <c r="M1575" s="221">
        <v>163.01335348954396</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F1576" s="590">
        <v>366703.82</v>
      </c>
      <c r="G1576" s="591"/>
      <c r="L1576" s="588">
        <v>3.7784594027777778E-2</v>
      </c>
      <c r="M1576" s="221">
        <v>163.01335348954396</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F1577" s="590">
        <v>132942.49</v>
      </c>
      <c r="G1577" s="591"/>
      <c r="L1577" s="588">
        <v>4.8239103027777784E-3</v>
      </c>
      <c r="M1577" s="221">
        <v>163.01335348954396</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F1578" s="590">
        <v>299491.26</v>
      </c>
      <c r="G1578" s="591"/>
      <c r="L1578" s="588">
        <v>4.8239103027777784E-3</v>
      </c>
      <c r="M1578" s="221">
        <v>163.01335348954396</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F1579" s="590">
        <v>230548.965</v>
      </c>
      <c r="G1579" s="591"/>
      <c r="L1579" s="588">
        <v>4.8239103027777784E-3</v>
      </c>
      <c r="M1579" s="221">
        <v>163.01335348954396</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F1580" s="590">
        <v>132448.28</v>
      </c>
      <c r="G1580" s="591"/>
      <c r="L1580" s="588">
        <v>4.8239103027777784E-3</v>
      </c>
      <c r="M1580" s="221">
        <v>163.01335348954396</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F1581" s="590">
        <v>156664.57</v>
      </c>
      <c r="G1581" s="591"/>
      <c r="L1581" s="588">
        <v>4.8239103027777784E-3</v>
      </c>
      <c r="M1581" s="221">
        <v>163.01335348954396</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F1582" s="590">
        <v>165066.13999999998</v>
      </c>
      <c r="G1582" s="591"/>
      <c r="L1582" s="588">
        <v>4.8239103027777784E-3</v>
      </c>
      <c r="M1582" s="221">
        <v>163.01335348954396</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F1583" s="590">
        <v>480125.01500000001</v>
      </c>
      <c r="G1583" s="591"/>
      <c r="L1583" s="588">
        <v>2.5721378972222222E-2</v>
      </c>
      <c r="M1583" s="221">
        <v>163.01335348954396</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F1584" s="590">
        <v>149251.42000000001</v>
      </c>
      <c r="G1584" s="591"/>
      <c r="L1584" s="588">
        <v>4.8239103027777784E-3</v>
      </c>
      <c r="M1584" s="221">
        <v>163.01335348954396</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F1585" s="590">
        <v>270332.87</v>
      </c>
      <c r="G1585" s="591"/>
      <c r="L1585" s="588">
        <v>4.8239103027777784E-3</v>
      </c>
      <c r="M1585" s="221">
        <v>163.01335348954396</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F1586" s="590">
        <v>1578753.845</v>
      </c>
      <c r="G1586" s="591"/>
      <c r="L1586" s="588">
        <v>0</v>
      </c>
      <c r="M1586" s="221">
        <v>163.01335348954396</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F1587" s="590">
        <v>748728.15</v>
      </c>
      <c r="G1587" s="591"/>
      <c r="L1587" s="588">
        <v>4.8239103027777784E-3</v>
      </c>
      <c r="M1587" s="221">
        <v>163.01335348954396</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F1588" s="590">
        <v>99830.42</v>
      </c>
      <c r="G1588" s="591"/>
      <c r="L1588" s="588">
        <v>4.8239103027777784E-3</v>
      </c>
      <c r="M1588" s="221">
        <v>163.01335348954396</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F1589" s="590">
        <v>288371.53499999997</v>
      </c>
      <c r="G1589" s="591"/>
      <c r="L1589" s="588">
        <v>0</v>
      </c>
      <c r="M1589" s="221">
        <v>163.01335348954396</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F1590" s="590">
        <v>165560.35</v>
      </c>
      <c r="G1590" s="591"/>
      <c r="L1590" s="588">
        <v>4.8239103027777784E-3</v>
      </c>
      <c r="M1590" s="221">
        <v>163.01335348954396</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F1591" s="590">
        <v>399815.89</v>
      </c>
      <c r="G1591" s="591"/>
      <c r="L1591" s="588">
        <v>2.5721378972222222E-2</v>
      </c>
      <c r="M1591" s="221">
        <v>163.01335348954396</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F1592" s="590">
        <v>212757.40500000003</v>
      </c>
      <c r="G1592" s="591"/>
      <c r="L1592" s="588">
        <v>4.8239103027777784E-3</v>
      </c>
      <c r="M1592" s="221">
        <v>163.01335348954396</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F1593" s="590">
        <v>420572.71</v>
      </c>
      <c r="G1593" s="591"/>
      <c r="L1593" s="588">
        <v>4.8239103027777784E-3</v>
      </c>
      <c r="M1593" s="221">
        <v>163.01335348954396</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F1594" s="590">
        <v>229560.54500000001</v>
      </c>
      <c r="G1594" s="591"/>
      <c r="L1594" s="588">
        <v>4.8239103027777784E-3</v>
      </c>
      <c r="M1594" s="221">
        <v>163.01335348954396</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F1595" s="590">
        <v>396850.63</v>
      </c>
      <c r="G1595" s="591"/>
      <c r="L1595" s="588">
        <v>0</v>
      </c>
      <c r="M1595" s="221">
        <v>163.01335348954396</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F1596" s="590">
        <v>322719.13</v>
      </c>
      <c r="G1596" s="591"/>
      <c r="L1596" s="588">
        <v>4.8239103027777784E-3</v>
      </c>
      <c r="M1596" s="221">
        <v>163.01335348954396</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F1597" s="590">
        <v>221653.185</v>
      </c>
      <c r="G1597" s="591"/>
      <c r="L1597" s="588">
        <v>4.8239103027777784E-3</v>
      </c>
      <c r="M1597" s="221">
        <v>163.01335348954396</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F1598" s="590">
        <v>1297301.25</v>
      </c>
      <c r="G1598" s="591"/>
      <c r="L1598" s="588">
        <v>0</v>
      </c>
      <c r="M1598" s="221">
        <v>163.01335348954396</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F1599" s="590">
        <v>130471.44</v>
      </c>
      <c r="G1599" s="591"/>
      <c r="L1599" s="588">
        <v>4.8239103027777784E-3</v>
      </c>
      <c r="M1599" s="221">
        <v>163.01335348954396</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F1600" s="590">
        <v>422549.55</v>
      </c>
      <c r="G1600" s="591"/>
      <c r="L1600" s="588">
        <v>2.5721378972222222E-2</v>
      </c>
      <c r="M1600" s="221">
        <v>163.01335348954396</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F1601" s="590">
        <v>224371.34</v>
      </c>
      <c r="G1601" s="591"/>
      <c r="L1601" s="588">
        <v>4.8239103027777784E-3</v>
      </c>
      <c r="M1601" s="221">
        <v>163.01335348954396</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F1602" s="590">
        <v>1236019.21</v>
      </c>
      <c r="G1602" s="591"/>
      <c r="L1602" s="588">
        <v>1.2776469944444443E-2</v>
      </c>
      <c r="M1602" s="221">
        <v>163.01335348954396</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F1603" s="590">
        <v>690905.58</v>
      </c>
      <c r="G1603" s="591"/>
      <c r="L1603" s="588">
        <v>2.5721378972222222E-2</v>
      </c>
      <c r="M1603" s="221">
        <v>163.01335348954396</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F1604" s="590">
        <v>157900.095</v>
      </c>
      <c r="G1604" s="591"/>
      <c r="L1604" s="588">
        <v>4.8239103027777784E-3</v>
      </c>
      <c r="M1604" s="221">
        <v>163.01335348954396</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F1605" s="590">
        <v>644696.94499999995</v>
      </c>
      <c r="G1605" s="591"/>
      <c r="L1605" s="588">
        <v>3.7784594027777778E-2</v>
      </c>
      <c r="M1605" s="221">
        <v>163.01335348954396</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F1606" s="590">
        <v>167537.18999999997</v>
      </c>
      <c r="G1606" s="591"/>
      <c r="L1606" s="588">
        <v>4.8239103027777784E-3</v>
      </c>
      <c r="M1606" s="221">
        <v>163.01335348954396</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F1607" s="590">
        <v>130965.65000000001</v>
      </c>
      <c r="G1607" s="591"/>
      <c r="L1607" s="588">
        <v>4.8239103027777784E-3</v>
      </c>
      <c r="M1607" s="221">
        <v>163.01335348954396</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F1608" s="590">
        <v>298255.73499999999</v>
      </c>
      <c r="G1608" s="591"/>
      <c r="L1608" s="588">
        <v>4.8239103027777784E-3</v>
      </c>
      <c r="M1608" s="221">
        <v>163.01335348954396</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F1609" s="590">
        <v>136154.85500000001</v>
      </c>
      <c r="G1609" s="591"/>
      <c r="L1609" s="588">
        <v>4.8239103027777784E-3</v>
      </c>
      <c r="M1609" s="221">
        <v>163.01335348954396</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F1610" s="590">
        <v>320000.97500000003</v>
      </c>
      <c r="G1610" s="591"/>
      <c r="L1610" s="588">
        <v>4.8239103027777784E-3</v>
      </c>
      <c r="M1610" s="221">
        <v>163.01335348954396</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F1611" s="590">
        <v>191259.27</v>
      </c>
      <c r="G1611" s="591"/>
      <c r="L1611" s="588">
        <v>4.8239103027777784E-3</v>
      </c>
      <c r="M1611" s="221">
        <v>163.01335348954396</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F1612" s="590">
        <v>1416900.07</v>
      </c>
      <c r="G1612" s="591"/>
      <c r="L1612" s="588">
        <v>2.5721378972222222E-2</v>
      </c>
      <c r="M1612" s="221">
        <v>163.01335348954396</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F1613" s="590">
        <v>216711.08499999999</v>
      </c>
      <c r="G1613" s="591"/>
      <c r="L1613" s="588">
        <v>4.8239103027777784E-3</v>
      </c>
      <c r="M1613" s="221">
        <v>163.01335348954396</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F1614" s="590">
        <v>178409.81</v>
      </c>
      <c r="G1614" s="591"/>
      <c r="L1614" s="588">
        <v>4.8239103027777784E-3</v>
      </c>
      <c r="M1614" s="221">
        <v>163.01335348954396</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F1615" s="590">
        <v>106255.15000000001</v>
      </c>
      <c r="G1615" s="591"/>
      <c r="L1615" s="588">
        <v>4.8239103027777784E-3</v>
      </c>
      <c r="M1615" s="221">
        <v>163.01335348954396</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F1616" s="590">
        <v>244139.74</v>
      </c>
      <c r="G1616" s="591"/>
      <c r="L1616" s="588">
        <v>0</v>
      </c>
      <c r="M1616" s="221">
        <v>163.01335348954396</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F1617" s="590">
        <v>171490.87</v>
      </c>
      <c r="G1617" s="591"/>
      <c r="L1617" s="588">
        <v>4.8239103027777784E-3</v>
      </c>
      <c r="M1617" s="221">
        <v>163.01335348954396</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F1618" s="590">
        <v>556233.35499999998</v>
      </c>
      <c r="G1618" s="591"/>
      <c r="L1618" s="588">
        <v>2.5721378972222222E-2</v>
      </c>
      <c r="M1618" s="221">
        <v>163.01335348954396</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F1619" s="590">
        <v>332109.12</v>
      </c>
      <c r="G1619" s="591"/>
      <c r="L1619" s="588">
        <v>4.8239103027777784E-3</v>
      </c>
      <c r="M1619" s="221">
        <v>163.01335348954396</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F1620" s="590">
        <v>280711.27999999997</v>
      </c>
      <c r="G1620" s="591"/>
      <c r="L1620" s="588">
        <v>2.5721378972222222E-2</v>
      </c>
      <c r="M1620" s="221">
        <v>163.01335348954396</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F1621" s="590">
        <v>293066.53000000003</v>
      </c>
      <c r="G1621" s="591"/>
      <c r="L1621" s="588">
        <v>4.8239103027777784E-3</v>
      </c>
      <c r="M1621" s="221">
        <v>163.01335348954396</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F1622" s="590">
        <v>216711.08499999999</v>
      </c>
      <c r="G1622" s="591"/>
      <c r="L1622" s="588">
        <v>4.8239103027777784E-3</v>
      </c>
      <c r="M1622" s="221">
        <v>163.01335348954396</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F1623" s="590">
        <v>142826.69</v>
      </c>
      <c r="G1623" s="591"/>
      <c r="L1623" s="588">
        <v>4.8239103027777784E-3</v>
      </c>
      <c r="M1623" s="221">
        <v>163.01335348954396</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F1624" s="590">
        <v>159135.62</v>
      </c>
      <c r="G1624" s="591"/>
      <c r="L1624" s="588">
        <v>4.8239103027777784E-3</v>
      </c>
      <c r="M1624" s="221">
        <v>163.01335348954396</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F1625" s="590">
        <v>171243.76500000001</v>
      </c>
      <c r="G1625" s="591"/>
      <c r="L1625" s="588">
        <v>2.5721378972222222E-2</v>
      </c>
      <c r="M1625" s="221">
        <v>163.01335348954396</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F1626" s="590">
        <v>152463.785</v>
      </c>
      <c r="G1626" s="591"/>
      <c r="L1626" s="588">
        <v>4.8239103027777784E-3</v>
      </c>
      <c r="M1626" s="221">
        <v>163.01335348954396</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F1627" s="590">
        <v>247846.315</v>
      </c>
      <c r="G1627" s="591"/>
      <c r="L1627" s="588">
        <v>4.8239103027777784E-3</v>
      </c>
      <c r="M1627" s="221">
        <v>163.01335348954396</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F1628" s="590">
        <v>1315339.915</v>
      </c>
      <c r="G1628" s="591"/>
      <c r="L1628" s="588">
        <v>1.9579581897222222E-2</v>
      </c>
      <c r="M1628" s="221">
        <v>175.86293776769966</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F1629" s="590">
        <v>1133717.74</v>
      </c>
      <c r="G1629" s="591"/>
      <c r="L1629" s="588">
        <v>4.8239103027777784E-3</v>
      </c>
      <c r="M1629" s="221">
        <v>175.86293776769966</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F1630" s="590">
        <v>197931.10500000001</v>
      </c>
      <c r="G1630" s="591"/>
      <c r="L1630" s="588">
        <v>4.8239103027777784E-3</v>
      </c>
      <c r="M1630" s="221">
        <v>175.86293776769966</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F1631" s="590">
        <v>215475.56</v>
      </c>
      <c r="G1631" s="591"/>
      <c r="L1631" s="588">
        <v>4.8239103027777784E-3</v>
      </c>
      <c r="M1631" s="221">
        <v>175.86293776769966</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F1632" s="590">
        <v>245375.26499999998</v>
      </c>
      <c r="G1632" s="591"/>
      <c r="L1632" s="588">
        <v>2.4351280474999997E-2</v>
      </c>
      <c r="M1632" s="221">
        <v>175.86293776769966</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F1633" s="590">
        <v>1099370.145</v>
      </c>
      <c r="G1633" s="591"/>
      <c r="L1633" s="588">
        <v>4.8239103027777784E-3</v>
      </c>
      <c r="M1633" s="221">
        <v>175.86293776769966</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F1634" s="590">
        <v>329638.07</v>
      </c>
      <c r="G1634" s="591"/>
      <c r="L1634" s="588">
        <v>4.8239103027777784E-3</v>
      </c>
      <c r="M1634" s="221">
        <v>175.86293776769966</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F1635" s="590">
        <v>501128.93999999994</v>
      </c>
      <c r="G1635" s="591"/>
      <c r="L1635" s="588">
        <v>4.8239103027777784E-3</v>
      </c>
      <c r="M1635" s="221">
        <v>175.86293776769966</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F1636" s="590">
        <v>289607.06</v>
      </c>
      <c r="G1636" s="591"/>
      <c r="L1636" s="588">
        <v>1.4227686475000001E-2</v>
      </c>
      <c r="M1636" s="221">
        <v>175.86293776769966</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F1637" s="590">
        <v>1085532.2649999999</v>
      </c>
      <c r="G1637" s="591"/>
      <c r="L1637" s="588">
        <v>1.4227686475000001E-2</v>
      </c>
      <c r="M1637" s="221">
        <v>175.86293776769966</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F1638" s="590">
        <v>1522166.8</v>
      </c>
      <c r="G1638" s="591"/>
      <c r="L1638" s="588">
        <v>1.5771484702777776E-2</v>
      </c>
      <c r="M1638" s="221">
        <v>175.86293776769966</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F1639" s="590">
        <v>1406768.7649999999</v>
      </c>
      <c r="G1639" s="591"/>
      <c r="L1639" s="588">
        <v>1.7635365080555555E-2</v>
      </c>
      <c r="M1639" s="221">
        <v>175.86293776769966</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F1640" s="590">
        <v>1385517.7350000001</v>
      </c>
      <c r="G1640" s="591"/>
      <c r="L1640" s="588">
        <v>1.5771484702777776E-2</v>
      </c>
      <c r="M1640" s="221">
        <v>175.86293776769966</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F1641" s="590">
        <v>1280498.1099999999</v>
      </c>
      <c r="G1641" s="591"/>
      <c r="L1641" s="588">
        <v>4.8239103027777784E-3</v>
      </c>
      <c r="M1641" s="221">
        <v>175.86293776769966</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F1642" s="590">
        <v>515213.92500000005</v>
      </c>
      <c r="G1642" s="591"/>
      <c r="L1642" s="588">
        <v>4.8239103027777784E-3</v>
      </c>
      <c r="M1642" s="221">
        <v>175.86293776769966</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F1643" s="590">
        <v>230548.965</v>
      </c>
      <c r="G1643" s="591"/>
      <c r="L1643" s="588">
        <v>4.8239103027777784E-3</v>
      </c>
      <c r="M1643" s="221">
        <v>175.86293776769966</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F1644" s="590">
        <v>252047.1</v>
      </c>
      <c r="G1644" s="591"/>
      <c r="L1644" s="588">
        <v>4.8239103027777784E-3</v>
      </c>
      <c r="M1644" s="221">
        <v>175.86293776769966</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F1645" s="590">
        <v>1198459.25</v>
      </c>
      <c r="G1645" s="591"/>
      <c r="L1645" s="588">
        <v>1.9431044469444443E-2</v>
      </c>
      <c r="M1645" s="221">
        <v>175.86293776769966</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F1646" s="590">
        <v>1530568.3699999999</v>
      </c>
      <c r="G1646" s="591"/>
      <c r="L1646" s="588">
        <v>1.7635365080555555E-2</v>
      </c>
      <c r="M1646" s="221">
        <v>175.86293776769966</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F1647" s="590">
        <v>1504128.135</v>
      </c>
      <c r="G1647" s="591"/>
      <c r="L1647" s="588">
        <v>1.7635365080555555E-2</v>
      </c>
      <c r="M1647" s="221">
        <v>175.86293776769966</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F1648" s="590">
        <v>611584.875</v>
      </c>
      <c r="G1648" s="591"/>
      <c r="L1648" s="588">
        <v>2.3653397233333335E-2</v>
      </c>
      <c r="M1648" s="221">
        <v>175.86293776769966</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F1649" s="590">
        <v>1397625.88</v>
      </c>
      <c r="G1649" s="591"/>
      <c r="L1649" s="588">
        <v>1.5771484702777776E-2</v>
      </c>
      <c r="M1649" s="221">
        <v>175.86293776769966</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F1650" s="590">
        <v>219676.345</v>
      </c>
      <c r="G1650" s="591"/>
      <c r="L1650" s="588">
        <v>4.8239103027777784E-3</v>
      </c>
      <c r="M1650" s="221">
        <v>175.86293776769966</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F1651" s="590">
        <v>843122.25999999989</v>
      </c>
      <c r="G1651" s="591"/>
      <c r="L1651" s="588">
        <v>2.4351280474999997E-2</v>
      </c>
      <c r="M1651" s="221">
        <v>175.86293776769966</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F1652" s="590">
        <v>322472.02499999997</v>
      </c>
      <c r="G1652" s="591"/>
      <c r="L1652" s="588">
        <v>4.8239103027777784E-3</v>
      </c>
      <c r="M1652" s="221">
        <v>175.86293776769966</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F1653" s="590">
        <v>1155462.98</v>
      </c>
      <c r="G1653" s="591"/>
      <c r="L1653" s="588">
        <v>4.8239103027777784E-3</v>
      </c>
      <c r="M1653" s="221">
        <v>175.86293776769966</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F1654" s="590">
        <v>1584437.26</v>
      </c>
      <c r="G1654" s="591"/>
      <c r="L1654" s="588">
        <v>1.7635365080555555E-2</v>
      </c>
      <c r="M1654" s="221">
        <v>175.86293776769966</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F1655" s="590">
        <v>1888870.62</v>
      </c>
      <c r="G1655" s="591"/>
      <c r="L1655" s="588">
        <v>1.5771484702777776E-2</v>
      </c>
      <c r="M1655" s="221">
        <v>175.86293776769966</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F1656" s="590">
        <v>378070.64999999997</v>
      </c>
      <c r="G1656" s="591"/>
      <c r="L1656" s="588">
        <v>4.8239103027777784E-3</v>
      </c>
      <c r="M1656" s="221">
        <v>175.86293776769966</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F1657" s="590">
        <v>1346228.04</v>
      </c>
      <c r="G1657" s="591"/>
      <c r="L1657" s="588">
        <v>1.4227686475000001E-2</v>
      </c>
      <c r="M1657" s="221">
        <v>175.86293776769966</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F1658" s="590">
        <v>855477.51000000013</v>
      </c>
      <c r="G1658" s="591"/>
      <c r="L1658" s="588">
        <v>2.3882190344444443E-2</v>
      </c>
      <c r="M1658" s="221">
        <v>175.86293776769966</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F1659" s="590">
        <v>464310.29499999993</v>
      </c>
      <c r="G1659" s="591"/>
      <c r="L1659" s="588">
        <v>1.7639867544444444E-2</v>
      </c>
      <c r="M1659" s="221">
        <v>175.86293776769966</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F1660" s="590">
        <v>609608.03500000003</v>
      </c>
      <c r="G1660" s="591"/>
      <c r="L1660" s="588">
        <v>1.7639867544444444E-2</v>
      </c>
      <c r="M1660" s="221">
        <v>175.86293776769966</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F1661" s="590">
        <v>1093933.835</v>
      </c>
      <c r="G1661" s="591"/>
      <c r="L1661" s="588">
        <v>2.2370095347222223E-2</v>
      </c>
      <c r="M1661" s="221">
        <v>175.86293776769966</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F1662" s="590">
        <v>213992.93</v>
      </c>
      <c r="G1662" s="591"/>
      <c r="L1662" s="588">
        <v>4.8239103027777784E-3</v>
      </c>
      <c r="M1662" s="221">
        <v>175.86293776769966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F1663" s="590">
        <v>366456.71499999997</v>
      </c>
      <c r="G1663" s="591"/>
      <c r="L1663" s="588">
        <v>4.8239103027777784E-3</v>
      </c>
      <c r="M1663" s="221">
        <v>175.86293776769966</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F1664" s="590">
        <v>694859.26</v>
      </c>
      <c r="G1664" s="591"/>
      <c r="L1664" s="588">
        <v>1.7639867544444444E-2</v>
      </c>
      <c r="M1664" s="221">
        <v>175.86293776769966</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F1665" s="590">
        <v>206826.88499999998</v>
      </c>
      <c r="G1665" s="591"/>
      <c r="L1665" s="588">
        <v>2.4351280474999997E-2</v>
      </c>
      <c r="M1665" s="221">
        <v>175.86293776769966</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F1666" s="590">
        <v>732666.32499999995</v>
      </c>
      <c r="G1666" s="591"/>
      <c r="L1666" s="588">
        <v>4.8239103027777784E-3</v>
      </c>
      <c r="M1666" s="221">
        <v>175.86293776769966</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F1667" s="590">
        <v>1256034.7149999999</v>
      </c>
      <c r="G1667" s="591"/>
      <c r="L1667" s="588">
        <v>4.8239103027777784E-3</v>
      </c>
      <c r="M1667" s="221">
        <v>175.86293776769966</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F1668" s="590">
        <v>1566892.8049999999</v>
      </c>
      <c r="G1668" s="591"/>
      <c r="L1668" s="588">
        <v>4.8239103027777784E-3</v>
      </c>
      <c r="M1668" s="221">
        <v>175.86293776769966</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F1669" s="590">
        <v>711168.19</v>
      </c>
      <c r="G1669" s="591"/>
      <c r="L1669" s="588">
        <v>1.4227686475000001E-2</v>
      </c>
      <c r="M1669" s="221">
        <v>175.86293776769966</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F1670" s="590">
        <v>349653.57500000001</v>
      </c>
      <c r="G1670" s="591"/>
      <c r="L1670" s="588">
        <v>2.4351280474999997E-2</v>
      </c>
      <c r="M1670" s="221">
        <v>175.86293776769966</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F1671" s="590">
        <v>388943.26999999996</v>
      </c>
      <c r="G1671" s="591"/>
      <c r="L1671" s="588">
        <v>2.4351280474999997E-2</v>
      </c>
      <c r="M1671" s="221">
        <v>175.86293776769966</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F1672" s="590">
        <v>588109.9</v>
      </c>
      <c r="G1672" s="591"/>
      <c r="L1672" s="588">
        <v>4.8239103027777784E-3</v>
      </c>
      <c r="M1672" s="221">
        <v>175.86293776769966</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F1673" s="590">
        <v>181622.17499999999</v>
      </c>
      <c r="G1673" s="591"/>
      <c r="L1673" s="588">
        <v>2.4351280474999997E-2</v>
      </c>
      <c r="M1673" s="221">
        <v>175.86293776769966</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F1674" s="590">
        <v>862643.55500000005</v>
      </c>
      <c r="G1674" s="591"/>
      <c r="L1674" s="588">
        <v>4.8239103027777784E-3</v>
      </c>
      <c r="M1674" s="221">
        <v>175.86293776769966</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F1675" s="590">
        <v>1025732.855</v>
      </c>
      <c r="G1675" s="591"/>
      <c r="L1675" s="588">
        <v>2.2370095347222223E-2</v>
      </c>
      <c r="M1675" s="221">
        <v>175.86293776769966</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F1676" s="590">
        <v>897238.255</v>
      </c>
      <c r="G1676" s="591"/>
      <c r="L1676" s="588">
        <v>1.4227686475000001E-2</v>
      </c>
      <c r="M1676" s="221">
        <v>175.86293776769966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F1677" s="590">
        <v>1292853.3600000001</v>
      </c>
      <c r="G1677" s="591"/>
      <c r="L1677" s="588">
        <v>2.4351280474999997E-2</v>
      </c>
      <c r="M1677" s="221">
        <v>175.86293776769966</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F1678" s="590">
        <v>401792.73</v>
      </c>
      <c r="G1678" s="591"/>
      <c r="L1678" s="588">
        <v>4.8239103027777784E-3</v>
      </c>
      <c r="M1678" s="221">
        <v>175.86293776769966</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F1679" s="590">
        <v>349900.68</v>
      </c>
      <c r="G1679" s="591"/>
      <c r="L1679" s="588">
        <v>4.8239103027777784E-3</v>
      </c>
      <c r="M1679" s="221">
        <v>175.86293776769966</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F1680" s="590">
        <v>265637.875</v>
      </c>
      <c r="G1680" s="591"/>
      <c r="L1680" s="588">
        <v>4.8239103027777784E-3</v>
      </c>
      <c r="M1680" s="221">
        <v>175.86293776769966</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F1681" s="590">
        <v>826566.22499999998</v>
      </c>
      <c r="G1681" s="591"/>
      <c r="L1681" s="588">
        <v>4.8239103027777784E-3</v>
      </c>
      <c r="M1681" s="221">
        <v>175.86293776769966</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F1682" s="590">
        <v>1383293.7899999998</v>
      </c>
      <c r="G1682" s="591"/>
      <c r="L1682" s="588">
        <v>1.7635365080555555E-2</v>
      </c>
      <c r="M1682" s="221">
        <v>175.86293776769966</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F1683" s="590">
        <v>413653.76999999996</v>
      </c>
      <c r="G1683" s="591"/>
      <c r="L1683" s="588">
        <v>4.8239103027777784E-3</v>
      </c>
      <c r="M1683" s="221">
        <v>175.86293776769966</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F1684" s="590">
        <v>296526</v>
      </c>
      <c r="G1684" s="591"/>
      <c r="L1684" s="588">
        <v>2.4351280474999997E-2</v>
      </c>
      <c r="M1684" s="221">
        <v>175.86293776769966</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F1685" s="590">
        <v>287383.11499999999</v>
      </c>
      <c r="G1685" s="591"/>
      <c r="L1685" s="588">
        <v>4.8239103027777784E-3</v>
      </c>
      <c r="M1685" s="221">
        <v>175.86293776769966</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F1686" s="590">
        <v>202378.995</v>
      </c>
      <c r="G1686" s="591"/>
      <c r="L1686" s="588">
        <v>4.8239103027777784E-3</v>
      </c>
      <c r="M1686" s="221">
        <v>175.86293776769966</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F1687" s="590">
        <v>1437903.9950000001</v>
      </c>
      <c r="G1687" s="591"/>
      <c r="L1687" s="588">
        <v>4.8239103027777784E-3</v>
      </c>
      <c r="M1687" s="221">
        <v>175.86293776769966</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F1688" s="590">
        <v>1253810.77</v>
      </c>
      <c r="G1688" s="591"/>
      <c r="L1688" s="588">
        <v>4.8239103027777784E-3</v>
      </c>
      <c r="M1688" s="221">
        <v>175.86293776769966</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F1689" s="590">
        <v>282935.22499999998</v>
      </c>
      <c r="G1689" s="591"/>
      <c r="L1689" s="588">
        <v>4.8239103027777784E-3</v>
      </c>
      <c r="M1689" s="221">
        <v>175.86293776769966</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F1690" s="590">
        <v>1044512.835</v>
      </c>
      <c r="G1690" s="591"/>
      <c r="L1690" s="588">
        <v>4.8239103027777784E-3</v>
      </c>
      <c r="M1690" s="221">
        <v>175.86293776769966</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F1691" s="590">
        <v>1123833.54</v>
      </c>
      <c r="G1691" s="591"/>
      <c r="L1691" s="588">
        <v>1.7635365080555555E-2</v>
      </c>
      <c r="M1691" s="221">
        <v>175.86293776769966</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F1692" s="590">
        <v>886612.74</v>
      </c>
      <c r="G1692" s="591"/>
      <c r="L1692" s="588">
        <v>1.9431044469444443E-2</v>
      </c>
      <c r="M1692" s="221">
        <v>175.86293776769966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F1693" s="590">
        <v>1224899.4849999999</v>
      </c>
      <c r="G1693" s="591"/>
      <c r="L1693" s="588">
        <v>1.5771484702777776E-2</v>
      </c>
      <c r="M1693" s="221">
        <v>175.86293776769966</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F1694" s="590">
        <v>801608.62</v>
      </c>
      <c r="G1694" s="591"/>
      <c r="L1694" s="588">
        <v>1.4227686475000001E-2</v>
      </c>
      <c r="M1694" s="221">
        <v>175.86293776769966</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F1695" s="590">
        <v>528804.69999999995</v>
      </c>
      <c r="G1695" s="591"/>
      <c r="L1695" s="588">
        <v>4.8239103027777784E-3</v>
      </c>
      <c r="M1695" s="221">
        <v>175.86293776769966</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F1696" s="590">
        <v>1263694.97</v>
      </c>
      <c r="G1696" s="591"/>
      <c r="L1696" s="588">
        <v>2.4351280474999997E-2</v>
      </c>
      <c r="M1696" s="221">
        <v>175.86293776769966</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F1697" s="590">
        <v>1203895.5599999998</v>
      </c>
      <c r="G1697" s="591"/>
      <c r="L1697" s="588">
        <v>4.8239103027777784E-3</v>
      </c>
      <c r="M1697" s="221">
        <v>175.86293776769966</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F1698" s="590">
        <v>1563680.44</v>
      </c>
      <c r="G1698" s="591"/>
      <c r="L1698" s="588">
        <v>4.8239103027777784E-3</v>
      </c>
      <c r="M1698" s="221">
        <v>175.86293776769966</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F1699" s="590">
        <v>1460637.6549999998</v>
      </c>
      <c r="G1699" s="591"/>
      <c r="L1699" s="588">
        <v>4.8239103027777784E-3</v>
      </c>
      <c r="M1699" s="221">
        <v>175.86293776769966</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F1700" s="590">
        <v>481113.43500000006</v>
      </c>
      <c r="G1700" s="591"/>
      <c r="L1700" s="588">
        <v>1.4227686475000001E-2</v>
      </c>
      <c r="M1700" s="221">
        <v>175.86293776769966</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F1701" s="590">
        <v>1054397.0349999999</v>
      </c>
      <c r="G1701" s="591"/>
      <c r="L1701" s="588">
        <v>1.4227686475000001E-2</v>
      </c>
      <c r="M1701" s="221">
        <v>175.86293776769966</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F1702" s="590">
        <v>281205.49</v>
      </c>
      <c r="G1702" s="591"/>
      <c r="L1702" s="588">
        <v>4.8239103027777784E-3</v>
      </c>
      <c r="M1702" s="221">
        <v>175.86293776769966</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F1703" s="590">
        <v>1165347.18</v>
      </c>
      <c r="G1703" s="591"/>
      <c r="L1703" s="588">
        <v>2.2352708405555553E-2</v>
      </c>
      <c r="M1703" s="221">
        <v>175.86293776769966</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F1704" s="590">
        <v>1838214.0950000002</v>
      </c>
      <c r="G1704" s="591"/>
      <c r="L1704" s="588">
        <v>1.5771484702777776E-2</v>
      </c>
      <c r="M1704" s="221">
        <v>175.86293776769966</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F1705" s="590">
        <v>1393919.3049999999</v>
      </c>
      <c r="G1705" s="591"/>
      <c r="L1705" s="588">
        <v>1.7635365080555555E-2</v>
      </c>
      <c r="M1705" s="221">
        <v>175.86293776769966</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F1706" s="590">
        <v>503599.99</v>
      </c>
      <c r="G1706" s="591"/>
      <c r="L1706" s="588">
        <v>4.8239103027777784E-3</v>
      </c>
      <c r="M1706" s="221">
        <v>175.86293776769966</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F1707" s="590">
        <v>1410969.55</v>
      </c>
      <c r="G1707" s="591"/>
      <c r="L1707" s="588">
        <v>1.4227686475000001E-2</v>
      </c>
      <c r="M1707" s="221">
        <v>175.86293776769966</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F1708" s="590">
        <v>239691.84999999998</v>
      </c>
      <c r="G1708" s="591"/>
      <c r="L1708" s="588">
        <v>4.8239103027777784E-3</v>
      </c>
      <c r="M1708" s="221">
        <v>175.86293776769966</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F1709" s="590">
        <v>661252.98</v>
      </c>
      <c r="G1709" s="591"/>
      <c r="L1709" s="588">
        <v>4.8239103027777784E-3</v>
      </c>
      <c r="M1709" s="221">
        <v>175.86293776769966</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F1710" s="590">
        <v>222641.60499999998</v>
      </c>
      <c r="G1710" s="591"/>
      <c r="L1710" s="588">
        <v>4.8239103027777784E-3</v>
      </c>
      <c r="M1710" s="221">
        <v>175.86293776769966</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F1711" s="590">
        <v>1233301.0549999999</v>
      </c>
      <c r="G1711" s="591"/>
      <c r="L1711" s="588">
        <v>1.4227686475000001E-2</v>
      </c>
      <c r="M1711" s="221">
        <v>175.86293776769966</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F1712" s="590">
        <v>968651.6</v>
      </c>
      <c r="G1712" s="591"/>
      <c r="L1712" s="588">
        <v>2.2352708405555553E-2</v>
      </c>
      <c r="M1712" s="221">
        <v>175.86293776769966</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F1713" s="590">
        <v>192741.9</v>
      </c>
      <c r="G1713" s="591"/>
      <c r="L1713" s="588">
        <v>2.4351280474999997E-2</v>
      </c>
      <c r="M1713" s="221">
        <v>175.86293776769966</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F1714" s="590">
        <v>1192775.835</v>
      </c>
      <c r="G1714" s="591"/>
      <c r="L1714" s="588">
        <v>1.5771484702777776E-2</v>
      </c>
      <c r="M1714" s="221">
        <v>175.86293776769966</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F1715" s="590">
        <v>711168.19</v>
      </c>
      <c r="G1715" s="591"/>
      <c r="L1715" s="588">
        <v>4.8239103027777784E-3</v>
      </c>
      <c r="M1715" s="221">
        <v>175.86293776769966</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F1716" s="590">
        <v>1610877.4949999999</v>
      </c>
      <c r="G1716" s="591"/>
      <c r="L1716" s="588">
        <v>1.5771484702777776E-2</v>
      </c>
      <c r="M1716" s="221">
        <v>175.86293776769966</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F1717" s="590">
        <v>1362042.76</v>
      </c>
      <c r="G1717" s="591"/>
      <c r="L1717" s="588">
        <v>4.8239103027777784E-3</v>
      </c>
      <c r="M1717" s="221">
        <v>175.86293776769966</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F1718" s="590">
        <v>676820.59499999997</v>
      </c>
      <c r="G1718" s="591"/>
      <c r="L1718" s="588">
        <v>1.9431044469444443E-2</v>
      </c>
      <c r="M1718" s="221">
        <v>175.86293776769966</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F1719" s="590">
        <v>377576.44</v>
      </c>
      <c r="G1719" s="591"/>
      <c r="L1719" s="588">
        <v>4.8239103027777784E-3</v>
      </c>
      <c r="M1719" s="221">
        <v>175.86293776769966</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F1720" s="590">
        <v>1699588.19</v>
      </c>
      <c r="G1720" s="591"/>
      <c r="L1720" s="588">
        <v>1.4227686475000001E-2</v>
      </c>
      <c r="M1720" s="221">
        <v>175.86293776769966</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F1721" s="590">
        <v>473206.07499999995</v>
      </c>
      <c r="G1721" s="591"/>
      <c r="L1721" s="588">
        <v>1.4482665536111113E-2</v>
      </c>
      <c r="M1721" s="221">
        <v>96.749811035525312</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F1722" s="590">
        <v>768249.44500000007</v>
      </c>
      <c r="G1722" s="591"/>
      <c r="L1722" s="588">
        <v>4.8239103027777784E-3</v>
      </c>
      <c r="M1722" s="221">
        <v>96.749811035525312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F1723" s="590">
        <v>507800.77499999997</v>
      </c>
      <c r="G1723" s="591"/>
      <c r="L1723" s="588">
        <v>1.4482665536111113E-2</v>
      </c>
      <c r="M1723" s="221">
        <v>96.749811035525312</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F1724" s="590">
        <v>135660.64499999999</v>
      </c>
      <c r="G1724" s="591"/>
      <c r="L1724" s="588">
        <v>3.7784594027777778E-2</v>
      </c>
      <c r="M1724" s="221">
        <v>96.749811035525312</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F1725" s="590">
        <v>514719.71499999997</v>
      </c>
      <c r="G1725" s="591"/>
      <c r="L1725" s="588">
        <v>3.0057876083333334E-2</v>
      </c>
      <c r="M1725" s="221">
        <v>96.749811035525312</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F1726" s="590">
        <v>123552.50000000001</v>
      </c>
      <c r="G1726" s="591"/>
      <c r="L1726" s="588">
        <v>1.4482665536111113E-2</v>
      </c>
      <c r="M1726" s="221">
        <v>96.749811035525312</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F1727" s="590">
        <v>219182.13500000001</v>
      </c>
      <c r="G1727" s="591"/>
      <c r="L1727" s="588">
        <v>1.4482665536111113E-2</v>
      </c>
      <c r="M1727" s="221">
        <v>96.749811035525312</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F1728" s="590">
        <v>259213.14499999999</v>
      </c>
      <c r="G1728" s="591"/>
      <c r="L1728" s="588">
        <v>1.4482665536111113E-2</v>
      </c>
      <c r="M1728" s="221">
        <v>96.749811035525312</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F1729" s="590">
        <v>636542.48</v>
      </c>
      <c r="G1729" s="591"/>
      <c r="L1729" s="588">
        <v>3.7784594027777778E-2</v>
      </c>
      <c r="M1729" s="221">
        <v>96.749811035525312</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F1730" s="590">
        <v>564882.03</v>
      </c>
      <c r="G1730" s="591"/>
      <c r="L1730" s="588">
        <v>3.0057876083333334E-2</v>
      </c>
      <c r="M1730" s="221">
        <v>96.749811035525312</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F1731" s="590">
        <v>72401.764999999999</v>
      </c>
      <c r="G1731" s="591"/>
      <c r="L1731" s="588">
        <v>3.0057876083333334E-2</v>
      </c>
      <c r="M1731" s="221">
        <v>96.749811035525312</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F1732" s="590">
        <v>427985.86</v>
      </c>
      <c r="G1732" s="591"/>
      <c r="L1732" s="588">
        <v>4.8239103027777784E-3</v>
      </c>
      <c r="M1732" s="221">
        <v>96.749811035525312</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F1733" s="590">
        <v>197931.10500000001</v>
      </c>
      <c r="G1733" s="591"/>
      <c r="L1733" s="588">
        <v>1.4482665536111113E-2</v>
      </c>
      <c r="M1733" s="221">
        <v>96.749811035525312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F1734" s="590">
        <v>1654900</v>
      </c>
      <c r="G1734" s="591"/>
      <c r="L1734" s="588">
        <v>1.4482665536111113E-2</v>
      </c>
      <c r="M1734" s="221">
        <v>96.749811035525312</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F1735" s="590">
        <v>253529.73</v>
      </c>
      <c r="G1735" s="591"/>
      <c r="L1735" s="588">
        <v>0</v>
      </c>
      <c r="M1735" s="221">
        <v>96.749811035525312</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F1736" s="590">
        <v>327661.23</v>
      </c>
      <c r="G1736" s="591"/>
      <c r="L1736" s="588">
        <v>2.4351280474999997E-2</v>
      </c>
      <c r="M1736" s="221">
        <v>96.749811035525312</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F1737" s="590">
        <v>1654900</v>
      </c>
      <c r="G1737" s="591"/>
      <c r="L1737" s="588">
        <v>2.4351280474999997E-2</v>
      </c>
      <c r="M1737" s="221">
        <v>96.749811035525312</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F1738" s="590">
        <v>1214273.97</v>
      </c>
      <c r="G1738" s="591"/>
      <c r="L1738" s="588">
        <v>2.8633091083333333E-2</v>
      </c>
      <c r="M1738" s="221">
        <v>29.982363315696649</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F1739" s="590">
        <v>970875.54500000004</v>
      </c>
      <c r="G1739" s="591"/>
      <c r="L1739" s="588">
        <v>2.8633091083333333E-2</v>
      </c>
      <c r="M1739" s="221">
        <v>29.982363315696649</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F1740" s="590">
        <v>936775.05500000005</v>
      </c>
      <c r="G1740" s="591"/>
      <c r="L1740" s="588">
        <v>2.9766467138888888E-2</v>
      </c>
      <c r="M1740" s="221">
        <v>29.982363315696649</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F1741" s="590">
        <v>633577.22000000009</v>
      </c>
      <c r="G1741" s="591"/>
      <c r="L1741" s="588">
        <v>2.9766467138888888E-2</v>
      </c>
      <c r="M1741" s="221">
        <v>29.982363315696649</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F1742" s="590">
        <v>965439.23499999999</v>
      </c>
      <c r="G1742" s="591"/>
      <c r="L1742" s="588">
        <v>2.9766467138888888E-2</v>
      </c>
      <c r="M1742" s="221">
        <v>29.982363315696649</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F1743" s="590">
        <v>1921241.375</v>
      </c>
      <c r="G1743" s="591"/>
      <c r="L1743" s="588">
        <v>2.8633091083333333E-2</v>
      </c>
      <c r="M1743" s="221">
        <v>29.982363315696649</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F1744" s="590">
        <v>1432714.79</v>
      </c>
      <c r="G1744" s="591"/>
      <c r="L1744" s="588">
        <v>2.8633091083333333E-2</v>
      </c>
      <c r="M1744" s="221">
        <v>29.982363315696649</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F1745" s="590">
        <v>2787591.5049999999</v>
      </c>
      <c r="G1745" s="591"/>
      <c r="L1745" s="588">
        <v>2.8633091083333333E-2</v>
      </c>
      <c r="M1745" s="221">
        <v>29.982363315696649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F1746" s="590">
        <v>1604452.7649999999</v>
      </c>
      <c r="G1746" s="591"/>
      <c r="L1746" s="588">
        <v>2.8633091083333333E-2</v>
      </c>
      <c r="M1746" s="221">
        <v>29.982363315696649</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F1747" s="590">
        <v>1184127.1599999999</v>
      </c>
      <c r="G1747" s="591"/>
      <c r="L1747" s="588">
        <v>2.9766467138888888E-2</v>
      </c>
      <c r="M1747" s="221">
        <v>29.982363315696649</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F1748" s="590">
        <v>3154048.2199999997</v>
      </c>
      <c r="G1748" s="591"/>
      <c r="L1748" s="588">
        <v>3.3759677805555555E-2</v>
      </c>
      <c r="M1748" s="221">
        <v>73.696145124716551</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F1749" s="590">
        <v>24580769.875</v>
      </c>
      <c r="G1749" s="591"/>
      <c r="L1749" s="588">
        <v>1.995880792777778E-2</v>
      </c>
      <c r="M1749" s="221">
        <v>73.696145124716551</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F1750" s="590">
        <v>2483899.46</v>
      </c>
      <c r="G1750" s="591"/>
      <c r="L1750" s="588">
        <v>1.995880792777778E-2</v>
      </c>
      <c r="M1750" s="221">
        <v>73.696145124716551</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F1751" s="590">
        <v>4057216.9949999996</v>
      </c>
      <c r="G1751" s="591"/>
      <c r="L1751" s="588">
        <v>1.995880792777778E-2</v>
      </c>
      <c r="M1751" s="221">
        <v>73.696145124716551</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F1752" s="590">
        <v>3598095.9049999998</v>
      </c>
      <c r="G1752" s="591"/>
      <c r="L1752" s="588">
        <v>2.4351280474999997E-2</v>
      </c>
      <c r="M1752" s="221">
        <v>73.696145124716551</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F1753" s="590">
        <v>2421876.105</v>
      </c>
      <c r="G1753" s="591"/>
      <c r="L1753" s="588">
        <v>3.3759677805555555E-2</v>
      </c>
      <c r="M1753" s="221">
        <v>73.696145124716551</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F1754" s="590">
        <v>20863322.254999999</v>
      </c>
      <c r="G1754" s="591"/>
      <c r="L1754" s="588">
        <v>1.995880792777778E-2</v>
      </c>
      <c r="M1754" s="221">
        <v>73.696145124716551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F1755" s="590">
        <v>3132302.98</v>
      </c>
      <c r="G1755" s="591"/>
      <c r="L1755" s="588">
        <v>1.995880792777778E-2</v>
      </c>
      <c r="M1755" s="221">
        <v>73.696145124716551</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F1756" s="590">
        <v>12431358.34</v>
      </c>
      <c r="G1756" s="591"/>
      <c r="L1756" s="588">
        <v>1.995880792777778E-2</v>
      </c>
      <c r="M1756" s="221">
        <v>73.696145124716551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F1757" s="590">
        <v>3859038.7850000001</v>
      </c>
      <c r="G1757" s="591"/>
      <c r="L1757" s="588">
        <v>1.995880792777778E-2</v>
      </c>
      <c r="M1757" s="221">
        <v>73.696145124716551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F1758" s="590">
        <v>4476059.97</v>
      </c>
      <c r="G1758" s="591"/>
      <c r="L1758" s="588">
        <v>1.995880792777778E-2</v>
      </c>
      <c r="M1758" s="221">
        <v>73.696145124716551</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F1759" s="590">
        <v>5380217.165</v>
      </c>
      <c r="G1759" s="591"/>
      <c r="L1759" s="588">
        <v>1.995880792777778E-2</v>
      </c>
      <c r="M1759" s="221">
        <v>73.696145124716551</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F1760" s="590">
        <v>5184757.1100000003</v>
      </c>
      <c r="G1760" s="591"/>
      <c r="L1760" s="588">
        <v>1.995880792777778E-2</v>
      </c>
      <c r="M1760" s="221">
        <v>73.696145124716551</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F1761" s="590">
        <v>5294471.7299999995</v>
      </c>
      <c r="G1761" s="591"/>
      <c r="L1761" s="588">
        <v>1.995880792777778E-2</v>
      </c>
      <c r="M1761" s="221">
        <v>73.696145124716551</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F1762" s="590">
        <v>4702655.2549999999</v>
      </c>
      <c r="G1762" s="591"/>
      <c r="L1762" s="588">
        <v>2.6569502313888889E-2</v>
      </c>
      <c r="M1762" s="221">
        <v>73.696145124716551</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F1763" s="590">
        <v>7895746.0649999995</v>
      </c>
      <c r="G1763" s="591"/>
      <c r="L1763" s="588">
        <v>1.995880792777778E-2</v>
      </c>
      <c r="M1763" s="221">
        <v>73.696145124716551</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F1764" s="590">
        <v>2080624.0999999999</v>
      </c>
      <c r="G1764" s="591"/>
      <c r="L1764" s="588">
        <v>3.3759677805555555E-2</v>
      </c>
      <c r="M1764" s="221">
        <v>73.696145124716551</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F1765" s="590">
        <v>4886748.4799999995</v>
      </c>
      <c r="G1765" s="591"/>
      <c r="L1765" s="588">
        <v>1.995880792777778E-2</v>
      </c>
      <c r="M1765" s="221">
        <v>73.696145124716551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F1766" s="590">
        <v>2850356.1750000003</v>
      </c>
      <c r="G1766" s="591"/>
      <c r="L1766" s="588">
        <v>3.3413742055555556E-2</v>
      </c>
      <c r="M1766" s="221">
        <v>73.696145124716551</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F1767" s="590">
        <v>38657600.410000004</v>
      </c>
      <c r="G1767" s="591"/>
      <c r="L1767" s="588">
        <v>1.995880792777778E-2</v>
      </c>
      <c r="M1767" s="221">
        <v>73.696145124716551</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F1768" s="590">
        <v>3010727.32</v>
      </c>
      <c r="G1768" s="591"/>
      <c r="L1768" s="588">
        <v>3.3413742055555556E-2</v>
      </c>
      <c r="M1768" s="221">
        <v>73.696145124716551</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F1769" s="590">
        <v>681762.69499999995</v>
      </c>
      <c r="G1769" s="591"/>
      <c r="L1769" s="588">
        <v>1.453274193888889E-2</v>
      </c>
      <c r="M1769" s="221">
        <v>160.61980347694632</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F1770" s="590">
        <v>103784.09999999999</v>
      </c>
      <c r="G1770" s="591"/>
      <c r="L1770" s="588">
        <v>4.8239103027777784E-3</v>
      </c>
      <c r="M1770" s="221">
        <v>160.61980347694632</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F1771" s="590">
        <v>116880.66499999999</v>
      </c>
      <c r="G1771" s="591"/>
      <c r="L1771" s="588">
        <v>1.1927781733333332E-2</v>
      </c>
      <c r="M1771" s="221">
        <v>160.61980347694632</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F1772" s="590">
        <v>78332.285000000003</v>
      </c>
      <c r="G1772" s="591"/>
      <c r="L1772" s="588">
        <v>4.8239103027777784E-3</v>
      </c>
      <c r="M1772" s="221">
        <v>160.61980347694632</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F1773" s="590">
        <v>124788.02499999999</v>
      </c>
      <c r="G1773" s="591"/>
      <c r="L1773" s="588">
        <v>1.7706528830555554E-2</v>
      </c>
      <c r="M1773" s="221">
        <v>160.61980347694632</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F1774" s="590">
        <v>171737.97500000001</v>
      </c>
      <c r="G1774" s="591"/>
      <c r="L1774" s="588">
        <v>1.1927781733333332E-2</v>
      </c>
      <c r="M1774" s="221">
        <v>160.61980347694632</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F1775" s="590">
        <v>92664.375</v>
      </c>
      <c r="G1775" s="591"/>
      <c r="L1775" s="588">
        <v>1.1927781733333332E-2</v>
      </c>
      <c r="M1775" s="221">
        <v>160.61980347694632</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F1776" s="590">
        <v>613808.82000000007</v>
      </c>
      <c r="G1776" s="591"/>
      <c r="L1776" s="588">
        <v>1.7388375280555556E-2</v>
      </c>
      <c r="M1776" s="221">
        <v>160.61980347694632</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F1777" s="590">
        <v>146039.05499999999</v>
      </c>
      <c r="G1777" s="591"/>
      <c r="L1777" s="588">
        <v>1.1927781733333332E-2</v>
      </c>
      <c r="M1777" s="221">
        <v>160.61980347694632</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F1778" s="590">
        <v>120340.13500000001</v>
      </c>
      <c r="G1778" s="591"/>
      <c r="L1778" s="588">
        <v>1.453274193888889E-2</v>
      </c>
      <c r="M1778" s="221">
        <v>160.61980347694632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F1779" s="590">
        <v>76849.654999999999</v>
      </c>
      <c r="G1779" s="591"/>
      <c r="L1779" s="588">
        <v>1.1927781733333332E-2</v>
      </c>
      <c r="M1779" s="221">
        <v>160.61980347694632</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F1780" s="590">
        <v>90440.430000000008</v>
      </c>
      <c r="G1780" s="591"/>
      <c r="L1780" s="588">
        <v>1.1927781733333332E-2</v>
      </c>
      <c r="M1780" s="221">
        <v>160.61980347694632</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F1781" s="590">
        <v>1654900</v>
      </c>
      <c r="G1781" s="591"/>
      <c r="L1781" s="588">
        <v>1.1927781733333332E-2</v>
      </c>
      <c r="M1781" s="221">
        <v>160.61980347694632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F1782" s="590">
        <v>101807.26</v>
      </c>
      <c r="G1782" s="591"/>
      <c r="L1782" s="588">
        <v>1.1927781733333332E-2</v>
      </c>
      <c r="M1782" s="221">
        <v>160.61980347694632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F1783" s="590">
        <v>123058.29</v>
      </c>
      <c r="G1783" s="591"/>
      <c r="L1783" s="588">
        <v>1.1927781733333332E-2</v>
      </c>
      <c r="M1783" s="221">
        <v>160.61980347694632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F1784" s="590">
        <v>1654900</v>
      </c>
      <c r="G1784" s="591"/>
      <c r="L1784" s="588">
        <v>1.1927781733333332E-2</v>
      </c>
      <c r="M1784" s="221">
        <v>160.61980347694632</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F1785" s="590">
        <v>127259.07500000001</v>
      </c>
      <c r="G1785" s="591"/>
      <c r="L1785" s="588">
        <v>1.7388375280555556E-2</v>
      </c>
      <c r="M1785" s="221">
        <v>160.61980347694632</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F1786" s="590">
        <v>105760.94</v>
      </c>
      <c r="G1786" s="591"/>
      <c r="L1786" s="588">
        <v>4.8239103027777784E-3</v>
      </c>
      <c r="M1786" s="221">
        <v>160.61980347694632</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F1787" s="590">
        <v>136401.96000000002</v>
      </c>
      <c r="G1787" s="591"/>
      <c r="L1787" s="588">
        <v>2.4351280474999997E-2</v>
      </c>
      <c r="M1787" s="221">
        <v>160.61980347694632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F1788" s="590">
        <v>108479.095</v>
      </c>
      <c r="G1788" s="591"/>
      <c r="L1788" s="588">
        <v>1.1927781733333332E-2</v>
      </c>
      <c r="M1788" s="221">
        <v>160.61980347694632</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F1789" s="590">
        <v>86980.96</v>
      </c>
      <c r="G1789" s="591"/>
      <c r="L1789" s="588">
        <v>1.1927781733333332E-2</v>
      </c>
      <c r="M1789" s="221">
        <v>160.61980347694632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F1790" s="590">
        <v>212016.09</v>
      </c>
      <c r="G1790" s="591"/>
      <c r="L1790" s="588">
        <v>4.8239103027777784E-3</v>
      </c>
      <c r="M1790" s="221">
        <v>160.61980347694632</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F1791" s="590">
        <v>112926.98499999999</v>
      </c>
      <c r="G1791" s="591"/>
      <c r="L1791" s="588">
        <v>1.1927781733333332E-2</v>
      </c>
      <c r="M1791" s="221">
        <v>160.61980347694632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F1792" s="590">
        <v>131954.07</v>
      </c>
      <c r="G1792" s="591"/>
      <c r="L1792" s="588">
        <v>4.8239103027777784E-3</v>
      </c>
      <c r="M1792" s="221">
        <v>160.61980347694632</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F1793" s="590">
        <v>99336.209999999992</v>
      </c>
      <c r="G1793" s="591"/>
      <c r="L1793" s="588">
        <v>4.8239103027777784E-3</v>
      </c>
      <c r="M1793" s="221">
        <v>160.61980347694632</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F1794" s="590">
        <v>110950.145</v>
      </c>
      <c r="G1794" s="591"/>
      <c r="L1794" s="588">
        <v>1.1927781733333332E-2</v>
      </c>
      <c r="M1794" s="221">
        <v>160.61980347694632</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F1795" s="590">
        <v>217699.505</v>
      </c>
      <c r="G1795" s="591"/>
      <c r="L1795" s="588">
        <v>1.453274193888889E-2</v>
      </c>
      <c r="M1795" s="221">
        <v>160.61980347694632</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F1796" s="590">
        <v>89204.904999999999</v>
      </c>
      <c r="G1796" s="591"/>
      <c r="L1796" s="588">
        <v>2.2352708405555553E-2</v>
      </c>
      <c r="M1796" s="221">
        <v>160.61980347694632</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F1797" s="590">
        <v>155181.94</v>
      </c>
      <c r="G1797" s="591"/>
      <c r="L1797" s="588">
        <v>1.453274193888889E-2</v>
      </c>
      <c r="M1797" s="221">
        <v>160.61980347694632</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F1798" s="590">
        <v>404016.67499999999</v>
      </c>
      <c r="G1798" s="591"/>
      <c r="L1798" s="588">
        <v>1.7706528830555554E-2</v>
      </c>
      <c r="M1798" s="221">
        <v>160.61980347694632</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F1799" s="590">
        <v>117869.08499999999</v>
      </c>
      <c r="G1799" s="591"/>
      <c r="L1799" s="588">
        <v>2.4351280474999997E-2</v>
      </c>
      <c r="M1799" s="221">
        <v>160.61980347694632</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F1800" s="590">
        <v>102054.36499999999</v>
      </c>
      <c r="G1800" s="591"/>
      <c r="L1800" s="588">
        <v>1.1927781733333332E-2</v>
      </c>
      <c r="M1800" s="221">
        <v>160.61980347694632</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F1801" s="590">
        <v>287136.01</v>
      </c>
      <c r="G1801" s="591"/>
      <c r="L1801" s="588">
        <v>1.453274193888889E-2</v>
      </c>
      <c r="M1801" s="221">
        <v>160.61980347694632</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F1802" s="590">
        <v>1098628.83</v>
      </c>
      <c r="G1802" s="591"/>
      <c r="L1802" s="588">
        <v>2.060226604722222E-2</v>
      </c>
      <c r="M1802" s="221">
        <v>52.28017132779037</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F1803" s="590">
        <v>497422.36499999999</v>
      </c>
      <c r="G1803" s="591"/>
      <c r="L1803" s="588">
        <v>2.060226604722222E-2</v>
      </c>
      <c r="M1803" s="221">
        <v>52.28017132779037</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F1804" s="590">
        <v>1654900</v>
      </c>
      <c r="G1804" s="591"/>
      <c r="L1804" s="588">
        <v>2.060226604722222E-2</v>
      </c>
      <c r="M1804" s="221">
        <v>52.28017132779037</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F1805" s="590">
        <v>763307.34499999997</v>
      </c>
      <c r="G1805" s="591"/>
      <c r="L1805" s="588">
        <v>2.060226604722222E-2</v>
      </c>
      <c r="M1805" s="221">
        <v>52.28017132779037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F1806" s="590">
        <v>566117.55499999993</v>
      </c>
      <c r="G1806" s="591"/>
      <c r="L1806" s="588">
        <v>2.060226604722222E-2</v>
      </c>
      <c r="M1806" s="221">
        <v>52.28017132779037</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F1807" s="590">
        <v>977300.27499999991</v>
      </c>
      <c r="G1807" s="591"/>
      <c r="L1807" s="588">
        <v>2.060226604722222E-2</v>
      </c>
      <c r="M1807" s="221">
        <v>52.28017132779037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F1808" s="590">
        <v>653592.72499999998</v>
      </c>
      <c r="G1808" s="591"/>
      <c r="L1808" s="588">
        <v>2.060226604722222E-2</v>
      </c>
      <c r="M1808" s="221">
        <v>52.28017132779037</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F1809" s="590">
        <v>647167.995</v>
      </c>
      <c r="G1809" s="591"/>
      <c r="L1809" s="588">
        <v>2.060226604722222E-2</v>
      </c>
      <c r="M1809" s="221">
        <v>52.28017132779037</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F1810" s="590">
        <v>508047.88</v>
      </c>
      <c r="G1810" s="591"/>
      <c r="L1810" s="588">
        <v>2.060226604722222E-2</v>
      </c>
      <c r="M1810" s="221">
        <v>52.28017132779037</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F1811" s="590">
        <v>653592.72499999998</v>
      </c>
      <c r="G1811" s="591"/>
      <c r="L1811" s="588">
        <v>2.9766467138888888E-2</v>
      </c>
      <c r="M1811" s="221">
        <v>52.28017132779037</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F1812" s="590">
        <v>1034875.74</v>
      </c>
      <c r="G1812" s="591"/>
      <c r="L1812" s="588">
        <v>2.060226604722222E-2</v>
      </c>
      <c r="M1812" s="221">
        <v>52.28017132779037</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F1813" s="590">
        <v>573283.6</v>
      </c>
      <c r="G1813" s="591"/>
      <c r="L1813" s="588">
        <v>2.060226604722222E-2</v>
      </c>
      <c r="M1813" s="221">
        <v>52.28017132779037</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F1814" s="590">
        <v>711662.4</v>
      </c>
      <c r="G1814" s="591"/>
      <c r="L1814" s="588">
        <v>2.060226604722222E-2</v>
      </c>
      <c r="M1814" s="221">
        <v>52.28017132779037</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F1815" s="590">
        <v>2233829.2000000002</v>
      </c>
      <c r="G1815" s="591"/>
      <c r="L1815" s="588">
        <v>2.060226604722222E-2</v>
      </c>
      <c r="M1815" s="221">
        <v>52.28017132779037</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F1816" s="590">
        <v>1130752.48</v>
      </c>
      <c r="G1816" s="591"/>
      <c r="L1816" s="588">
        <v>2.060226604722222E-2</v>
      </c>
      <c r="M1816" s="221">
        <v>52.28017132779037</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F1817" s="590">
        <v>588604.11</v>
      </c>
      <c r="G1817" s="591"/>
      <c r="L1817" s="588">
        <v>2.9766467138888888E-2</v>
      </c>
      <c r="M1817" s="221">
        <v>52.28017132779037</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F1818" s="590">
        <v>614550.13500000001</v>
      </c>
      <c r="G1818" s="591"/>
      <c r="L1818" s="588">
        <v>2.060226604722222E-2</v>
      </c>
      <c r="M1818" s="221">
        <v>52.28017132779037</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F1819" s="590">
        <v>689670.05499999993</v>
      </c>
      <c r="G1819" s="591"/>
      <c r="L1819" s="588">
        <v>2.4351280474999997E-2</v>
      </c>
      <c r="M1819" s="221">
        <v>52.28017132779037</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F1820" s="590">
        <v>826566.22499999998</v>
      </c>
      <c r="G1820" s="591"/>
      <c r="L1820" s="588">
        <v>2.060226604722222E-2</v>
      </c>
      <c r="M1820" s="221">
        <v>52.28017132779037</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F1821" s="590">
        <v>779863.38</v>
      </c>
      <c r="G1821" s="591"/>
      <c r="L1821" s="588">
        <v>2.060226604722222E-2</v>
      </c>
      <c r="M1821" s="221">
        <v>52.28017132779037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F1822" s="590">
        <v>825577.80500000005</v>
      </c>
      <c r="G1822" s="591"/>
      <c r="L1822" s="588">
        <v>2.060226604722222E-2</v>
      </c>
      <c r="M1822" s="221">
        <v>52.28017132779037</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F1823" s="590">
        <v>565623.34499999997</v>
      </c>
      <c r="G1823" s="591"/>
      <c r="L1823" s="588">
        <v>2.060226604722222E-2</v>
      </c>
      <c r="M1823" s="221">
        <v>52.28017132779037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F1824" s="590">
        <v>661500.08500000008</v>
      </c>
      <c r="G1824" s="591"/>
      <c r="L1824" s="588">
        <v>2.4351280474999997E-2</v>
      </c>
      <c r="M1824" s="221">
        <v>52.28017132779037</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F1825" s="590">
        <v>109616766.42</v>
      </c>
      <c r="G1825" s="591"/>
      <c r="L1825" s="588">
        <v>4.0833548249999997E-2</v>
      </c>
      <c r="M1825" s="221">
        <v>52.28017132779037</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F1826" s="590">
        <v>496433.94499999995</v>
      </c>
      <c r="G1826" s="591"/>
      <c r="L1826" s="588">
        <v>2.4351280474999997E-2</v>
      </c>
      <c r="M1826" s="221">
        <v>52.28017132779037</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F1827" s="590">
        <v>917253.76</v>
      </c>
      <c r="G1827" s="591"/>
      <c r="L1827" s="588">
        <v>2.060226604722222E-2</v>
      </c>
      <c r="M1827" s="221">
        <v>52.28017132779037</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F1828" s="590">
        <v>647662.20499999996</v>
      </c>
      <c r="G1828" s="591"/>
      <c r="L1828" s="588">
        <v>2.060226604722222E-2</v>
      </c>
      <c r="M1828" s="221">
        <v>52.28017132779037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F1829" s="590">
        <v>1064034.1299999999</v>
      </c>
      <c r="G1829" s="591"/>
      <c r="L1829" s="588">
        <v>2.060226604722222E-2</v>
      </c>
      <c r="M1829" s="221">
        <v>52.28017132779037</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F1830" s="590">
        <v>614055.92500000005</v>
      </c>
      <c r="G1830" s="591"/>
      <c r="L1830" s="588">
        <v>2.060226604722222E-2</v>
      </c>
      <c r="M1830" s="221">
        <v>52.28017132779037</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F1831" s="590">
        <v>4290237.01</v>
      </c>
      <c r="G1831" s="591"/>
      <c r="L1831" s="588">
        <v>4.0833548249999997E-2</v>
      </c>
      <c r="M1831" s="221">
        <v>52.28017132779037</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F1832" s="590">
        <v>1654900</v>
      </c>
      <c r="G1832" s="591"/>
      <c r="L1832" s="588">
        <v>4.0833548249999997E-2</v>
      </c>
      <c r="M1832" s="221">
        <v>52.28017132779037</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F1833" s="590">
        <v>758612.35</v>
      </c>
      <c r="G1833" s="591"/>
      <c r="L1833" s="588">
        <v>2.060226604722222E-2</v>
      </c>
      <c r="M1833" s="221">
        <v>52.28017132779037</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F1834" s="590">
        <v>657052.19500000007</v>
      </c>
      <c r="G1834" s="591"/>
      <c r="L1834" s="588">
        <v>2.060226604722222E-2</v>
      </c>
      <c r="M1834" s="221">
        <v>52.28017132779037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F1835" s="590">
        <v>1018566.81</v>
      </c>
      <c r="G1835" s="591"/>
      <c r="L1835" s="588">
        <v>2.060226604722222E-2</v>
      </c>
      <c r="M1835" s="221">
        <v>52.28017132779037</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F1836" s="590">
        <v>995091.83499999996</v>
      </c>
      <c r="G1836" s="591"/>
      <c r="L1836" s="588">
        <v>2.060226604722222E-2</v>
      </c>
      <c r="M1836" s="221">
        <v>52.28017132779037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F1837" s="590">
        <v>1713920.2799999998</v>
      </c>
      <c r="G1837" s="591"/>
      <c r="L1837" s="588">
        <v>2.060226604722222E-2</v>
      </c>
      <c r="M1837" s="221">
        <v>52.28017132779037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F1838" s="590">
        <v>784064.16499999992</v>
      </c>
      <c r="G1838" s="591"/>
      <c r="L1838" s="588">
        <v>2.060226604722222E-2</v>
      </c>
      <c r="M1838" s="221">
        <v>52.28017132779037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F1839" s="590">
        <v>546843.36499999999</v>
      </c>
      <c r="G1839" s="591"/>
      <c r="L1839" s="588">
        <v>3.0220067555555556E-2</v>
      </c>
      <c r="M1839" s="221">
        <v>52.28017132779037</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F1840" s="590">
        <v>658781.93000000005</v>
      </c>
      <c r="G1840" s="591"/>
      <c r="L1840" s="588">
        <v>2.060226604722222E-2</v>
      </c>
      <c r="M1840" s="221">
        <v>52.28017132779037</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F1841" s="590">
        <v>1482877.105</v>
      </c>
      <c r="G1841" s="591"/>
      <c r="L1841" s="588">
        <v>4.0833548249999997E-2</v>
      </c>
      <c r="M1841" s="221">
        <v>52.28017132779037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F1842" s="590">
        <v>11988793.285</v>
      </c>
      <c r="G1842" s="591"/>
      <c r="L1842" s="588">
        <v>4.0833548249999997E-2</v>
      </c>
      <c r="M1842" s="221">
        <v>52.28017132779037</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F1843" s="590">
        <v>868079.86500000011</v>
      </c>
      <c r="G1843" s="591"/>
      <c r="L1843" s="588">
        <v>2.9766467138888888E-2</v>
      </c>
      <c r="M1843" s="221">
        <v>52.28017132779037</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F1844" s="590">
        <v>1654900</v>
      </c>
      <c r="G1844" s="591"/>
      <c r="L1844" s="588">
        <v>2.9766467138888888E-2</v>
      </c>
      <c r="M1844" s="221">
        <v>52.28017132779037</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F1845" s="590">
        <v>7109705.0600000005</v>
      </c>
      <c r="G1845" s="591"/>
      <c r="L1845" s="588">
        <v>1.995880792777778E-2</v>
      </c>
      <c r="M1845" s="221">
        <v>52.28017132779037</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F1846" s="590">
        <v>452696.36</v>
      </c>
      <c r="G1846" s="591"/>
      <c r="L1846" s="588">
        <v>2.060226604722222E-2</v>
      </c>
      <c r="M1846" s="221">
        <v>52.28017132779037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F1847" s="590">
        <v>1455448.45</v>
      </c>
      <c r="G1847" s="591"/>
      <c r="L1847" s="588">
        <v>2.060226604722222E-2</v>
      </c>
      <c r="M1847" s="221">
        <v>52.28017132779037</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F1848" s="590">
        <v>1059586.24</v>
      </c>
      <c r="G1848" s="591"/>
      <c r="L1848" s="588">
        <v>2.4351280474999997E-2</v>
      </c>
      <c r="M1848" s="221">
        <v>52.28017132779037</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F1849" s="590">
        <v>601700.67499999993</v>
      </c>
      <c r="G1849" s="591"/>
      <c r="L1849" s="588">
        <v>2.060226604722222E-2</v>
      </c>
      <c r="M1849" s="221">
        <v>52.28017132779037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F1850" s="590">
        <v>808033.35</v>
      </c>
      <c r="G1850" s="591"/>
      <c r="L1850" s="588">
        <v>2.060226604722222E-2</v>
      </c>
      <c r="M1850" s="221">
        <v>52.28017132779037</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F1851" s="590">
        <v>928126.38000000012</v>
      </c>
      <c r="G1851" s="591"/>
      <c r="L1851" s="588">
        <v>2.060226604722222E-2</v>
      </c>
      <c r="M1851" s="221">
        <v>52.28017132779037</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F1852" s="590">
        <v>518673.39499999996</v>
      </c>
      <c r="G1852" s="591"/>
      <c r="L1852" s="588">
        <v>2.060226604722222E-2</v>
      </c>
      <c r="M1852" s="221">
        <v>52.28017132779037</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F1853" s="590">
        <v>3019375.9950000001</v>
      </c>
      <c r="G1853" s="591"/>
      <c r="L1853" s="588">
        <v>0</v>
      </c>
      <c r="M1853" s="221">
        <v>52.28017132779037</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F1854" s="590">
        <v>1041053.365</v>
      </c>
      <c r="G1854" s="591"/>
      <c r="L1854" s="588">
        <v>2.060226604722222E-2</v>
      </c>
      <c r="M1854" s="221">
        <v>52.28017132779037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F1855" s="590">
        <v>564634.92500000005</v>
      </c>
      <c r="G1855" s="591"/>
      <c r="L1855" s="588">
        <v>2.060226604722222E-2</v>
      </c>
      <c r="M1855" s="221">
        <v>52.28017132779037</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F1856" s="590">
        <v>936280.84500000009</v>
      </c>
      <c r="G1856" s="591"/>
      <c r="L1856" s="588">
        <v>2.060226604722222E-2</v>
      </c>
      <c r="M1856" s="221">
        <v>52.28017132779037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F1857" s="590">
        <v>1704777.3949999998</v>
      </c>
      <c r="G1857" s="591"/>
      <c r="L1857" s="588">
        <v>2.060226604722222E-2</v>
      </c>
      <c r="M1857" s="221">
        <v>52.28017132779037</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F1858" s="590">
        <v>1031416.27</v>
      </c>
      <c r="G1858" s="591"/>
      <c r="L1858" s="588">
        <v>2.4351280474999997E-2</v>
      </c>
      <c r="M1858" s="221">
        <v>52.28017132779037</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F1859" s="590">
        <v>690411.37</v>
      </c>
      <c r="G1859" s="591"/>
      <c r="L1859" s="588">
        <v>2.9766467138888888E-2</v>
      </c>
      <c r="M1859" s="221">
        <v>52.28017132779037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F1860" s="590">
        <v>849299.88500000001</v>
      </c>
      <c r="G1860" s="591"/>
      <c r="L1860" s="588">
        <v>2.060226604722222E-2</v>
      </c>
      <c r="M1860" s="221">
        <v>52.28017132779037</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F1861" s="590">
        <v>2630679.83</v>
      </c>
      <c r="G1861" s="591"/>
      <c r="L1861" s="588">
        <v>4.0833548249999997E-2</v>
      </c>
      <c r="M1861" s="221">
        <v>52.28017132779037</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F1862" s="590">
        <v>855724.61499999987</v>
      </c>
      <c r="G1862" s="591"/>
      <c r="L1862" s="588">
        <v>2.060226604722222E-2</v>
      </c>
      <c r="M1862" s="221">
        <v>52.28017132779037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F1863" s="590">
        <v>1291617.835</v>
      </c>
      <c r="G1863" s="591"/>
      <c r="L1863" s="588">
        <v>2.060226604722222E-2</v>
      </c>
      <c r="M1863" s="221">
        <v>52.28017132779037</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F1864" s="590">
        <v>1482630</v>
      </c>
      <c r="G1864" s="591"/>
      <c r="L1864" s="588">
        <v>1.6140420161111113E-2</v>
      </c>
      <c r="M1864" s="221">
        <v>100.15117157974301</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F1865" s="590">
        <v>1391695.36</v>
      </c>
      <c r="G1865" s="591"/>
      <c r="L1865" s="588">
        <v>1.6140420161111113E-2</v>
      </c>
      <c r="M1865" s="221">
        <v>100.15117157974301</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F1866" s="590">
        <v>1219957.385</v>
      </c>
      <c r="G1866" s="591"/>
      <c r="L1866" s="588">
        <v>1.6140420161111113E-2</v>
      </c>
      <c r="M1866" s="221">
        <v>100.15117157974301</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F1867" s="590">
        <v>1009671.03</v>
      </c>
      <c r="G1867" s="591"/>
      <c r="L1867" s="588">
        <v>1.6140420161111113E-2</v>
      </c>
      <c r="M1867" s="221">
        <v>100.15117157974301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F1868" s="590">
        <v>1299278.0900000001</v>
      </c>
      <c r="G1868" s="591"/>
      <c r="L1868" s="588">
        <v>1.6140420161111113E-2</v>
      </c>
      <c r="M1868" s="221">
        <v>100.15117157974301</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F1869" s="590">
        <v>1604699.87</v>
      </c>
      <c r="G1869" s="591"/>
      <c r="L1869" s="588">
        <v>1.6140420161111113E-2</v>
      </c>
      <c r="M1869" s="221">
        <v>100.15117157974301</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F1870" s="590">
        <v>845099.1</v>
      </c>
      <c r="G1870" s="591"/>
      <c r="L1870" s="588">
        <v>1.7193750125000001E-2</v>
      </c>
      <c r="M1870" s="221">
        <v>100.15117157974301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F1871" s="590">
        <v>749222.36</v>
      </c>
      <c r="G1871" s="591"/>
      <c r="L1871" s="588">
        <v>1.7193750125000001E-2</v>
      </c>
      <c r="M1871" s="221">
        <v>100.15117157974301</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F1872" s="590">
        <v>823848.07000000007</v>
      </c>
      <c r="G1872" s="591"/>
      <c r="L1872" s="588">
        <v>1.8336122502777778E-2</v>
      </c>
      <c r="M1872" s="221">
        <v>100.15117157974301</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F1873" s="590">
        <v>968651.6</v>
      </c>
      <c r="G1873" s="591"/>
      <c r="L1873" s="588">
        <v>1.8336122502777778E-2</v>
      </c>
      <c r="M1873" s="221">
        <v>100.15117157974301</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F1874" s="590">
        <v>2458447.645</v>
      </c>
      <c r="G1874" s="591"/>
      <c r="L1874" s="588">
        <v>1.6140420161111113E-2</v>
      </c>
      <c r="M1874" s="221">
        <v>100.15117157974301</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F1875" s="590">
        <v>1408745.605</v>
      </c>
      <c r="G1875" s="591"/>
      <c r="L1875" s="588">
        <v>1.6140420161111113E-2</v>
      </c>
      <c r="M1875" s="221">
        <v>100.15117157974301</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F1876" s="590">
        <v>2152037.4449999998</v>
      </c>
      <c r="G1876" s="591"/>
      <c r="L1876" s="588">
        <v>1.6140420161111113E-2</v>
      </c>
      <c r="M1876" s="221">
        <v>100.15117157974301</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F1877" s="590">
        <v>1121362.49</v>
      </c>
      <c r="G1877" s="591"/>
      <c r="L1877" s="588">
        <v>1.6140420161111113E-2</v>
      </c>
      <c r="M1877" s="221">
        <v>100.15117157974301</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F1878" s="590">
        <v>786288.11</v>
      </c>
      <c r="G1878" s="591"/>
      <c r="L1878" s="588">
        <v>1.7193750125000001E-2</v>
      </c>
      <c r="M1878" s="221">
        <v>100.15117157974301</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F1879" s="590">
        <v>1120868.28</v>
      </c>
      <c r="G1879" s="591"/>
      <c r="L1879" s="588">
        <v>1.8336122502777778E-2</v>
      </c>
      <c r="M1879" s="221">
        <v>100.15117157974301</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F1880" s="590">
        <v>800867.30500000005</v>
      </c>
      <c r="G1880" s="591"/>
      <c r="L1880" s="588">
        <v>1.6140420161111113E-2</v>
      </c>
      <c r="M1880" s="221">
        <v>100.15117157974301</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F1881" s="590">
        <v>1616808.0149999999</v>
      </c>
      <c r="G1881" s="591"/>
      <c r="L1881" s="588">
        <v>1.6140420161111113E-2</v>
      </c>
      <c r="M1881" s="221">
        <v>100.15117157974301</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F1882" s="590">
        <v>1360313.0249999999</v>
      </c>
      <c r="G1882" s="591"/>
      <c r="L1882" s="588">
        <v>1.6140420161111113E-2</v>
      </c>
      <c r="M1882" s="221">
        <v>100.15117157974301</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F1883" s="590">
        <v>1212297.1299999999</v>
      </c>
      <c r="G1883" s="591"/>
      <c r="L1883" s="588">
        <v>1.6140420161111113E-2</v>
      </c>
      <c r="M1883" s="221">
        <v>100.15117157974301</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F1884" s="590">
        <v>863384.87</v>
      </c>
      <c r="G1884" s="591"/>
      <c r="L1884" s="588">
        <v>1.7193750125000001E-2</v>
      </c>
      <c r="M1884" s="221">
        <v>100.15117157974301</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F1885" s="590">
        <v>1551078.085</v>
      </c>
      <c r="G1885" s="591"/>
      <c r="L1885" s="588">
        <v>1.6140420161111113E-2</v>
      </c>
      <c r="M1885" s="221">
        <v>100.15117157974301</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F1886" s="590">
        <v>1152497.72</v>
      </c>
      <c r="G1886" s="591"/>
      <c r="L1886" s="588">
        <v>1.6140420161111113E-2</v>
      </c>
      <c r="M1886" s="221">
        <v>100.15117157974301</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F1887" s="590">
        <v>806550.72</v>
      </c>
      <c r="G1887" s="591"/>
      <c r="L1887" s="588">
        <v>1.8336122502777778E-2</v>
      </c>
      <c r="M1887" s="221">
        <v>100.15117157974301</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F1888" s="590">
        <v>972852.38500000001</v>
      </c>
      <c r="G1888" s="591"/>
      <c r="L1888" s="588">
        <v>1.8336122502777778E-2</v>
      </c>
      <c r="M1888" s="221">
        <v>100.15117157974301</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F1889" s="590">
        <v>1276544.43</v>
      </c>
      <c r="G1889" s="591"/>
      <c r="L1889" s="588">
        <v>1.8336122502777778E-2</v>
      </c>
      <c r="M1889" s="221">
        <v>100.15117157974301</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F1890" s="590">
        <v>1212297.1299999999</v>
      </c>
      <c r="G1890" s="591"/>
      <c r="L1890" s="588">
        <v>1.7193750125000001E-2</v>
      </c>
      <c r="M1890" s="221">
        <v>100.15117157974301</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F1891" s="590">
        <v>1039570.7350000001</v>
      </c>
      <c r="G1891" s="591"/>
      <c r="L1891" s="588">
        <v>1.7193750125000001E-2</v>
      </c>
      <c r="M1891" s="221">
        <v>100.15117157974301</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F1892" s="590">
        <v>1432467.6850000001</v>
      </c>
      <c r="G1892" s="591"/>
      <c r="L1892" s="588">
        <v>1.6140420161111113E-2</v>
      </c>
      <c r="M1892" s="221">
        <v>100.15117157974301</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F1893" s="590">
        <v>1257517.345</v>
      </c>
      <c r="G1893" s="591"/>
      <c r="L1893" s="588">
        <v>1.6140420161111113E-2</v>
      </c>
      <c r="M1893" s="221">
        <v>100.15117157974301</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F1894" s="590">
        <v>1185609.79</v>
      </c>
      <c r="G1894" s="591"/>
      <c r="L1894" s="588">
        <v>1.8336122502777778E-2</v>
      </c>
      <c r="M1894" s="221">
        <v>100.15117157974301</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F1895" s="590">
        <v>2633150.88</v>
      </c>
      <c r="G1895" s="591"/>
      <c r="L1895" s="588">
        <v>1.6140420161111113E-2</v>
      </c>
      <c r="M1895" s="221">
        <v>100.15117157974301</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F1896" s="590">
        <v>753423.14500000002</v>
      </c>
      <c r="G1896" s="591"/>
      <c r="L1896" s="588">
        <v>1.7193750125000001E-2</v>
      </c>
      <c r="M1896" s="221">
        <v>100.15117157974301</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F1897" s="590">
        <v>2299806.2349999999</v>
      </c>
      <c r="G1897" s="591"/>
      <c r="L1897" s="588">
        <v>1.6140420161111113E-2</v>
      </c>
      <c r="M1897" s="221">
        <v>100.15117157974301</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F1898" s="590">
        <v>878705.38</v>
      </c>
      <c r="G1898" s="591"/>
      <c r="L1898" s="588">
        <v>1.6140420161111113E-2</v>
      </c>
      <c r="M1898" s="221">
        <v>100.15117157974301</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F1899" s="590">
        <v>1517471.8049999999</v>
      </c>
      <c r="G1899" s="591"/>
      <c r="L1899" s="588">
        <v>1.6140420161111113E-2</v>
      </c>
      <c r="M1899" s="221">
        <v>100.15117157974301</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F1900" s="590">
        <v>895755.625</v>
      </c>
      <c r="G1900" s="591"/>
      <c r="L1900" s="588">
        <v>1.7193750125000001E-2</v>
      </c>
      <c r="M1900" s="221">
        <v>100.15117157974301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F1901" s="590">
        <v>1183138.74</v>
      </c>
      <c r="G1901" s="591"/>
      <c r="L1901" s="588">
        <v>1.6140420161111113E-2</v>
      </c>
      <c r="M1901" s="221">
        <v>100.15117157974301</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F1902" s="590">
        <v>860913.82</v>
      </c>
      <c r="G1902" s="591"/>
      <c r="L1902" s="588">
        <v>1.6140420161111113E-2</v>
      </c>
      <c r="M1902" s="221">
        <v>100.15117157974301</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F1903" s="590">
        <v>974829.22500000009</v>
      </c>
      <c r="G1903" s="591"/>
      <c r="L1903" s="588">
        <v>1.8336122502777778E-2</v>
      </c>
      <c r="M1903" s="221">
        <v>100.15117157974301</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F1904" s="590">
        <v>2020824.69</v>
      </c>
      <c r="G1904" s="591"/>
      <c r="L1904" s="588">
        <v>1.6140420161111113E-2</v>
      </c>
      <c r="M1904" s="221">
        <v>100.15117157974301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F1905" s="590">
        <v>634071.42999999993</v>
      </c>
      <c r="G1905" s="591"/>
      <c r="L1905" s="588">
        <v>1.7193750125000001E-2</v>
      </c>
      <c r="M1905" s="221">
        <v>100.15117157974301</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F1906" s="590">
        <v>1377610.375</v>
      </c>
      <c r="G1906" s="591"/>
      <c r="L1906" s="588">
        <v>1.6140420161111113E-2</v>
      </c>
      <c r="M1906" s="221">
        <v>100.15117157974301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F1907" s="590">
        <v>1596545.405</v>
      </c>
      <c r="G1907" s="591"/>
      <c r="L1907" s="588">
        <v>1.6140420161111113E-2</v>
      </c>
      <c r="M1907" s="221">
        <v>100.15117157974301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F1908" s="590">
        <v>1916546.3800000001</v>
      </c>
      <c r="G1908" s="591"/>
      <c r="L1908" s="588">
        <v>1.6140420161111113E-2</v>
      </c>
      <c r="M1908" s="221">
        <v>100.15117157974301</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F1909" s="590">
        <v>790488.8949999999</v>
      </c>
      <c r="G1909" s="591"/>
      <c r="L1909" s="588">
        <v>1.7193750125000001E-2</v>
      </c>
      <c r="M1909" s="221">
        <v>100.15117157974301</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F1910" s="590">
        <v>1087756.21</v>
      </c>
      <c r="G1910" s="591"/>
      <c r="L1910" s="588">
        <v>1.8336122502777778E-2</v>
      </c>
      <c r="M1910" s="221">
        <v>100.15117157974301</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F1911" s="590">
        <v>734890.27</v>
      </c>
      <c r="G1911" s="591"/>
      <c r="L1911" s="588">
        <v>1.7193750125000001E-2</v>
      </c>
      <c r="M1911" s="221">
        <v>100.15117157974301</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F1912" s="590">
        <v>1343756.99</v>
      </c>
      <c r="G1912" s="591"/>
      <c r="L1912" s="588">
        <v>1.6140420161111113E-2</v>
      </c>
      <c r="M1912" s="221">
        <v>100.15117157974301</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F1913" s="590">
        <v>2025025.4750000001</v>
      </c>
      <c r="G1913" s="591"/>
      <c r="L1913" s="588">
        <v>1.6140420161111113E-2</v>
      </c>
      <c r="M1913" s="221">
        <v>100.15117157974301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F1914" s="590">
        <v>1171524.8049999999</v>
      </c>
      <c r="G1914" s="591"/>
      <c r="L1914" s="588">
        <v>1.6140420161111113E-2</v>
      </c>
      <c r="M1914" s="221">
        <v>100.15117157974301</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F1915" s="590">
        <v>1001763.6699999999</v>
      </c>
      <c r="G1915" s="591"/>
      <c r="L1915" s="588">
        <v>1.8336122502777778E-2</v>
      </c>
      <c r="M1915" s="221">
        <v>100.15117157974301</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F1916" s="590">
        <v>1424313.22</v>
      </c>
      <c r="G1916" s="591"/>
      <c r="L1916" s="588">
        <v>1.6140420161111113E-2</v>
      </c>
      <c r="M1916" s="221">
        <v>100.15117157974301</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F1917" s="590">
        <v>983477.9</v>
      </c>
      <c r="G1917" s="591"/>
      <c r="L1917" s="588">
        <v>1.8336122502777778E-2</v>
      </c>
      <c r="M1917" s="221">
        <v>100.15117157974301</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F1918" s="590">
        <v>1416158.7550000001</v>
      </c>
      <c r="G1918" s="591"/>
      <c r="L1918" s="588">
        <v>1.6140420161111113E-2</v>
      </c>
      <c r="M1918" s="221">
        <v>100.15117157974301</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F1919" s="590">
        <v>1299278.0900000001</v>
      </c>
      <c r="G1919" s="591"/>
      <c r="L1919" s="588">
        <v>1.6140420161111113E-2</v>
      </c>
      <c r="M1919" s="221">
        <v>100.15117157974301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F1920" s="590">
        <v>1968438.4300000002</v>
      </c>
      <c r="G1920" s="591"/>
      <c r="L1920" s="588">
        <v>1.6140420161111113E-2</v>
      </c>
      <c r="M1920" s="221">
        <v>100.15117157974301</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F1921" s="590">
        <v>1225393.6949999998</v>
      </c>
      <c r="G1921" s="591"/>
      <c r="L1921" s="588">
        <v>1.6140420161111113E-2</v>
      </c>
      <c r="M1921" s="221">
        <v>100.15117157974301</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F1922" s="590">
        <v>661747.18999999994</v>
      </c>
      <c r="G1922" s="591"/>
      <c r="L1922" s="588">
        <v>1.7193750125000001E-2</v>
      </c>
      <c r="M1922" s="221">
        <v>100.15117157974301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F1923" s="590">
        <v>8472736.2400000002</v>
      </c>
      <c r="G1923" s="591"/>
      <c r="L1923" s="588">
        <v>1.6140420161111113E-2</v>
      </c>
      <c r="M1923" s="221">
        <v>100.15117157974301</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F1924" s="590">
        <v>1436915.575</v>
      </c>
      <c r="G1924" s="591"/>
      <c r="L1924" s="588">
        <v>1.6140420161111113E-2</v>
      </c>
      <c r="M1924" s="221">
        <v>100.15117157974301</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F1925" s="590">
        <v>1172019.0150000001</v>
      </c>
      <c r="G1925" s="591"/>
      <c r="L1925" s="588">
        <v>1.6140420161111113E-2</v>
      </c>
      <c r="M1925" s="221">
        <v>100.15117157974301</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F1926" s="590">
        <v>1260482.605</v>
      </c>
      <c r="G1926" s="591"/>
      <c r="L1926" s="588">
        <v>1.6140420161111113E-2</v>
      </c>
      <c r="M1926" s="221">
        <v>100.15117157974301</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F1927" s="590">
        <v>1143354.835</v>
      </c>
      <c r="G1927" s="591"/>
      <c r="L1927" s="588">
        <v>1.6140420161111113E-2</v>
      </c>
      <c r="M1927" s="221">
        <v>100.15117157974301</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F1928" s="590">
        <v>8411207.0949999988</v>
      </c>
      <c r="G1928" s="591"/>
      <c r="L1928" s="588">
        <v>1.8336122502777778E-2</v>
      </c>
      <c r="M1928" s="221">
        <v>100.15117157974301</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F1929" s="590">
        <v>691152.68500000006</v>
      </c>
      <c r="G1929" s="591"/>
      <c r="L1929" s="588">
        <v>1.7193750125000001E-2</v>
      </c>
      <c r="M1929" s="221">
        <v>100.15117157974301</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F1930" s="590">
        <v>1552807.82</v>
      </c>
      <c r="G1930" s="591"/>
      <c r="L1930" s="588">
        <v>1.8336122502777778E-2</v>
      </c>
      <c r="M1930" s="221">
        <v>100.15117157974301</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F1931" s="590">
        <v>1652144.0299999998</v>
      </c>
      <c r="G1931" s="591"/>
      <c r="L1931" s="588">
        <v>1.6140420161111113E-2</v>
      </c>
      <c r="M1931" s="221">
        <v>100.15117157974301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F1932" s="590">
        <v>902427.46000000008</v>
      </c>
      <c r="G1932" s="591"/>
      <c r="L1932" s="588">
        <v>1.8336122502777778E-2</v>
      </c>
      <c r="M1932" s="221">
        <v>100.15117157974301</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F1933" s="590">
        <v>984466.32</v>
      </c>
      <c r="G1933" s="591"/>
      <c r="L1933" s="588">
        <v>1.7193750125000001E-2</v>
      </c>
      <c r="M1933" s="221">
        <v>100.15117157974301</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F1934" s="590">
        <v>1321764.645</v>
      </c>
      <c r="G1934" s="591"/>
      <c r="L1934" s="588">
        <v>1.8336122502777778E-2</v>
      </c>
      <c r="M1934" s="221">
        <v>100.15117157974301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F1935" s="590">
        <v>879693.8</v>
      </c>
      <c r="G1935" s="591"/>
      <c r="L1935" s="588">
        <v>1.7193750125000001E-2</v>
      </c>
      <c r="M1935" s="221">
        <v>100.15117157974301</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F1936" s="590">
        <v>933562.69</v>
      </c>
      <c r="G1936" s="591"/>
      <c r="L1936" s="588">
        <v>1.6140420161111113E-2</v>
      </c>
      <c r="M1936" s="221">
        <v>100.15117157974301</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F1937" s="590">
        <v>950118.72499999986</v>
      </c>
      <c r="G1937" s="591"/>
      <c r="L1937" s="588">
        <v>1.7193750125000001E-2</v>
      </c>
      <c r="M1937" s="221">
        <v>100.15117157974301</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F1938" s="590">
        <v>1591850.41</v>
      </c>
      <c r="G1938" s="591"/>
      <c r="L1938" s="588">
        <v>1.6140420161111113E-2</v>
      </c>
      <c r="M1938" s="221">
        <v>100.15117157974301</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F1939" s="590">
        <v>1248374.46</v>
      </c>
      <c r="G1939" s="591"/>
      <c r="L1939" s="588">
        <v>1.6140420161111113E-2</v>
      </c>
      <c r="M1939" s="221">
        <v>100.15117157974301</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F1940" s="590">
        <v>1078613.3250000002</v>
      </c>
      <c r="G1940" s="591"/>
      <c r="L1940" s="588">
        <v>1.6140420161111113E-2</v>
      </c>
      <c r="M1940" s="221">
        <v>100.15117157974301</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F1941" s="590">
        <v>819153.07499999995</v>
      </c>
      <c r="G1941" s="591"/>
      <c r="L1941" s="588">
        <v>1.8336122502777778E-2</v>
      </c>
      <c r="M1941" s="221">
        <v>100.15117157974301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F1942" s="590">
        <v>957037.66500000004</v>
      </c>
      <c r="G1942" s="591"/>
      <c r="L1942" s="588">
        <v>1.6140420161111113E-2</v>
      </c>
      <c r="M1942" s="221">
        <v>100.15117157974301</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F1943" s="590">
        <v>1445564.25</v>
      </c>
      <c r="G1943" s="591"/>
      <c r="L1943" s="588">
        <v>1.6140420161111113E-2</v>
      </c>
      <c r="M1943" s="221">
        <v>100.15117157974301</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F1944" s="590">
        <v>1181656.1099999999</v>
      </c>
      <c r="G1944" s="591"/>
      <c r="L1944" s="588">
        <v>1.6140420161111113E-2</v>
      </c>
      <c r="M1944" s="221">
        <v>100.15117157974301</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F1945" s="590">
        <v>1208590.5549999999</v>
      </c>
      <c r="G1945" s="591"/>
      <c r="L1945" s="588">
        <v>1.8336122502777778E-2</v>
      </c>
      <c r="M1945" s="221">
        <v>100.15117157974301</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F1946" s="590">
        <v>889578.00000000012</v>
      </c>
      <c r="G1946" s="591"/>
      <c r="L1946" s="588">
        <v>1.8336122502777778E-2</v>
      </c>
      <c r="M1946" s="221">
        <v>100.15117157974301</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F1947" s="590">
        <v>1136435.895</v>
      </c>
      <c r="G1947" s="591"/>
      <c r="L1947" s="588">
        <v>1.6140420161111113E-2</v>
      </c>
      <c r="M1947" s="221">
        <v>100.15117157974301</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F1948" s="590">
        <v>1009176.8200000001</v>
      </c>
      <c r="G1948" s="591"/>
      <c r="L1948" s="588">
        <v>1.6140420161111113E-2</v>
      </c>
      <c r="M1948" s="221">
        <v>100.15117157974301</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F1949" s="590">
        <v>1104806.4549999998</v>
      </c>
      <c r="G1949" s="591"/>
      <c r="L1949" s="588">
        <v>1.6140420161111113E-2</v>
      </c>
      <c r="M1949" s="221">
        <v>100.15117157974301</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F1950" s="590">
        <v>903910.09</v>
      </c>
      <c r="G1950" s="591"/>
      <c r="L1950" s="588">
        <v>1.6140420161111113E-2</v>
      </c>
      <c r="M1950" s="221">
        <v>100.15117157974301</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F1951" s="590">
        <v>1911357.1749999998</v>
      </c>
      <c r="G1951" s="591"/>
      <c r="L1951" s="588">
        <v>1.6140420161111113E-2</v>
      </c>
      <c r="M1951" s="221">
        <v>100.15117157974301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F1952" s="590">
        <v>1024991.54</v>
      </c>
      <c r="G1952" s="591"/>
      <c r="L1952" s="588">
        <v>1.7193750125000001E-2</v>
      </c>
      <c r="M1952" s="221">
        <v>100.15117157974301</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F1953" s="590">
        <v>1318552.28</v>
      </c>
      <c r="G1953" s="591"/>
      <c r="L1953" s="588">
        <v>1.6140420161111113E-2</v>
      </c>
      <c r="M1953" s="221">
        <v>100.15117157974301</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F1954" s="590">
        <v>735878.69000000006</v>
      </c>
      <c r="G1954" s="591"/>
      <c r="L1954" s="588">
        <v>1.6140420161111113E-2</v>
      </c>
      <c r="M1954" s="221">
        <v>100.15117157974301</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F1955" s="590">
        <v>2880750.09</v>
      </c>
      <c r="G1955" s="591"/>
      <c r="L1955" s="588">
        <v>1.6140420161111113E-2</v>
      </c>
      <c r="M1955" s="221">
        <v>100.15117157974301</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F1956" s="590">
        <v>718828.44500000007</v>
      </c>
      <c r="G1956" s="591"/>
      <c r="L1956" s="588">
        <v>1.7193750125000001E-2</v>
      </c>
      <c r="M1956" s="221">
        <v>100.15117157974301</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F1957" s="590">
        <v>906381.14</v>
      </c>
      <c r="G1957" s="591"/>
      <c r="L1957" s="588">
        <v>1.7193750125000001E-2</v>
      </c>
      <c r="M1957" s="221">
        <v>100.15117157974301</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F1958" s="590">
        <v>1591109.095</v>
      </c>
      <c r="G1958" s="591"/>
      <c r="L1958" s="588">
        <v>1.6140420161111113E-2</v>
      </c>
      <c r="M1958" s="221">
        <v>100.15117157974301</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F1959" s="590">
        <v>1233053.95</v>
      </c>
      <c r="G1959" s="591"/>
      <c r="L1959" s="588">
        <v>1.8336122502777778E-2</v>
      </c>
      <c r="M1959" s="221">
        <v>100.15117157974301</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F1960" s="590">
        <v>1266166.02</v>
      </c>
      <c r="G1960" s="591"/>
      <c r="L1960" s="588">
        <v>1.6140420161111113E-2</v>
      </c>
      <c r="M1960" s="221">
        <v>100.15117157974301</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F1961" s="590">
        <v>935045.32</v>
      </c>
      <c r="G1961" s="591"/>
      <c r="L1961" s="588">
        <v>1.8336122502777778E-2</v>
      </c>
      <c r="M1961" s="221">
        <v>100.15117157974301</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F1962" s="590">
        <v>1351911.4550000001</v>
      </c>
      <c r="G1962" s="591"/>
      <c r="L1962" s="588">
        <v>1.6140420161111113E-2</v>
      </c>
      <c r="M1962" s="221">
        <v>100.15117157974301</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F1963" s="590">
        <v>1345733.8299999998</v>
      </c>
      <c r="G1963" s="591"/>
      <c r="L1963" s="588">
        <v>1.6140420161111113E-2</v>
      </c>
      <c r="M1963" s="221">
        <v>100.15117157974301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F1964" s="590">
        <v>263661.03499999997</v>
      </c>
      <c r="G1964" s="591"/>
      <c r="L1964" s="588">
        <v>4.8239103027777784E-3</v>
      </c>
      <c r="M1964" s="221">
        <v>193.12169312169311</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F1965" s="590">
        <v>571059.65500000003</v>
      </c>
      <c r="G1965" s="591"/>
      <c r="L1965" s="588">
        <v>2.2286912138888889E-2</v>
      </c>
      <c r="M1965" s="221">
        <v>193.12169312169311</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F1966" s="590">
        <v>338039.64</v>
      </c>
      <c r="G1966" s="591"/>
      <c r="L1966" s="588">
        <v>4.8239103027777784E-3</v>
      </c>
      <c r="M1966" s="221">
        <v>193.12169312169311</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F1967" s="590">
        <v>227089.495</v>
      </c>
      <c r="G1967" s="591"/>
      <c r="L1967" s="588">
        <v>4.8239103027777784E-3</v>
      </c>
      <c r="M1967" s="221">
        <v>193.12169312169311</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F1968" s="590">
        <v>382024.33</v>
      </c>
      <c r="G1968" s="591"/>
      <c r="L1968" s="588">
        <v>2.2286912138888889E-2</v>
      </c>
      <c r="M1968" s="221">
        <v>193.12169312169311</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F1969" s="590">
        <v>254023.94</v>
      </c>
      <c r="G1969" s="591"/>
      <c r="L1969" s="588">
        <v>4.8239103027777784E-3</v>
      </c>
      <c r="M1969" s="221">
        <v>193.12169312169311</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F1970" s="590">
        <v>260448.66999999998</v>
      </c>
      <c r="G1970" s="591"/>
      <c r="L1970" s="588">
        <v>2.2286912138888889E-2</v>
      </c>
      <c r="M1970" s="221">
        <v>193.12169312169311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F1971" s="590">
        <v>469499.5</v>
      </c>
      <c r="G1971" s="591"/>
      <c r="L1971" s="588">
        <v>4.8239103027777784E-3</v>
      </c>
      <c r="M1971" s="221">
        <v>193.12169312169311</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F1972" s="590">
        <v>918736.39</v>
      </c>
      <c r="G1972" s="591"/>
      <c r="L1972" s="588">
        <v>2.2286912138888889E-2</v>
      </c>
      <c r="M1972" s="221">
        <v>193.12169312169311</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F1973" s="590">
        <v>513978.39999999997</v>
      </c>
      <c r="G1973" s="591"/>
      <c r="L1973" s="588">
        <v>4.8239103027777784E-3</v>
      </c>
      <c r="M1973" s="221">
        <v>193.12169312169311</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F1974" s="590">
        <v>586874.375</v>
      </c>
      <c r="G1974" s="591"/>
      <c r="L1974" s="588">
        <v>4.8239103027777784E-3</v>
      </c>
      <c r="M1974" s="221">
        <v>193.12169312169311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F1975" s="590">
        <v>264155.245</v>
      </c>
      <c r="G1975" s="591"/>
      <c r="L1975" s="588">
        <v>4.8239103027777784E-3</v>
      </c>
      <c r="M1975" s="221">
        <v>193.12169312169311</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F1976" s="590">
        <v>283429.435</v>
      </c>
      <c r="G1976" s="591"/>
      <c r="L1976" s="588">
        <v>4.8239103027777784E-3</v>
      </c>
      <c r="M1976" s="221">
        <v>193.12169312169311</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F1977" s="590">
        <v>359537.77500000002</v>
      </c>
      <c r="G1977" s="591"/>
      <c r="L1977" s="588">
        <v>4.8239103027777784E-3</v>
      </c>
      <c r="M1977" s="221">
        <v>193.12169312169311</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F1978" s="590">
        <v>391661.42499999999</v>
      </c>
      <c r="G1978" s="591"/>
      <c r="L1978" s="588">
        <v>4.8239103027777784E-3</v>
      </c>
      <c r="M1978" s="221">
        <v>193.12169312169311</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F1979" s="590">
        <v>496186.84</v>
      </c>
      <c r="G1979" s="591"/>
      <c r="L1979" s="588">
        <v>4.8239103027777784E-3</v>
      </c>
      <c r="M1979" s="221">
        <v>193.12169312169311</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F1980" s="590">
        <v>259954.46000000002</v>
      </c>
      <c r="G1980" s="591"/>
      <c r="L1980" s="588">
        <v>4.8239103027777784E-3</v>
      </c>
      <c r="M1980" s="221">
        <v>193.12169312169311</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F1981" s="590">
        <v>842875.15499999991</v>
      </c>
      <c r="G1981" s="591"/>
      <c r="L1981" s="588">
        <v>2.2286912138888889E-2</v>
      </c>
      <c r="M1981" s="221">
        <v>193.12169312169311</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F1982" s="590">
        <v>264649.45500000002</v>
      </c>
      <c r="G1982" s="591"/>
      <c r="L1982" s="588">
        <v>4.8239103027777784E-3</v>
      </c>
      <c r="M1982" s="221">
        <v>193.12169312169311</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F1983" s="590">
        <v>439105.58499999996</v>
      </c>
      <c r="G1983" s="591"/>
      <c r="L1983" s="588">
        <v>4.8239103027777784E-3</v>
      </c>
      <c r="M1983" s="221">
        <v>193.12169312169311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F1984" s="590">
        <v>347182.52499999997</v>
      </c>
      <c r="G1984" s="591"/>
      <c r="L1984" s="588">
        <v>4.8239103027777784E-3</v>
      </c>
      <c r="M1984" s="221">
        <v>193.12169312169311</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F1985" s="590">
        <v>310858.08999999997</v>
      </c>
      <c r="G1985" s="591"/>
      <c r="L1985" s="588">
        <v>4.8239103027777784E-3</v>
      </c>
      <c r="M1985" s="221">
        <v>193.12169312169311</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F1986" s="590">
        <v>627399.59499999997</v>
      </c>
      <c r="G1986" s="591"/>
      <c r="L1986" s="588">
        <v>4.8239103027777784E-3</v>
      </c>
      <c r="M1986" s="221">
        <v>193.12169312169311</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F1987" s="590">
        <v>294302.05499999999</v>
      </c>
      <c r="G1987" s="591"/>
      <c r="L1987" s="588">
        <v>4.8239103027777784E-3</v>
      </c>
      <c r="M1987" s="221">
        <v>193.12169312169311</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F1988" s="590">
        <v>269097.34499999997</v>
      </c>
      <c r="G1988" s="591"/>
      <c r="L1988" s="588">
        <v>2.2286912138888889E-2</v>
      </c>
      <c r="M1988" s="221">
        <v>193.12169312169311</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F1989" s="590">
        <v>337051.22000000003</v>
      </c>
      <c r="G1989" s="591"/>
      <c r="L1989" s="588">
        <v>4.8239103027777784E-3</v>
      </c>
      <c r="M1989" s="221">
        <v>193.12169312169311</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F1990" s="590">
        <v>253529.73</v>
      </c>
      <c r="G1990" s="591"/>
      <c r="L1990" s="588">
        <v>4.8239103027777784E-3</v>
      </c>
      <c r="M1990" s="221">
        <v>193.12169312169311</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F1991" s="590">
        <v>441082.42499999999</v>
      </c>
      <c r="G1991" s="591"/>
      <c r="L1991" s="588">
        <v>2.2286912138888889E-2</v>
      </c>
      <c r="M1991" s="221">
        <v>193.12169312169311</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F1992" s="590">
        <v>338039.64</v>
      </c>
      <c r="G1992" s="591"/>
      <c r="L1992" s="588">
        <v>4.8239103027777784E-3</v>
      </c>
      <c r="M1992" s="221">
        <v>193.12169312169311</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F1993" s="590">
        <v>346935.42</v>
      </c>
      <c r="G1993" s="591"/>
      <c r="L1993" s="588">
        <v>4.8239103027777784E-3</v>
      </c>
      <c r="M1993" s="221">
        <v>193.12169312169311</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F1994" s="590">
        <v>315800.19</v>
      </c>
      <c r="G1994" s="591"/>
      <c r="L1994" s="588">
        <v>2.2286912138888889E-2</v>
      </c>
      <c r="M1994" s="221">
        <v>193.12169312169311</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F1995" s="590">
        <v>336062.8</v>
      </c>
      <c r="G1995" s="591"/>
      <c r="L1995" s="588">
        <v>2.2286912138888889E-2</v>
      </c>
      <c r="M1995" s="221">
        <v>193.12169312169311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F1996" s="590">
        <v>356572.51499999996</v>
      </c>
      <c r="G1996" s="591"/>
      <c r="L1996" s="588">
        <v>4.8239103027777784E-3</v>
      </c>
      <c r="M1996" s="221">
        <v>193.12169312169311</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F1997" s="590">
        <v>681268.48499999999</v>
      </c>
      <c r="G1997" s="591"/>
      <c r="L1997" s="588">
        <v>1.5574089136111111E-2</v>
      </c>
      <c r="M1997" s="221">
        <v>193.12169312169311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F1998" s="590">
        <v>348170.94500000001</v>
      </c>
      <c r="G1998" s="591"/>
      <c r="L1998" s="588">
        <v>2.2286912138888889E-2</v>
      </c>
      <c r="M1998" s="221">
        <v>193.12169312169311</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F1999" s="590">
        <v>447012.94500000007</v>
      </c>
      <c r="G1999" s="591"/>
      <c r="L1999" s="588">
        <v>4.8239103027777784E-3</v>
      </c>
      <c r="M1999" s="221">
        <v>193.12169312169311</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F2000" s="590">
        <v>497175.26</v>
      </c>
      <c r="G2000" s="591"/>
      <c r="L2000" s="588">
        <v>2.2286912138888889E-2</v>
      </c>
      <c r="M2000" s="221">
        <v>193.12169312169311</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F2001" s="590">
        <v>396603.52499999997</v>
      </c>
      <c r="G2001" s="591"/>
      <c r="L2001" s="588">
        <v>2.2286912138888889E-2</v>
      </c>
      <c r="M2001" s="221">
        <v>193.12169312169311</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F2002" s="590">
        <v>788017.84500000009</v>
      </c>
      <c r="G2002" s="591"/>
      <c r="L2002" s="588">
        <v>2.2286912138888889E-2</v>
      </c>
      <c r="M2002" s="221">
        <v>193.12169312169311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F2003" s="590">
        <v>316294.40000000002</v>
      </c>
      <c r="G2003" s="591"/>
      <c r="L2003" s="588">
        <v>4.8239103027777784E-3</v>
      </c>
      <c r="M2003" s="221">
        <v>193.12169312169311</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F2004" s="590">
        <v>688681.63500000001</v>
      </c>
      <c r="G2004" s="591"/>
      <c r="L2004" s="588">
        <v>4.8239103027777784E-3</v>
      </c>
      <c r="M2004" s="221">
        <v>193.12169312169311</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F2005" s="590">
        <v>271321.28999999998</v>
      </c>
      <c r="G2005" s="591"/>
      <c r="L2005" s="588">
        <v>2.2286912138888889E-2</v>
      </c>
      <c r="M2005" s="221">
        <v>193.12169312169311</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F2006" s="590">
        <v>307151.51500000001</v>
      </c>
      <c r="G2006" s="591"/>
      <c r="L2006" s="588">
        <v>4.8239103027777784E-3</v>
      </c>
      <c r="M2006" s="221">
        <v>193.12169312169311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F2007" s="590">
        <v>261189.98499999999</v>
      </c>
      <c r="G2007" s="591"/>
      <c r="L2007" s="588">
        <v>4.8239103027777784E-3</v>
      </c>
      <c r="M2007" s="221">
        <v>193.12169312169311</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F2008" s="590">
        <v>328896.755</v>
      </c>
      <c r="G2008" s="591"/>
      <c r="L2008" s="588">
        <v>4.8239103027777784E-3</v>
      </c>
      <c r="M2008" s="221">
        <v>193.12169312169311</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F2009" s="590">
        <v>542889.68500000006</v>
      </c>
      <c r="G2009" s="591"/>
      <c r="L2009" s="588">
        <v>2.2286912138888889E-2</v>
      </c>
      <c r="M2009" s="221">
        <v>193.12169312169311</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F2010" s="590">
        <v>495445.52500000002</v>
      </c>
      <c r="G2010" s="591"/>
      <c r="L2010" s="588">
        <v>4.8239103027777784E-3</v>
      </c>
      <c r="M2010" s="221">
        <v>193.12169312169311</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F2011" s="590">
        <v>342240.42499999999</v>
      </c>
      <c r="G2011" s="591"/>
      <c r="L2011" s="588">
        <v>4.8239103027777784E-3</v>
      </c>
      <c r="M2011" s="221">
        <v>193.12169312169311</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F2012" s="590">
        <v>762071.82000000007</v>
      </c>
      <c r="G2012" s="591"/>
      <c r="L2012" s="588">
        <v>2.2286912138888889E-2</v>
      </c>
      <c r="M2012" s="221">
        <v>193.12169312169311</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F2013" s="590">
        <v>620974.86499999999</v>
      </c>
      <c r="G2013" s="591"/>
      <c r="L2013" s="588">
        <v>2.2286912138888889E-2</v>
      </c>
      <c r="M2013" s="221">
        <v>193.12169312169311</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F2014" s="590">
        <v>403522.46500000003</v>
      </c>
      <c r="G2014" s="591"/>
      <c r="L2014" s="588">
        <v>2.2286912138888889E-2</v>
      </c>
      <c r="M2014" s="221">
        <v>193.12169312169311</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F2015" s="590">
        <v>422796.65500000003</v>
      </c>
      <c r="G2015" s="591"/>
      <c r="L2015" s="588">
        <v>4.8239103027777784E-3</v>
      </c>
      <c r="M2015" s="221">
        <v>193.12169312169311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F2016" s="590">
        <v>270827.07999999996</v>
      </c>
      <c r="G2016" s="591"/>
      <c r="L2016" s="588">
        <v>4.8239103027777784E-3</v>
      </c>
      <c r="M2016" s="221">
        <v>193.12169312169311</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F2017" s="590">
        <v>959261.60999999987</v>
      </c>
      <c r="G2017" s="591"/>
      <c r="L2017" s="588">
        <v>0</v>
      </c>
      <c r="M2017" s="221">
        <v>157.34441924918116</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F2018" s="590">
        <v>1792993.88</v>
      </c>
      <c r="G2018" s="591"/>
      <c r="L2018" s="588">
        <v>1.9431044469444443E-2</v>
      </c>
      <c r="M2018" s="221">
        <v>157.34441924918116</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F2019" s="590">
        <v>1501162.875</v>
      </c>
      <c r="G2019" s="591"/>
      <c r="L2019" s="588">
        <v>1.9431044469444443E-2</v>
      </c>
      <c r="M2019" s="221">
        <v>157.34441924918116</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F2020" s="590">
        <v>1080590.165</v>
      </c>
      <c r="G2020" s="591"/>
      <c r="L2020" s="588">
        <v>3.0212373388888891E-2</v>
      </c>
      <c r="M2020" s="221">
        <v>157.34441924918116</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F2021" s="590">
        <v>793948.36499999999</v>
      </c>
      <c r="G2021" s="591"/>
      <c r="L2021" s="588">
        <v>1.6713160730555555E-2</v>
      </c>
      <c r="M2021" s="221">
        <v>157.34441924918116</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F2022" s="590">
        <v>2011681.8049999997</v>
      </c>
      <c r="G2022" s="591"/>
      <c r="L2022" s="588">
        <v>2.2469382122222221E-2</v>
      </c>
      <c r="M2022" s="221">
        <v>157.34441924918116</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F2023" s="590">
        <v>946165.04499999993</v>
      </c>
      <c r="G2023" s="591"/>
      <c r="L2023" s="588">
        <v>1.8353863419444442E-2</v>
      </c>
      <c r="M2023" s="221">
        <v>157.34441924918116</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F2024" s="590">
        <v>1089238.8400000001</v>
      </c>
      <c r="G2024" s="591"/>
      <c r="L2024" s="588">
        <v>1.7068200686111111E-2</v>
      </c>
      <c r="M2024" s="221">
        <v>157.34441924918116</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F2025" s="590">
        <v>2039851.7749999999</v>
      </c>
      <c r="G2025" s="591"/>
      <c r="L2025" s="588">
        <v>2.081752267777778E-2</v>
      </c>
      <c r="M2025" s="221">
        <v>157.34441924918116</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F2026" s="590">
        <v>1163864.55</v>
      </c>
      <c r="G2026" s="591"/>
      <c r="L2026" s="588">
        <v>1.9431044469444443E-2</v>
      </c>
      <c r="M2026" s="221">
        <v>157.34441924918116</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F2027" s="590">
        <v>1771742.8499999999</v>
      </c>
      <c r="G2027" s="591"/>
      <c r="L2027" s="588">
        <v>1.9431044469444443E-2</v>
      </c>
      <c r="M2027" s="221">
        <v>157.34441924918116</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F2028" s="590">
        <v>1863665.9100000001</v>
      </c>
      <c r="G2028" s="591"/>
      <c r="L2028" s="588">
        <v>1.9431044469444443E-2</v>
      </c>
      <c r="M2028" s="221">
        <v>157.34441924918116</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F2029" s="590">
        <v>1385023.5249999999</v>
      </c>
      <c r="G2029" s="591"/>
      <c r="L2029" s="588">
        <v>1.7068200686111111E-2</v>
      </c>
      <c r="M2029" s="221">
        <v>157.34441924918116</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F2030" s="590">
        <v>1472251.59</v>
      </c>
      <c r="G2030" s="591"/>
      <c r="L2030" s="588">
        <v>1.9431044469444443E-2</v>
      </c>
      <c r="M2030" s="221">
        <v>157.34441924918116</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F2031" s="590">
        <v>1425548.7450000001</v>
      </c>
      <c r="G2031" s="591"/>
      <c r="L2031" s="588">
        <v>1.6713160730555555E-2</v>
      </c>
      <c r="M2031" s="221">
        <v>157.34441924918116</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F2032" s="590">
        <v>1304467.2949999999</v>
      </c>
      <c r="G2032" s="591"/>
      <c r="L2032" s="588">
        <v>2.4351280474999997E-2</v>
      </c>
      <c r="M2032" s="221">
        <v>157.34441924918116</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F2033" s="590">
        <v>1592838.83</v>
      </c>
      <c r="G2033" s="591"/>
      <c r="L2033" s="588">
        <v>1.9431044469444443E-2</v>
      </c>
      <c r="M2033" s="221">
        <v>157.34441924918116</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F2034" s="590">
        <v>4031270.9699999997</v>
      </c>
      <c r="G2034" s="591"/>
      <c r="L2034" s="588">
        <v>3.0212373388888891E-2</v>
      </c>
      <c r="M2034" s="221">
        <v>157.34441924918116</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F2035" s="590">
        <v>2055666.4949999999</v>
      </c>
      <c r="G2035" s="591"/>
      <c r="L2035" s="588">
        <v>2.081752267777778E-2</v>
      </c>
      <c r="M2035" s="221">
        <v>157.34441924918116</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F2036" s="590">
        <v>1417394.28</v>
      </c>
      <c r="G2036" s="591"/>
      <c r="L2036" s="588">
        <v>2.0271882077777775E-2</v>
      </c>
      <c r="M2036" s="221">
        <v>157.34441924918116</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F2037" s="590">
        <v>1933349.52</v>
      </c>
      <c r="G2037" s="591"/>
      <c r="L2037" s="588">
        <v>1.9431044469444443E-2</v>
      </c>
      <c r="M2037" s="221">
        <v>157.34441924918116</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F2038" s="590">
        <v>1617055.1199999999</v>
      </c>
      <c r="G2038" s="591"/>
      <c r="L2038" s="588">
        <v>1.9431044469444443E-2</v>
      </c>
      <c r="M2038" s="221">
        <v>157.34441924918116</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F2039" s="590">
        <v>1903202.71</v>
      </c>
      <c r="G2039" s="591"/>
      <c r="L2039" s="588">
        <v>1.9431044469444443E-2</v>
      </c>
      <c r="M2039" s="221">
        <v>157.34441924918116</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F2040" s="590">
        <v>1764823.91</v>
      </c>
      <c r="G2040" s="591"/>
      <c r="L2040" s="588">
        <v>1.9431044469444443E-2</v>
      </c>
      <c r="M2040" s="221">
        <v>157.34441924918116</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F2041" s="590">
        <v>1986971.3049999999</v>
      </c>
      <c r="G2041" s="591"/>
      <c r="L2041" s="588">
        <v>1.9431044469444443E-2</v>
      </c>
      <c r="M2041" s="221">
        <v>157.34441924918116</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F2042" s="590">
        <v>1726028.425</v>
      </c>
      <c r="G2042" s="591"/>
      <c r="L2042" s="588">
        <v>2.2527359372222222E-2</v>
      </c>
      <c r="M2042" s="221">
        <v>157.34441924918116</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F2043" s="590">
        <v>776651.01500000001</v>
      </c>
      <c r="G2043" s="591"/>
      <c r="L2043" s="588">
        <v>1.8353863419444442E-2</v>
      </c>
      <c r="M2043" s="221">
        <v>157.34441924918116</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F2044" s="590">
        <v>1790275.7249999999</v>
      </c>
      <c r="G2044" s="591"/>
      <c r="L2044" s="588">
        <v>3.0212373388888891E-2</v>
      </c>
      <c r="M2044" s="221">
        <v>157.34441924918116</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F2045" s="590">
        <v>1764329.7</v>
      </c>
      <c r="G2045" s="591"/>
      <c r="L2045" s="588">
        <v>1.9431044469444443E-2</v>
      </c>
      <c r="M2045" s="221">
        <v>157.34441924918116</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F2046" s="590">
        <v>919724.81</v>
      </c>
      <c r="G2046" s="591"/>
      <c r="L2046" s="588">
        <v>2.4351280474999997E-2</v>
      </c>
      <c r="M2046" s="221">
        <v>157.34441924918116</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F2047" s="590">
        <v>3284766.7650000001</v>
      </c>
      <c r="G2047" s="591"/>
      <c r="L2047" s="588">
        <v>2.081752267777778E-2</v>
      </c>
      <c r="M2047" s="221">
        <v>157.34441924918116</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F2048" s="590">
        <v>1493008.41</v>
      </c>
      <c r="G2048" s="591"/>
      <c r="L2048" s="588">
        <v>1.9431044469444443E-2</v>
      </c>
      <c r="M2048" s="221">
        <v>157.34441924918116</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F2049" s="590">
        <v>1454954.24</v>
      </c>
      <c r="G2049" s="591"/>
      <c r="L2049" s="588">
        <v>1.9431044469444443E-2</v>
      </c>
      <c r="M2049" s="221">
        <v>157.34441924918116</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F2050" s="590">
        <v>817917.55</v>
      </c>
      <c r="G2050" s="591"/>
      <c r="L2050" s="588">
        <v>2.4351280474999997E-2</v>
      </c>
      <c r="M2050" s="221">
        <v>157.34441924918116</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F2051" s="590">
        <v>1618537.75</v>
      </c>
      <c r="G2051" s="591"/>
      <c r="L2051" s="588">
        <v>1.9431044469444443E-2</v>
      </c>
      <c r="M2051" s="221">
        <v>157.34441924918116</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F2052" s="590">
        <v>1240714.2050000001</v>
      </c>
      <c r="G2052" s="591"/>
      <c r="L2052" s="588">
        <v>1.0241153683333334E-2</v>
      </c>
      <c r="M2052" s="221">
        <v>157.34441924918116</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F2053" s="590">
        <v>1118644.335</v>
      </c>
      <c r="G2053" s="591"/>
      <c r="L2053" s="588">
        <v>2.4351280474999997E-2</v>
      </c>
      <c r="M2053" s="221">
        <v>157.34441924918116</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F2054" s="590">
        <v>1912839.8049999999</v>
      </c>
      <c r="G2054" s="591"/>
      <c r="L2054" s="588">
        <v>1.9431044469444443E-2</v>
      </c>
      <c r="M2054" s="221">
        <v>157.34441924918116</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F2055" s="590">
        <v>1503139.7150000001</v>
      </c>
      <c r="G2055" s="591"/>
      <c r="L2055" s="588">
        <v>1.9431044469444443E-2</v>
      </c>
      <c r="M2055" s="221">
        <v>157.34441924918116</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F2056" s="590">
        <v>695353.47</v>
      </c>
      <c r="G2056" s="591"/>
      <c r="L2056" s="588">
        <v>1.0241153683333334E-2</v>
      </c>
      <c r="M2056" s="221">
        <v>157.34441924918116</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F2057" s="590">
        <v>1350181.72</v>
      </c>
      <c r="G2057" s="591"/>
      <c r="L2057" s="588">
        <v>1.8353863419444442E-2</v>
      </c>
      <c r="M2057" s="221">
        <v>157.34441924918116</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F2058" s="590">
        <v>1494243.9350000001</v>
      </c>
      <c r="G2058" s="591"/>
      <c r="L2058" s="588">
        <v>1.9431044469444443E-2</v>
      </c>
      <c r="M2058" s="221">
        <v>157.34441924918116</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F2059" s="590">
        <v>2016871.01</v>
      </c>
      <c r="G2059" s="591"/>
      <c r="L2059" s="588">
        <v>3.0212373388888891E-2</v>
      </c>
      <c r="M2059" s="221">
        <v>157.34441924918116</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F2060" s="590">
        <v>812234.13500000001</v>
      </c>
      <c r="G2060" s="591"/>
      <c r="L2060" s="588">
        <v>1.8353863419444442E-2</v>
      </c>
      <c r="M2060" s="221">
        <v>157.34441924918116</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F2061" s="590">
        <v>1634846.68</v>
      </c>
      <c r="G2061" s="591"/>
      <c r="L2061" s="588">
        <v>1.9431044469444443E-2</v>
      </c>
      <c r="M2061" s="221">
        <v>157.34441924918116</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F2062" s="590">
        <v>1495232.355</v>
      </c>
      <c r="G2062" s="591"/>
      <c r="L2062" s="588">
        <v>1.9431044469444443E-2</v>
      </c>
      <c r="M2062" s="221">
        <v>157.34441924918116</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F2063" s="590">
        <v>1849333.8199999998</v>
      </c>
      <c r="G2063" s="591"/>
      <c r="L2063" s="588">
        <v>0</v>
      </c>
      <c r="M2063" s="221">
        <v>157.34441924918116</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F2064" s="590">
        <v>2045288.0850000002</v>
      </c>
      <c r="G2064" s="591"/>
      <c r="L2064" s="588">
        <v>2.2527359372222222E-2</v>
      </c>
      <c r="M2064" s="221">
        <v>157.34441924918116</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F2065" s="590">
        <v>1713426.0699999998</v>
      </c>
      <c r="G2065" s="591"/>
      <c r="L2065" s="588">
        <v>1.9431044469444443E-2</v>
      </c>
      <c r="M2065" s="221">
        <v>157.34441924918116</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F2066" s="590">
        <v>1637317.73</v>
      </c>
      <c r="G2066" s="591"/>
      <c r="L2066" s="588">
        <v>1.9431044469444443E-2</v>
      </c>
      <c r="M2066" s="221">
        <v>157.34441924918116</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F2067" s="590">
        <v>1442598.99</v>
      </c>
      <c r="G2067" s="591"/>
      <c r="L2067" s="588">
        <v>1.9431044469444443E-2</v>
      </c>
      <c r="M2067" s="221">
        <v>157.34441924918116</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F2068" s="590">
        <v>1935573.4649999999</v>
      </c>
      <c r="G2068" s="591"/>
      <c r="L2068" s="588">
        <v>2.5746244094444443E-2</v>
      </c>
      <c r="M2068" s="221">
        <v>157.34441924918116</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F2069" s="590">
        <v>856713.03499999992</v>
      </c>
      <c r="G2069" s="591"/>
      <c r="L2069" s="588">
        <v>1.8353863419444442E-2</v>
      </c>
      <c r="M2069" s="221">
        <v>157.34441924918116</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F2070" s="590">
        <v>2390246.665</v>
      </c>
      <c r="G2070" s="591"/>
      <c r="L2070" s="588">
        <v>2.0271882077777775E-2</v>
      </c>
      <c r="M2070" s="221">
        <v>157.34441924918116</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F2071" s="590">
        <v>1833766.2049999998</v>
      </c>
      <c r="G2071" s="591"/>
      <c r="L2071" s="588">
        <v>1.9431044469444443E-2</v>
      </c>
      <c r="M2071" s="221">
        <v>157.34441924918116</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F2072" s="590">
        <v>807539.1399999999</v>
      </c>
      <c r="G2072" s="591"/>
      <c r="L2072" s="588">
        <v>1.8353863419444442E-2</v>
      </c>
      <c r="M2072" s="221">
        <v>157.34441924918116</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F2073" s="590">
        <v>1782615.47</v>
      </c>
      <c r="G2073" s="591"/>
      <c r="L2073" s="588">
        <v>1.9431044469444443E-2</v>
      </c>
      <c r="M2073" s="221">
        <v>157.34441924918116</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F2074" s="590">
        <v>854489.09000000008</v>
      </c>
      <c r="G2074" s="591"/>
      <c r="L2074" s="588">
        <v>2.4351280474999997E-2</v>
      </c>
      <c r="M2074" s="221">
        <v>157.34441924918116</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F2075" s="590">
        <v>1483124.21</v>
      </c>
      <c r="G2075" s="591"/>
      <c r="L2075" s="588">
        <v>1.9431044469444443E-2</v>
      </c>
      <c r="M2075" s="221">
        <v>157.34441924918116</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F2076" s="590">
        <v>1013377.605</v>
      </c>
      <c r="G2076" s="591"/>
      <c r="L2076" s="588">
        <v>2.4351280474999997E-2</v>
      </c>
      <c r="M2076" s="221">
        <v>157.34441924918116</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F2077" s="590">
        <v>760589.19</v>
      </c>
      <c r="G2077" s="591"/>
      <c r="L2077" s="588">
        <v>2.4351280474999997E-2</v>
      </c>
      <c r="M2077" s="221">
        <v>157.34441924918116</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F2078" s="590">
        <v>1336590.9449999998</v>
      </c>
      <c r="G2078" s="591"/>
      <c r="L2078" s="588">
        <v>1.9431044469444443E-2</v>
      </c>
      <c r="M2078" s="221">
        <v>157.34441924918116</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F2079" s="590">
        <v>1546877.2999999998</v>
      </c>
      <c r="G2079" s="591"/>
      <c r="L2079" s="588">
        <v>2.0271882077777775E-2</v>
      </c>
      <c r="M2079" s="221">
        <v>157.34441924918116</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F2080" s="590">
        <v>1130258.27</v>
      </c>
      <c r="G2080" s="591"/>
      <c r="L2080" s="588">
        <v>2.4351280474999997E-2</v>
      </c>
      <c r="M2080" s="221">
        <v>157.34441924918116</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F2081" s="590">
        <v>1490784.4649999999</v>
      </c>
      <c r="G2081" s="591"/>
      <c r="L2081" s="588">
        <v>1.9431044469444443E-2</v>
      </c>
      <c r="M2081" s="221">
        <v>157.34441924918116</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F2082" s="590">
        <v>1026968.3800000001</v>
      </c>
      <c r="G2082" s="591"/>
      <c r="L2082" s="588">
        <v>1.0241153683333334E-2</v>
      </c>
      <c r="M2082" s="221">
        <v>157.34441924918116</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F2083" s="590">
        <v>1608900.655</v>
      </c>
      <c r="G2083" s="591"/>
      <c r="L2083" s="588">
        <v>1.9431044469444443E-2</v>
      </c>
      <c r="M2083" s="221">
        <v>157.34441924918116</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F2084" s="590">
        <v>1580730.6849999998</v>
      </c>
      <c r="G2084" s="591"/>
      <c r="L2084" s="588">
        <v>2.081752267777778E-2</v>
      </c>
      <c r="M2084" s="221">
        <v>157.34441924918116</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F2085" s="590">
        <v>1654120.8699999999</v>
      </c>
      <c r="G2085" s="591"/>
      <c r="L2085" s="588">
        <v>1.9431044469444443E-2</v>
      </c>
      <c r="M2085" s="221">
        <v>157.34441924918116</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F2086" s="590">
        <v>1854523.0250000001</v>
      </c>
      <c r="G2086" s="591"/>
      <c r="L2086" s="588">
        <v>3.1158542749999997E-2</v>
      </c>
      <c r="M2086" s="221">
        <v>157.34441924918116</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F2087" s="590">
        <v>1132482.2150000001</v>
      </c>
      <c r="G2087" s="591"/>
      <c r="L2087" s="588">
        <v>1.0241153683333334E-2</v>
      </c>
      <c r="M2087" s="221">
        <v>157.34441924918116</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F2088" s="590">
        <v>1464344.23</v>
      </c>
      <c r="G2088" s="591"/>
      <c r="L2088" s="588">
        <v>1.9431044469444443E-2</v>
      </c>
      <c r="M2088" s="221">
        <v>157.34441924918116</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F2089" s="590">
        <v>775415.49</v>
      </c>
      <c r="G2089" s="591"/>
      <c r="L2089" s="588">
        <v>0</v>
      </c>
      <c r="M2089" s="221">
        <v>157.34441924918116</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F2090" s="590">
        <v>1455201.345</v>
      </c>
      <c r="G2090" s="591"/>
      <c r="L2090" s="588">
        <v>1.9431044469444443E-2</v>
      </c>
      <c r="M2090" s="221">
        <v>157.34441924918116</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F2091" s="590">
        <v>1899743.2400000002</v>
      </c>
      <c r="G2091" s="591"/>
      <c r="L2091" s="588">
        <v>1.9431044469444443E-2</v>
      </c>
      <c r="M2091" s="221">
        <v>157.34441924918116</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F2092" s="590">
        <v>2284238.62</v>
      </c>
      <c r="G2092" s="591"/>
      <c r="L2092" s="588">
        <v>1.9431044469444443E-2</v>
      </c>
      <c r="M2092" s="221">
        <v>157.34441924918116</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F2093" s="590">
        <v>3302558.3249999997</v>
      </c>
      <c r="G2093" s="591"/>
      <c r="L2093" s="588">
        <v>2.5746244094444443E-2</v>
      </c>
      <c r="M2093" s="221">
        <v>157.34441924918116</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F2094" s="590">
        <v>1070211.7549999999</v>
      </c>
      <c r="G2094" s="591"/>
      <c r="L2094" s="588">
        <v>1.9431044469444443E-2</v>
      </c>
      <c r="M2094" s="221">
        <v>157.34441924918116</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F2095" s="590">
        <v>1372668.2749999999</v>
      </c>
      <c r="G2095" s="591"/>
      <c r="L2095" s="588">
        <v>3.3712155166666667E-2</v>
      </c>
      <c r="M2095" s="221">
        <v>157.34441924918116</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F2096" s="590">
        <v>1569116.75</v>
      </c>
      <c r="G2096" s="591"/>
      <c r="L2096" s="588">
        <v>1.9431044469444443E-2</v>
      </c>
      <c r="M2096" s="221">
        <v>157.34441924918116</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F2097" s="590">
        <v>1851804.8699999999</v>
      </c>
      <c r="G2097" s="591"/>
      <c r="L2097" s="588">
        <v>2.0271882077777775E-2</v>
      </c>
      <c r="M2097" s="221">
        <v>157.34441924918116</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F2098" s="590">
        <v>782334.42999999993</v>
      </c>
      <c r="G2098" s="591"/>
      <c r="L2098" s="588">
        <v>2.4351280474999997E-2</v>
      </c>
      <c r="M2098" s="221">
        <v>157.34441924918116</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F2099" s="590">
        <v>1933349.52</v>
      </c>
      <c r="G2099" s="591"/>
      <c r="L2099" s="588">
        <v>3.230156025E-2</v>
      </c>
      <c r="M2099" s="221">
        <v>157.34441924918116</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F2100" s="590">
        <v>788017.84500000009</v>
      </c>
      <c r="G2100" s="591"/>
      <c r="L2100" s="588">
        <v>1.6713160730555555E-2</v>
      </c>
      <c r="M2100" s="221">
        <v>157.34441924918116</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F2101" s="590">
        <v>2209118.6999999997</v>
      </c>
      <c r="G2101" s="591"/>
      <c r="L2101" s="588">
        <v>2.6144879652777779E-2</v>
      </c>
      <c r="M2101" s="221">
        <v>157.34441924918116</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F2102" s="590">
        <v>1275308.905</v>
      </c>
      <c r="G2102" s="591"/>
      <c r="L2102" s="588">
        <v>2.0271882077777775E-2</v>
      </c>
      <c r="M2102" s="221">
        <v>157.34441924918116</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F2103" s="590">
        <v>1645472.1949999998</v>
      </c>
      <c r="G2103" s="591"/>
      <c r="L2103" s="588">
        <v>1.9431044469444443E-2</v>
      </c>
      <c r="M2103" s="221">
        <v>157.34441924918116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F2104" s="590">
        <v>1409981.13</v>
      </c>
      <c r="G2104" s="591"/>
      <c r="L2104" s="588">
        <v>1.9431044469444443E-2</v>
      </c>
      <c r="M2104" s="221">
        <v>157.34441924918116</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F2105" s="590">
        <v>591075.15999999992</v>
      </c>
      <c r="G2105" s="591"/>
      <c r="L2105" s="588">
        <v>1.3378866858333333E-2</v>
      </c>
      <c r="M2105" s="221">
        <v>91.836734693877546</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F2106" s="590">
        <v>420819.815</v>
      </c>
      <c r="G2106" s="591"/>
      <c r="L2106" s="588">
        <v>1.4029198491666667E-2</v>
      </c>
      <c r="M2106" s="221">
        <v>91.836734693877546</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F2107" s="590">
        <v>453190.57</v>
      </c>
      <c r="G2107" s="591"/>
      <c r="L2107" s="588">
        <v>1.3378866858333333E-2</v>
      </c>
      <c r="M2107" s="221">
        <v>91.836734693877546</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F2108" s="590">
        <v>221900.29</v>
      </c>
      <c r="G2108" s="591"/>
      <c r="L2108" s="588">
        <v>1.1927781733333332E-2</v>
      </c>
      <c r="M2108" s="221">
        <v>91.836734693877546</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F2109" s="590">
        <v>329143.86</v>
      </c>
      <c r="G2109" s="591"/>
      <c r="L2109" s="588">
        <v>1.1927781733333332E-2</v>
      </c>
      <c r="M2109" s="221">
        <v>91.836734693877546</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F2110" s="590">
        <v>402286.94</v>
      </c>
      <c r="G2110" s="591"/>
      <c r="L2110" s="588">
        <v>1.4029198491666667E-2</v>
      </c>
      <c r="M2110" s="221">
        <v>91.836734693877546</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F2111" s="590">
        <v>560187.03500000003</v>
      </c>
      <c r="G2111" s="591"/>
      <c r="L2111" s="588">
        <v>1.4029198491666667E-2</v>
      </c>
      <c r="M2111" s="221">
        <v>91.836734693877546</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F2112" s="590">
        <v>427985.86</v>
      </c>
      <c r="G2112" s="591"/>
      <c r="L2112" s="588">
        <v>1.4029198491666667E-2</v>
      </c>
      <c r="M2112" s="221">
        <v>91.836734693877546</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F2113" s="590">
        <v>580449.64500000002</v>
      </c>
      <c r="G2113" s="591"/>
      <c r="L2113" s="588">
        <v>1.4029198491666667E-2</v>
      </c>
      <c r="M2113" s="221">
        <v>91.836734693877546</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F2114" s="590">
        <v>501623.14999999997</v>
      </c>
      <c r="G2114" s="591"/>
      <c r="L2114" s="588">
        <v>1.4029198491666667E-2</v>
      </c>
      <c r="M2114" s="221">
        <v>91.836734693877546</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F2115" s="590">
        <v>613561.71499999997</v>
      </c>
      <c r="G2115" s="591"/>
      <c r="L2115" s="588">
        <v>1.4029198491666667E-2</v>
      </c>
      <c r="M2115" s="221">
        <v>91.836734693877546</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F2116" s="590">
        <v>438364.27</v>
      </c>
      <c r="G2116" s="591"/>
      <c r="L2116" s="588">
        <v>1.3378866858333333E-2</v>
      </c>
      <c r="M2116" s="221">
        <v>91.836734693877546</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F2117" s="590">
        <v>203861.625</v>
      </c>
      <c r="G2117" s="591"/>
      <c r="L2117" s="588">
        <v>1.1927781733333332E-2</v>
      </c>
      <c r="M2117" s="221">
        <v>91.836734693877546</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F2118" s="590">
        <v>1198706.355</v>
      </c>
      <c r="G2118" s="591"/>
      <c r="L2118" s="588">
        <v>1.4029198491666667E-2</v>
      </c>
      <c r="M2118" s="221">
        <v>91.836734693877546</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F2119" s="590">
        <v>449978.20499999996</v>
      </c>
      <c r="G2119" s="591"/>
      <c r="L2119" s="588">
        <v>1.4029198491666667E-2</v>
      </c>
      <c r="M2119" s="221">
        <v>91.836734693877546</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F2120" s="590">
        <v>476418.44</v>
      </c>
      <c r="G2120" s="591"/>
      <c r="L2120" s="588">
        <v>1.3378866858333333E-2</v>
      </c>
      <c r="M2120" s="221">
        <v>91.836734693877546</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F2121" s="590">
        <v>335815.69500000001</v>
      </c>
      <c r="G2121" s="591"/>
      <c r="L2121" s="588">
        <v>1.3378866858333333E-2</v>
      </c>
      <c r="M2121" s="221">
        <v>91.836734693877546</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F2122" s="590">
        <v>520156.02499999997</v>
      </c>
      <c r="G2122" s="591"/>
      <c r="L2122" s="588">
        <v>2.2370095347222223E-2</v>
      </c>
      <c r="M2122" s="221">
        <v>91.836734693877546</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F2123" s="590">
        <v>541901.26500000001</v>
      </c>
      <c r="G2123" s="591"/>
      <c r="L2123" s="588">
        <v>1.4029198491666667E-2</v>
      </c>
      <c r="M2123" s="221">
        <v>91.836734693877546</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F2124" s="590">
        <v>358796.45999999996</v>
      </c>
      <c r="G2124" s="591"/>
      <c r="L2124" s="588">
        <v>1.4029198491666667E-2</v>
      </c>
      <c r="M2124" s="221">
        <v>91.836734693877546</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F2125" s="590">
        <v>674349.54500000004</v>
      </c>
      <c r="G2125" s="591"/>
      <c r="L2125" s="588">
        <v>1.3378866858333333E-2</v>
      </c>
      <c r="M2125" s="221">
        <v>91.836734693877546</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F2126" s="590">
        <v>338780.95500000002</v>
      </c>
      <c r="G2126" s="591"/>
      <c r="L2126" s="588">
        <v>1.4029198491666667E-2</v>
      </c>
      <c r="M2126" s="221">
        <v>91.836734693877546</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F2127" s="590">
        <v>245622.37</v>
      </c>
      <c r="G2127" s="591"/>
      <c r="L2127" s="588">
        <v>1.4029198491666667E-2</v>
      </c>
      <c r="M2127" s="221">
        <v>91.836734693877546</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F2128" s="590">
        <v>428974.28</v>
      </c>
      <c r="G2128" s="591"/>
      <c r="L2128" s="588">
        <v>1.4029198491666667E-2</v>
      </c>
      <c r="M2128" s="221">
        <v>91.836734693877546</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F2129" s="590">
        <v>473700.28499999997</v>
      </c>
      <c r="G2129" s="591"/>
      <c r="L2129" s="588">
        <v>1.4029198491666667E-2</v>
      </c>
      <c r="M2129" s="221">
        <v>91.836734693877546</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F2130" s="590">
        <v>518426.29</v>
      </c>
      <c r="G2130" s="591"/>
      <c r="L2130" s="588">
        <v>1.4029198491666667E-2</v>
      </c>
      <c r="M2130" s="221">
        <v>91.836734693877546</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F2131" s="590">
        <v>396603.52499999997</v>
      </c>
      <c r="G2131" s="591"/>
      <c r="L2131" s="588">
        <v>1.4029198491666667E-2</v>
      </c>
      <c r="M2131" s="221">
        <v>91.836734693877546</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F2132" s="590">
        <v>285653.38</v>
      </c>
      <c r="G2132" s="591"/>
      <c r="L2132" s="588">
        <v>1.3378866858333333E-2</v>
      </c>
      <c r="M2132" s="221">
        <v>91.836734693877546</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F2133" s="590">
        <v>309375.45999999996</v>
      </c>
      <c r="G2133" s="591"/>
      <c r="L2133" s="588">
        <v>1.5698924361111109E-2</v>
      </c>
      <c r="M2133" s="221">
        <v>91.836734693877546</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F2134" s="590">
        <v>272062.60499999998</v>
      </c>
      <c r="G2134" s="591"/>
      <c r="L2134" s="588">
        <v>2.4351280474999997E-2</v>
      </c>
      <c r="M2134" s="221">
        <v>91.836734693877546</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F2135" s="590">
        <v>469993.71</v>
      </c>
      <c r="G2135" s="591"/>
      <c r="L2135" s="588">
        <v>1.4029198491666667E-2</v>
      </c>
      <c r="M2135" s="221">
        <v>91.836734693877546</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F2136" s="590">
        <v>394132.47499999998</v>
      </c>
      <c r="G2136" s="591"/>
      <c r="L2136" s="588">
        <v>1.4029198491666667E-2</v>
      </c>
      <c r="M2136" s="221">
        <v>91.836734693877546</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F2137" s="590">
        <v>345452.79</v>
      </c>
      <c r="G2137" s="591"/>
      <c r="L2137" s="588">
        <v>1.1927781733333332E-2</v>
      </c>
      <c r="M2137" s="221">
        <v>91.836734693877546</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F2138" s="590">
        <v>382024.33</v>
      </c>
      <c r="G2138" s="591"/>
      <c r="L2138" s="588">
        <v>1.4029198491666667E-2</v>
      </c>
      <c r="M2138" s="221">
        <v>91.836734693877546</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F2139" s="590">
        <v>462580.55999999994</v>
      </c>
      <c r="G2139" s="591"/>
      <c r="L2139" s="588">
        <v>1.4029198491666667E-2</v>
      </c>
      <c r="M2139" s="221">
        <v>91.836734693877546</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F2140" s="590">
        <v>406487.72499999998</v>
      </c>
      <c r="G2140" s="591"/>
      <c r="L2140" s="588">
        <v>1.4029198491666667E-2</v>
      </c>
      <c r="M2140" s="221">
        <v>91.836734693877546</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F2141" s="590">
        <v>475182.91499999998</v>
      </c>
      <c r="G2141" s="591"/>
      <c r="L2141" s="588">
        <v>1.4029198491666667E-2</v>
      </c>
      <c r="M2141" s="221">
        <v>91.836734693877546</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F2142" s="590">
        <v>309869.67</v>
      </c>
      <c r="G2142" s="591"/>
      <c r="L2142" s="588">
        <v>1.3378866858333333E-2</v>
      </c>
      <c r="M2142" s="221">
        <v>91.836734693877546</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F2143" s="590">
        <v>443800.58</v>
      </c>
      <c r="G2143" s="591"/>
      <c r="L2143" s="588">
        <v>1.3378866858333333E-2</v>
      </c>
      <c r="M2143" s="221">
        <v>91.836734693877546</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F2144" s="590">
        <v>534241.01</v>
      </c>
      <c r="G2144" s="591"/>
      <c r="L2144" s="588">
        <v>1.8535093305555556E-2</v>
      </c>
      <c r="M2144" s="221">
        <v>91.836734693877546</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F2145" s="590">
        <v>553762.30500000005</v>
      </c>
      <c r="G2145" s="591"/>
      <c r="L2145" s="588">
        <v>1.4029198491666667E-2</v>
      </c>
      <c r="M2145" s="221">
        <v>91.836734693877546</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F2146" s="590">
        <v>553515.19999999995</v>
      </c>
      <c r="G2146" s="591"/>
      <c r="L2146" s="588">
        <v>1.4029198491666667E-2</v>
      </c>
      <c r="M2146" s="221">
        <v>91.836734693877546</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F2147" s="590">
        <v>606642.77500000002</v>
      </c>
      <c r="G2147" s="591"/>
      <c r="L2147" s="588">
        <v>1.4029198491666667E-2</v>
      </c>
      <c r="M2147" s="221">
        <v>91.836734693877546</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F2148" s="590">
        <v>651368.78</v>
      </c>
      <c r="G2148" s="591"/>
      <c r="L2148" s="588">
        <v>1.4029198491666667E-2</v>
      </c>
      <c r="M2148" s="221">
        <v>91.836734693877546</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F2149" s="590">
        <v>529051.80499999993</v>
      </c>
      <c r="G2149" s="591"/>
      <c r="L2149" s="588">
        <v>1.4029198491666667E-2</v>
      </c>
      <c r="M2149" s="221">
        <v>91.836734693877546</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F2150" s="590">
        <v>469746.60499999998</v>
      </c>
      <c r="G2150" s="591"/>
      <c r="L2150" s="588">
        <v>1.4029198491666667E-2</v>
      </c>
      <c r="M2150" s="221">
        <v>91.836734693877546</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F2151" s="590">
        <v>366703.82</v>
      </c>
      <c r="G2151" s="591"/>
      <c r="L2151" s="588">
        <v>1.4029198491666667E-2</v>
      </c>
      <c r="M2151" s="221">
        <v>91.836734693877546</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F2152" s="590">
        <v>598488.31000000006</v>
      </c>
      <c r="G2152" s="591"/>
      <c r="L2152" s="588">
        <v>1.4029198491666667E-2</v>
      </c>
      <c r="M2152" s="221">
        <v>91.836734693877546</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F2153" s="590">
        <v>686951.9</v>
      </c>
      <c r="G2153" s="591"/>
      <c r="L2153" s="588">
        <v>1.3378866858333333E-2</v>
      </c>
      <c r="M2153" s="221">
        <v>91.836734693877546</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F2154" s="590">
        <v>528310.49</v>
      </c>
      <c r="G2154" s="591"/>
      <c r="L2154" s="588">
        <v>1.4029198491666667E-2</v>
      </c>
      <c r="M2154" s="221">
        <v>91.836734693877546</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F2155" s="590">
        <v>557468.88</v>
      </c>
      <c r="G2155" s="591"/>
      <c r="L2155" s="588">
        <v>1.4029198491666667E-2</v>
      </c>
      <c r="M2155" s="221">
        <v>91.836734693877546</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F2156" s="590">
        <v>439599.79499999998</v>
      </c>
      <c r="G2156" s="591"/>
      <c r="L2156" s="588">
        <v>1.4029198491666667E-2</v>
      </c>
      <c r="M2156" s="221">
        <v>91.836734693877546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F2157" s="590">
        <v>509777.61499999999</v>
      </c>
      <c r="G2157" s="591"/>
      <c r="L2157" s="588">
        <v>2.2370095347222223E-2</v>
      </c>
      <c r="M2157" s="221">
        <v>91.836734693877546</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F2158" s="590">
        <v>423290.86500000005</v>
      </c>
      <c r="G2158" s="591"/>
      <c r="L2158" s="588">
        <v>1.4029198491666667E-2</v>
      </c>
      <c r="M2158" s="221">
        <v>91.836734693877546</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F2159" s="590">
        <v>1601240.4000000001</v>
      </c>
      <c r="G2159" s="591"/>
      <c r="L2159" s="588">
        <v>1.4029198491666667E-2</v>
      </c>
      <c r="M2159" s="221">
        <v>91.836734693877546</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F2160" s="590">
        <v>546596.26</v>
      </c>
      <c r="G2160" s="591"/>
      <c r="L2160" s="588">
        <v>1.4029198491666667E-2</v>
      </c>
      <c r="M2160" s="221">
        <v>91.836734693877546</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F2161" s="590">
        <v>393391.16</v>
      </c>
      <c r="G2161" s="591"/>
      <c r="L2161" s="588">
        <v>1.4029198491666667E-2</v>
      </c>
      <c r="M2161" s="221">
        <v>91.836734693877546</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F2162" s="590">
        <v>685963.48</v>
      </c>
      <c r="G2162" s="591"/>
      <c r="L2162" s="588">
        <v>1.3378866858333333E-2</v>
      </c>
      <c r="M2162" s="221">
        <v>91.836734693877546</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F2163" s="590">
        <v>440588.21500000003</v>
      </c>
      <c r="G2163" s="591"/>
      <c r="L2163" s="588">
        <v>1.4029198491666667E-2</v>
      </c>
      <c r="M2163" s="221">
        <v>91.836734693877546</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F2164" s="590">
        <v>598241.20499999996</v>
      </c>
      <c r="G2164" s="591"/>
      <c r="L2164" s="588">
        <v>1.4029198491666667E-2</v>
      </c>
      <c r="M2164" s="221">
        <v>91.836734693877546</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F2165" s="590">
        <v>432927.95999999996</v>
      </c>
      <c r="G2165" s="591"/>
      <c r="L2165" s="588">
        <v>1.4029198491666667E-2</v>
      </c>
      <c r="M2165" s="221">
        <v>91.836734693877546</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F2166" s="590">
        <v>535723.64</v>
      </c>
      <c r="G2166" s="591"/>
      <c r="L2166" s="588">
        <v>1.4029198491666667E-2</v>
      </c>
      <c r="M2166" s="221">
        <v>91.836734693877546</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F2167" s="590">
        <v>556974.66999999993</v>
      </c>
      <c r="G2167" s="591"/>
      <c r="L2167" s="588">
        <v>1.4029198491666667E-2</v>
      </c>
      <c r="M2167" s="221">
        <v>91.836734693877546</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F2168" s="590">
        <v>381035.91000000003</v>
      </c>
      <c r="G2168" s="591"/>
      <c r="L2168" s="588">
        <v>1.3378866858333333E-2</v>
      </c>
      <c r="M2168" s="221">
        <v>91.836734693877546</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F2169" s="590">
        <v>316788.61000000004</v>
      </c>
      <c r="G2169" s="591"/>
      <c r="L2169" s="588">
        <v>1.4029198491666667E-2</v>
      </c>
      <c r="M2169" s="221">
        <v>91.836734693877546</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F2170" s="590">
        <v>719075.55</v>
      </c>
      <c r="G2170" s="591"/>
      <c r="L2170" s="588">
        <v>1.3378866858333333E-2</v>
      </c>
      <c r="M2170" s="221">
        <v>91.836734693877546</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F2171" s="590">
        <v>450472.41499999998</v>
      </c>
      <c r="G2171" s="591"/>
      <c r="L2171" s="588">
        <v>1.4029198491666667E-2</v>
      </c>
      <c r="M2171" s="221">
        <v>91.836734693877546</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F2172" s="590">
        <v>541407.05500000005</v>
      </c>
      <c r="G2172" s="591"/>
      <c r="L2172" s="588">
        <v>1.4029198491666667E-2</v>
      </c>
      <c r="M2172" s="221">
        <v>91.836734693877546</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F2173" s="590">
        <v>434657.69499999995</v>
      </c>
      <c r="G2173" s="591"/>
      <c r="L2173" s="588">
        <v>1.4029198491666667E-2</v>
      </c>
      <c r="M2173" s="221">
        <v>91.836734693877546</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F2174" s="590">
        <v>250317.36500000002</v>
      </c>
      <c r="G2174" s="591"/>
      <c r="L2174" s="588">
        <v>1.1927781733333332E-2</v>
      </c>
      <c r="M2174" s="221">
        <v>91.836734693877546</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F2175" s="590">
        <v>327908.33499999996</v>
      </c>
      <c r="G2175" s="591"/>
      <c r="L2175" s="588">
        <v>1.1927781733333332E-2</v>
      </c>
      <c r="M2175" s="221">
        <v>91.836734693877546</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F2176" s="590">
        <v>1440375.0449999999</v>
      </c>
      <c r="G2176" s="591"/>
      <c r="L2176" s="588">
        <v>1.4029198491666667E-2</v>
      </c>
      <c r="M2176" s="221">
        <v>91.836734693877546</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F2177" s="590">
        <v>700048.46500000008</v>
      </c>
      <c r="G2177" s="591"/>
      <c r="L2177" s="588">
        <v>1.4029198491666667E-2</v>
      </c>
      <c r="M2177" s="221">
        <v>91.836734693877546</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F2178" s="590">
        <v>581685.17000000004</v>
      </c>
      <c r="G2178" s="591"/>
      <c r="L2178" s="588">
        <v>2.2370095347222223E-2</v>
      </c>
      <c r="M2178" s="221">
        <v>91.836734693877546</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F2179" s="590">
        <v>367198.03</v>
      </c>
      <c r="G2179" s="591"/>
      <c r="L2179" s="588">
        <v>1.3378866858333333E-2</v>
      </c>
      <c r="M2179" s="221">
        <v>91.836734693877546</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F2180" s="590">
        <v>327661.23</v>
      </c>
      <c r="G2180" s="591"/>
      <c r="L2180" s="588">
        <v>1.4029198491666667E-2</v>
      </c>
      <c r="M2180" s="221">
        <v>91.836734693877546</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F2181" s="590">
        <v>300479.68</v>
      </c>
      <c r="G2181" s="591"/>
      <c r="L2181" s="588">
        <v>1.4029198491666667E-2</v>
      </c>
      <c r="M2181" s="221">
        <v>91.836734693877546</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F2182" s="590">
        <v>308881.25</v>
      </c>
      <c r="G2182" s="591"/>
      <c r="L2182" s="588">
        <v>0</v>
      </c>
      <c r="M2182" s="221">
        <v>49.130763416477699</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F2183" s="590">
        <v>1590861.99</v>
      </c>
      <c r="G2183" s="591"/>
      <c r="L2183" s="588">
        <v>0</v>
      </c>
      <c r="M2183" s="221">
        <v>49.130763416477699</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F2184" s="590">
        <v>5316216.97</v>
      </c>
      <c r="G2184" s="591"/>
      <c r="L2184" s="588">
        <v>0</v>
      </c>
      <c r="M2184" s="221">
        <v>49.130763416477699</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F2185" s="590">
        <v>1767542.0649999999</v>
      </c>
      <c r="G2185" s="591"/>
      <c r="L2185" s="588">
        <v>0</v>
      </c>
      <c r="M2185" s="221">
        <v>49.130763416477699</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F2186" s="590">
        <v>2138446.67</v>
      </c>
      <c r="G2186" s="591"/>
      <c r="L2186" s="588">
        <v>0</v>
      </c>
      <c r="M2186" s="221">
        <v>49.130763416477699</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F2187" s="590">
        <v>753176.04</v>
      </c>
      <c r="G2187" s="591"/>
      <c r="L2187" s="588">
        <v>0</v>
      </c>
      <c r="M2187" s="221">
        <v>49.130763416477699</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F2188" s="590">
        <v>235985.27499999999</v>
      </c>
      <c r="G2188" s="591"/>
      <c r="L2188" s="588">
        <v>0</v>
      </c>
      <c r="M2188" s="221">
        <v>49.130763416477699</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F2189" s="590">
        <v>874998.80499999993</v>
      </c>
      <c r="G2189" s="591"/>
      <c r="L2189" s="588">
        <v>0</v>
      </c>
      <c r="M2189" s="221">
        <v>49.130763416477699</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F2190" s="590">
        <v>2141659.0349999997</v>
      </c>
      <c r="G2190" s="591"/>
      <c r="L2190" s="588">
        <v>0</v>
      </c>
      <c r="M2190" s="221">
        <v>49.130763416477699</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F2191" s="590">
        <v>843616.47</v>
      </c>
      <c r="G2191" s="591"/>
      <c r="L2191" s="588">
        <v>0</v>
      </c>
      <c r="M2191" s="221">
        <v>49.130763416477699</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F2192" s="590">
        <v>177915.6</v>
      </c>
      <c r="G2192" s="591"/>
      <c r="L2192" s="588">
        <v>0</v>
      </c>
      <c r="M2192" s="221">
        <v>49.130763416477699</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F2193" s="590">
        <v>255753.67499999999</v>
      </c>
      <c r="G2193" s="591"/>
      <c r="L2193" s="588">
        <v>0</v>
      </c>
      <c r="M2193" s="221">
        <v>49.130763416477699</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F2194" s="590">
        <v>168525.61000000002</v>
      </c>
      <c r="G2194" s="591"/>
      <c r="L2194" s="588">
        <v>0</v>
      </c>
      <c r="M2194" s="221">
        <v>49.130763416477699</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F2195" s="590">
        <v>3441184.2299999995</v>
      </c>
      <c r="G2195" s="591"/>
      <c r="L2195" s="588">
        <v>0</v>
      </c>
      <c r="M2195" s="221">
        <v>49.130763416477699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F2196" s="590">
        <v>2098909.8699999996</v>
      </c>
      <c r="G2196" s="591"/>
      <c r="L2196" s="588">
        <v>3.7784594027777778E-2</v>
      </c>
      <c r="M2196" s="221">
        <v>49.130763416477699</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F2197" s="590">
        <v>211274.77499999999</v>
      </c>
      <c r="G2197" s="591"/>
      <c r="L2197" s="588">
        <v>0</v>
      </c>
      <c r="M2197" s="221">
        <v>49.130763416477699</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F2198" s="590">
        <v>4445913.16</v>
      </c>
      <c r="G2198" s="591"/>
      <c r="L2198" s="588">
        <v>0</v>
      </c>
      <c r="M2198" s="221">
        <v>49.130763416477699</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F2199" s="590">
        <v>540912.84499999997</v>
      </c>
      <c r="G2199" s="591"/>
      <c r="L2199" s="588">
        <v>0</v>
      </c>
      <c r="M2199" s="221">
        <v>49.130763416477699</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F2200" s="590">
        <v>267120.505</v>
      </c>
      <c r="G2200" s="591"/>
      <c r="L2200" s="588">
        <v>0</v>
      </c>
      <c r="M2200" s="221">
        <v>49.130763416477699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F2201" s="590">
        <v>2114230.3800000004</v>
      </c>
      <c r="G2201" s="591"/>
      <c r="L2201" s="588">
        <v>0</v>
      </c>
      <c r="M2201" s="221">
        <v>49.130763416477699</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F2202" s="590">
        <v>1358583.29</v>
      </c>
      <c r="G2202" s="591"/>
      <c r="L2202" s="588">
        <v>0</v>
      </c>
      <c r="M2202" s="221">
        <v>49.130763416477699</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F2203" s="590">
        <v>1752468.6600000001</v>
      </c>
      <c r="G2203" s="591"/>
      <c r="L2203" s="588">
        <v>0</v>
      </c>
      <c r="M2203" s="221">
        <v>49.130763416477699</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F2204" s="590">
        <v>367692.24</v>
      </c>
      <c r="G2204" s="591"/>
      <c r="L2204" s="588">
        <v>0</v>
      </c>
      <c r="M2204" s="221">
        <v>49.130763416477699</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F2205" s="590">
        <v>3055947.5350000001</v>
      </c>
      <c r="G2205" s="591"/>
      <c r="L2205" s="588">
        <v>0</v>
      </c>
      <c r="M2205" s="221">
        <v>49.130763416477699</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F2206" s="590">
        <v>278487.33499999996</v>
      </c>
      <c r="G2206" s="591"/>
      <c r="L2206" s="588">
        <v>0</v>
      </c>
      <c r="M2206" s="221">
        <v>49.130763416477699</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F2207" s="590">
        <v>5159305.2949999999</v>
      </c>
      <c r="G2207" s="591"/>
      <c r="L2207" s="588">
        <v>0</v>
      </c>
      <c r="M2207" s="221">
        <v>49.130763416477699</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F2208" s="590">
        <v>1758399.18</v>
      </c>
      <c r="G2208" s="591"/>
      <c r="L2208" s="588">
        <v>0</v>
      </c>
      <c r="M2208" s="221">
        <v>49.130763416477699</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F2209" s="590">
        <v>210039.25</v>
      </c>
      <c r="G2209" s="591"/>
      <c r="L2209" s="588">
        <v>0</v>
      </c>
      <c r="M2209" s="221">
        <v>49.130763416477699</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F2210" s="590">
        <v>1926430.5799999998</v>
      </c>
      <c r="G2210" s="591"/>
      <c r="L2210" s="588">
        <v>0</v>
      </c>
      <c r="M2210" s="221">
        <v>49.130763416477699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F2211" s="590">
        <v>450719.52</v>
      </c>
      <c r="G2211" s="591"/>
      <c r="L2211" s="588">
        <v>0</v>
      </c>
      <c r="M2211" s="221">
        <v>49.130763416477699</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F2212" s="590">
        <v>447754.25999999995</v>
      </c>
      <c r="G2212" s="591"/>
      <c r="L2212" s="588">
        <v>0</v>
      </c>
      <c r="M2212" s="221">
        <v>49.130763416477699</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F2213" s="590">
        <v>403275.36</v>
      </c>
      <c r="G2213" s="591"/>
      <c r="L2213" s="588">
        <v>0</v>
      </c>
      <c r="M2213" s="221">
        <v>49.130763416477699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F2214" s="590">
        <v>225112.655</v>
      </c>
      <c r="G2214" s="591"/>
      <c r="L2214" s="588">
        <v>0</v>
      </c>
      <c r="M2214" s="221">
        <v>49.130763416477699</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F2215" s="590">
        <v>4225248.3950000005</v>
      </c>
      <c r="G2215" s="591"/>
      <c r="L2215" s="588">
        <v>0</v>
      </c>
      <c r="M2215" s="221">
        <v>49.130763416477699</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F2216" s="590">
        <v>223630.02499999997</v>
      </c>
      <c r="G2216" s="591"/>
      <c r="L2216" s="588">
        <v>0</v>
      </c>
      <c r="M2216" s="221">
        <v>49.130763416477699</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F2217" s="590">
        <v>2515034.69</v>
      </c>
      <c r="G2217" s="591"/>
      <c r="L2217" s="588">
        <v>0</v>
      </c>
      <c r="M2217" s="221">
        <v>49.130763416477699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F2218" s="590">
        <v>1701565.03</v>
      </c>
      <c r="G2218" s="591"/>
      <c r="L2218" s="588">
        <v>2.5138583691666667E-2</v>
      </c>
      <c r="M2218" s="221">
        <v>93.600403124212647</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F2219" s="590">
        <v>2166122.4299999997</v>
      </c>
      <c r="G2219" s="591"/>
      <c r="L2219" s="588">
        <v>1.9431044469444443E-2</v>
      </c>
      <c r="M2219" s="221">
        <v>93.600403124212647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F2220" s="590">
        <v>900450.62</v>
      </c>
      <c r="G2220" s="591"/>
      <c r="L2220" s="588">
        <v>1.9431044469444443E-2</v>
      </c>
      <c r="M2220" s="221">
        <v>93.600403124212647</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F2221" s="590">
        <v>1494985.25</v>
      </c>
      <c r="G2221" s="591"/>
      <c r="L2221" s="588">
        <v>1.6713160730555555E-2</v>
      </c>
      <c r="M2221" s="221">
        <v>93.600403124212647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F2222" s="590">
        <v>1007199.98</v>
      </c>
      <c r="G2222" s="591"/>
      <c r="L2222" s="588">
        <v>2.5138583691666667E-2</v>
      </c>
      <c r="M2222" s="221">
        <v>93.600403124212647</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F2223" s="590">
        <v>2769799.9449999998</v>
      </c>
      <c r="G2223" s="591"/>
      <c r="L2223" s="588">
        <v>1.9431044469444443E-2</v>
      </c>
      <c r="M2223" s="221">
        <v>93.600403124212647</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F2224" s="590">
        <v>1667217.4350000001</v>
      </c>
      <c r="G2224" s="591"/>
      <c r="L2224" s="588">
        <v>1.9431044469444443E-2</v>
      </c>
      <c r="M2224" s="221">
        <v>93.600403124212647</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F2225" s="590">
        <v>895261.41499999992</v>
      </c>
      <c r="G2225" s="591"/>
      <c r="L2225" s="588">
        <v>2.060226604722222E-2</v>
      </c>
      <c r="M2225" s="221">
        <v>93.600403124212647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F2226" s="590">
        <v>2324763.84</v>
      </c>
      <c r="G2226" s="591"/>
      <c r="L2226" s="588">
        <v>1.995880792777778E-2</v>
      </c>
      <c r="M2226" s="221">
        <v>93.600403124212647</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F2227" s="590">
        <v>1307432.5549999999</v>
      </c>
      <c r="G2227" s="591"/>
      <c r="L2227" s="588">
        <v>1.9431044469444443E-2</v>
      </c>
      <c r="M2227" s="221">
        <v>93.600403124212647</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F2228" s="590">
        <v>1144343.2549999999</v>
      </c>
      <c r="G2228" s="591"/>
      <c r="L2228" s="588">
        <v>1.9431044469444443E-2</v>
      </c>
      <c r="M2228" s="221">
        <v>93.600403124212647</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F2229" s="590">
        <v>702766.62</v>
      </c>
      <c r="G2229" s="591"/>
      <c r="L2229" s="588">
        <v>1.9431044469444443E-2</v>
      </c>
      <c r="M2229" s="221">
        <v>93.600403124212647</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F2230" s="590">
        <v>1635587.9950000001</v>
      </c>
      <c r="G2230" s="591"/>
      <c r="L2230" s="588">
        <v>1.9431044469444443E-2</v>
      </c>
      <c r="M2230" s="221">
        <v>93.600403124212647</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F2231" s="590">
        <v>1655603.5</v>
      </c>
      <c r="G2231" s="591"/>
      <c r="L2231" s="588">
        <v>1.9431044469444443E-2</v>
      </c>
      <c r="M2231" s="221">
        <v>93.600403124212647</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F2232" s="590">
        <v>2999854.6999999997</v>
      </c>
      <c r="G2232" s="591"/>
      <c r="L2232" s="588">
        <v>2.9079203805555554E-2</v>
      </c>
      <c r="M2232" s="221">
        <v>93.600403124212647</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F2233" s="590">
        <v>793207.04999999993</v>
      </c>
      <c r="G2233" s="591"/>
      <c r="L2233" s="588">
        <v>1.9431044469444443E-2</v>
      </c>
      <c r="M2233" s="221">
        <v>93.600403124212647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F2234" s="590">
        <v>891554.84</v>
      </c>
      <c r="G2234" s="591"/>
      <c r="L2234" s="588">
        <v>1.9431044469444443E-2</v>
      </c>
      <c r="M2234" s="221">
        <v>93.600403124212647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F2235" s="590">
        <v>1615572.49</v>
      </c>
      <c r="G2235" s="591"/>
      <c r="L2235" s="588">
        <v>1.9431044469444443E-2</v>
      </c>
      <c r="M2235" s="221">
        <v>93.600403124212647</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F2236" s="590">
        <v>1489796.0450000002</v>
      </c>
      <c r="G2236" s="591"/>
      <c r="L2236" s="588">
        <v>1.9431044469444443E-2</v>
      </c>
      <c r="M2236" s="221">
        <v>93.600403124212647</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F2237" s="590">
        <v>825577.80500000005</v>
      </c>
      <c r="G2237" s="591"/>
      <c r="L2237" s="588">
        <v>1.9431044469444443E-2</v>
      </c>
      <c r="M2237" s="221">
        <v>93.600403124212647</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F2238" s="590">
        <v>1881210.365</v>
      </c>
      <c r="G2238" s="591"/>
      <c r="L2238" s="588">
        <v>2.1527413691666667E-2</v>
      </c>
      <c r="M2238" s="221">
        <v>93.600403124212647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F2239" s="590">
        <v>2172300.0550000002</v>
      </c>
      <c r="G2239" s="591"/>
      <c r="L2239" s="588">
        <v>1.9431044469444443E-2</v>
      </c>
      <c r="M2239" s="221">
        <v>93.600403124212647</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F2240" s="590">
        <v>3557076.4750000001</v>
      </c>
      <c r="G2240" s="591"/>
      <c r="L2240" s="588">
        <v>2.9079203805555554E-2</v>
      </c>
      <c r="M2240" s="221">
        <v>93.600403124212647</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F2241" s="590">
        <v>1037346.7899999999</v>
      </c>
      <c r="G2241" s="591"/>
      <c r="L2241" s="588">
        <v>1.9431044469444443E-2</v>
      </c>
      <c r="M2241" s="221">
        <v>93.600403124212647</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F2242" s="590">
        <v>1114690.655</v>
      </c>
      <c r="G2242" s="591"/>
      <c r="L2242" s="588">
        <v>1.9751339199999999E-2</v>
      </c>
      <c r="M2242" s="221">
        <v>93.600403124212647</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F2243" s="590">
        <v>1023261.8049999999</v>
      </c>
      <c r="G2243" s="591"/>
      <c r="L2243" s="588">
        <v>1.6713160730555555E-2</v>
      </c>
      <c r="M2243" s="221">
        <v>93.600403124212647</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F2244" s="590">
        <v>1210814.5</v>
      </c>
      <c r="G2244" s="591"/>
      <c r="L2244" s="588">
        <v>1.9431044469444443E-2</v>
      </c>
      <c r="M2244" s="221">
        <v>93.600403124212647</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F2245" s="590">
        <v>1860206.44</v>
      </c>
      <c r="G2245" s="591"/>
      <c r="L2245" s="588">
        <v>2.5138583691666667E-2</v>
      </c>
      <c r="M2245" s="221">
        <v>93.600403124212647</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F2246" s="590">
        <v>1031663.3749999999</v>
      </c>
      <c r="G2246" s="591"/>
      <c r="L2246" s="588">
        <v>2.5138583691666667E-2</v>
      </c>
      <c r="M2246" s="221">
        <v>93.600403124212647</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F2247" s="590">
        <v>900450.62</v>
      </c>
      <c r="G2247" s="591"/>
      <c r="L2247" s="588">
        <v>1.8353863419444442E-2</v>
      </c>
      <c r="M2247" s="221">
        <v>93.600403124212647</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F2248" s="590">
        <v>1189563.47</v>
      </c>
      <c r="G2248" s="591"/>
      <c r="L2248" s="588">
        <v>2.1527413691666667E-2</v>
      </c>
      <c r="M2248" s="221">
        <v>93.600403124212647</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F2249" s="590">
        <v>889578.00000000012</v>
      </c>
      <c r="G2249" s="591"/>
      <c r="L2249" s="588">
        <v>1.9431044469444443E-2</v>
      </c>
      <c r="M2249" s="221">
        <v>93.600403124212647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F2250" s="590">
        <v>818905.97</v>
      </c>
      <c r="G2250" s="591"/>
      <c r="L2250" s="588">
        <v>1.9431044469444443E-2</v>
      </c>
      <c r="M2250" s="221">
        <v>93.600403124212647</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F2251" s="590">
        <v>1611618.81</v>
      </c>
      <c r="G2251" s="591"/>
      <c r="L2251" s="588">
        <v>2.1527413691666667E-2</v>
      </c>
      <c r="M2251" s="221">
        <v>93.600403124212647</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F2252" s="590">
        <v>1309903.605</v>
      </c>
      <c r="G2252" s="591"/>
      <c r="L2252" s="588">
        <v>1.9431044469444443E-2</v>
      </c>
      <c r="M2252" s="221">
        <v>93.600403124212647</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F2253" s="590">
        <v>4518314.9249999998</v>
      </c>
      <c r="G2253" s="591"/>
      <c r="L2253" s="588">
        <v>1.9431044469444443E-2</v>
      </c>
      <c r="M2253" s="221">
        <v>93.600403124212647</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F2254" s="590">
        <v>1084296.74</v>
      </c>
      <c r="G2254" s="591"/>
      <c r="L2254" s="588">
        <v>1.9431044469444443E-2</v>
      </c>
      <c r="M2254" s="221">
        <v>93.600403124212647</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F2255" s="590">
        <v>3558312.0000000005</v>
      </c>
      <c r="G2255" s="591"/>
      <c r="L2255" s="588">
        <v>1.9431044469444443E-2</v>
      </c>
      <c r="M2255" s="221">
        <v>93.600403124212647</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F2256" s="590">
        <v>1939527.145</v>
      </c>
      <c r="G2256" s="591"/>
      <c r="L2256" s="588">
        <v>1.9431044469444443E-2</v>
      </c>
      <c r="M2256" s="221">
        <v>93.600403124212647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F2257" s="590">
        <v>1498197.615</v>
      </c>
      <c r="G2257" s="591"/>
      <c r="L2257" s="588">
        <v>1.9431044469444443E-2</v>
      </c>
      <c r="M2257" s="221">
        <v>93.600403124212647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F2258" s="590">
        <v>1264930.4949999999</v>
      </c>
      <c r="G2258" s="591"/>
      <c r="L2258" s="588">
        <v>1.9431044469444443E-2</v>
      </c>
      <c r="M2258" s="221">
        <v>93.600403124212647</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F2259" s="590">
        <v>703755.04</v>
      </c>
      <c r="G2259" s="591"/>
      <c r="L2259" s="588">
        <v>3.0220067555555556E-2</v>
      </c>
      <c r="M2259" s="221">
        <v>93.600403124212647</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F2260" s="590">
        <v>987678.68500000006</v>
      </c>
      <c r="G2260" s="591"/>
      <c r="L2260" s="588">
        <v>1.9431044469444443E-2</v>
      </c>
      <c r="M2260" s="221">
        <v>93.600403124212647</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F2261" s="590">
        <v>1526861.7949999999</v>
      </c>
      <c r="G2261" s="591"/>
      <c r="L2261" s="588">
        <v>1.9431044469444443E-2</v>
      </c>
      <c r="M2261" s="221">
        <v>93.600403124212647</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F2262" s="590">
        <v>1455942.6600000001</v>
      </c>
      <c r="G2262" s="591"/>
      <c r="L2262" s="588">
        <v>3.3413742055555556E-2</v>
      </c>
      <c r="M2262" s="221">
        <v>93.600403124212647</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F2263" s="590">
        <v>4783952.8</v>
      </c>
      <c r="G2263" s="591"/>
      <c r="L2263" s="588">
        <v>1.9431044469444443E-2</v>
      </c>
      <c r="M2263" s="221">
        <v>93.600403124212647</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F2264" s="590">
        <v>1591850.41</v>
      </c>
      <c r="G2264" s="591"/>
      <c r="L2264" s="588">
        <v>2.4351280474999997E-2</v>
      </c>
      <c r="M2264" s="221">
        <v>93.600403124212647</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F2265" s="590">
        <v>1854275.92</v>
      </c>
      <c r="G2265" s="591"/>
      <c r="L2265" s="588">
        <v>1.9431044469444443E-2</v>
      </c>
      <c r="M2265" s="221">
        <v>93.600403124212647</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F2266" s="590">
        <v>1451000.56</v>
      </c>
      <c r="G2266" s="591"/>
      <c r="L2266" s="588">
        <v>2.4351280474999997E-2</v>
      </c>
      <c r="M2266" s="221">
        <v>93.600403124212647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F2267" s="590">
        <v>1638059.0449999999</v>
      </c>
      <c r="G2267" s="591"/>
      <c r="L2267" s="588">
        <v>2.1527413691666667E-2</v>
      </c>
      <c r="M2267" s="221">
        <v>93.600403124212647</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F2268" s="590">
        <v>14507781.654999999</v>
      </c>
      <c r="G2268" s="591"/>
      <c r="L2268" s="588">
        <v>1.995880792777778E-2</v>
      </c>
      <c r="M2268" s="221">
        <v>93.600403124212647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F2269" s="590">
        <v>550055.73</v>
      </c>
      <c r="G2269" s="591"/>
      <c r="L2269" s="588">
        <v>2.060226604722222E-2</v>
      </c>
      <c r="M2269" s="221">
        <v>93.600403124212647</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F2270" s="590">
        <v>847323.04499999993</v>
      </c>
      <c r="G2270" s="591"/>
      <c r="L2270" s="588">
        <v>2.060226604722222E-2</v>
      </c>
      <c r="M2270" s="221">
        <v>93.600403124212647</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F2271" s="590">
        <v>1642012.7250000001</v>
      </c>
      <c r="G2271" s="591"/>
      <c r="L2271" s="588">
        <v>1.9431044469444443E-2</v>
      </c>
      <c r="M2271" s="221">
        <v>93.600403124212647</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F2272" s="590">
        <v>1811773.86</v>
      </c>
      <c r="G2272" s="591"/>
      <c r="L2272" s="588">
        <v>1.9431044469444443E-2</v>
      </c>
      <c r="M2272" s="221">
        <v>93.600403124212647</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F2273" s="590">
        <v>796419.41500000004</v>
      </c>
      <c r="G2273" s="591"/>
      <c r="L2273" s="588">
        <v>2.5138583691666667E-2</v>
      </c>
      <c r="M2273" s="221">
        <v>93.600403124212647</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F2274" s="590">
        <v>1010906.5549999999</v>
      </c>
      <c r="G2274" s="591"/>
      <c r="L2274" s="588">
        <v>1.9431044469444443E-2</v>
      </c>
      <c r="M2274" s="221">
        <v>93.600403124212647</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F2275" s="590">
        <v>1171277.7</v>
      </c>
      <c r="G2275" s="591"/>
      <c r="L2275" s="588">
        <v>2.060226604722222E-2</v>
      </c>
      <c r="M2275" s="221">
        <v>93.600403124212647</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F2276" s="590">
        <v>938257.68499999994</v>
      </c>
      <c r="G2276" s="591"/>
      <c r="L2276" s="588">
        <v>2.060226604722222E-2</v>
      </c>
      <c r="M2276" s="221">
        <v>93.600403124212647</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F2277" s="590">
        <v>2371960.895</v>
      </c>
      <c r="G2277" s="591"/>
      <c r="L2277" s="588">
        <v>1.9431044469444443E-2</v>
      </c>
      <c r="M2277" s="221">
        <v>93.600403124212647</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F2278" s="590">
        <v>938257.68499999994</v>
      </c>
      <c r="G2278" s="591"/>
      <c r="L2278" s="588">
        <v>1.9431044469444443E-2</v>
      </c>
      <c r="M2278" s="221">
        <v>93.600403124212647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F2279" s="590">
        <v>855230.40500000003</v>
      </c>
      <c r="G2279" s="591"/>
      <c r="L2279" s="588">
        <v>1.9751339199999999E-2</v>
      </c>
      <c r="M2279" s="221">
        <v>93.600403124212647</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F2280" s="590">
        <v>1608900.655</v>
      </c>
      <c r="G2280" s="591"/>
      <c r="L2280" s="588">
        <v>1.8353863419444442E-2</v>
      </c>
      <c r="M2280" s="221">
        <v>93.600403124212647</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F2281" s="590">
        <v>1061068.8700000001</v>
      </c>
      <c r="G2281" s="591"/>
      <c r="L2281" s="588">
        <v>2.060226604722222E-2</v>
      </c>
      <c r="M2281" s="221">
        <v>93.600403124212647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F2282" s="590">
        <v>1460143.4450000001</v>
      </c>
      <c r="G2282" s="591"/>
      <c r="L2282" s="588">
        <v>1.9431044469444443E-2</v>
      </c>
      <c r="M2282" s="221">
        <v>93.600403124212647</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F2283" s="590">
        <v>1024003.12</v>
      </c>
      <c r="G2283" s="591"/>
      <c r="L2283" s="588">
        <v>1.9431044469444443E-2</v>
      </c>
      <c r="M2283" s="221">
        <v>93.600403124212647</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F2284" s="590">
        <v>2026508.105</v>
      </c>
      <c r="G2284" s="591"/>
      <c r="L2284" s="588">
        <v>2.3245128800000001E-2</v>
      </c>
      <c r="M2284" s="221">
        <v>93.600403124212647</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F2285" s="590">
        <v>11140728.925000001</v>
      </c>
      <c r="G2285" s="591"/>
      <c r="L2285" s="588">
        <v>3.7630632527777777E-2</v>
      </c>
      <c r="M2285" s="221">
        <v>108.84353741496598</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F2286" s="590">
        <v>3497771.2749999999</v>
      </c>
      <c r="G2286" s="591"/>
      <c r="L2286" s="588">
        <v>4.0563480083333332E-2</v>
      </c>
      <c r="M2286" s="221">
        <v>108.84353741496598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F2287" s="590">
        <v>6031091.7349999994</v>
      </c>
      <c r="G2287" s="591"/>
      <c r="L2287" s="588">
        <v>3.7630632527777777E-2</v>
      </c>
      <c r="M2287" s="221">
        <v>108.84353741496598</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F2288" s="590">
        <v>3522728.8800000004</v>
      </c>
      <c r="G2288" s="591"/>
      <c r="L2288" s="588">
        <v>3.7630632527777777E-2</v>
      </c>
      <c r="M2288" s="221">
        <v>108.84353741496598</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F2289" s="590">
        <v>3362604.84</v>
      </c>
      <c r="G2289" s="591"/>
      <c r="L2289" s="588">
        <v>4.0563480083333332E-2</v>
      </c>
      <c r="M2289" s="221">
        <v>108.84353741496598</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F2290" s="590">
        <v>765037.08</v>
      </c>
      <c r="G2290" s="591"/>
      <c r="L2290" s="588">
        <v>1.6140420161111113E-2</v>
      </c>
      <c r="M2290" s="221">
        <v>69.538926681783821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F2291" s="590">
        <v>930844.53500000003</v>
      </c>
      <c r="G2291" s="591"/>
      <c r="L2291" s="588">
        <v>1.6140420161111113E-2</v>
      </c>
      <c r="M2291" s="221">
        <v>69.538926681783821</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F2292" s="590">
        <v>545113.63</v>
      </c>
      <c r="G2292" s="591"/>
      <c r="L2292" s="588">
        <v>1.6349408611111112E-2</v>
      </c>
      <c r="M2292" s="221">
        <v>69.538926681783821</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F2293" s="590">
        <v>1402320.875</v>
      </c>
      <c r="G2293" s="591"/>
      <c r="L2293" s="588">
        <v>1.6140420161111113E-2</v>
      </c>
      <c r="M2293" s="221">
        <v>69.538926681783821</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F2294" s="590">
        <v>724511.86</v>
      </c>
      <c r="G2294" s="591"/>
      <c r="L2294" s="588">
        <v>1.895544023611111E-2</v>
      </c>
      <c r="M2294" s="221">
        <v>69.538926681783821</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F2295" s="590">
        <v>688187.42499999993</v>
      </c>
      <c r="G2295" s="591"/>
      <c r="L2295" s="588">
        <v>1.6349408611111112E-2</v>
      </c>
      <c r="M2295" s="221">
        <v>69.538926681783821</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F2296" s="590">
        <v>895014.30999999994</v>
      </c>
      <c r="G2296" s="591"/>
      <c r="L2296" s="588">
        <v>1.895544023611111E-2</v>
      </c>
      <c r="M2296" s="221">
        <v>69.538926681783821</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F2297" s="590">
        <v>660511.66500000004</v>
      </c>
      <c r="G2297" s="591"/>
      <c r="L2297" s="588">
        <v>1.8336122502777778E-2</v>
      </c>
      <c r="M2297" s="221">
        <v>69.538926681783821</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F2298" s="590">
        <v>753917.35499999998</v>
      </c>
      <c r="G2298" s="591"/>
      <c r="L2298" s="588">
        <v>1.8336122502777778E-2</v>
      </c>
      <c r="M2298" s="221">
        <v>69.538926681783821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F2299" s="590">
        <v>2315126.7450000001</v>
      </c>
      <c r="G2299" s="591"/>
      <c r="L2299" s="588">
        <v>1.8336122502777778E-2</v>
      </c>
      <c r="M2299" s="221">
        <v>69.538926681783821</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F2300" s="590">
        <v>831261.22</v>
      </c>
      <c r="G2300" s="591"/>
      <c r="L2300" s="588">
        <v>1.6140420161111113E-2</v>
      </c>
      <c r="M2300" s="221">
        <v>69.538926681783821</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F2301" s="590">
        <v>821129.91500000004</v>
      </c>
      <c r="G2301" s="591"/>
      <c r="L2301" s="588">
        <v>1.6140420161111113E-2</v>
      </c>
      <c r="M2301" s="221">
        <v>69.538926681783821</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F2302" s="590">
        <v>729453.96</v>
      </c>
      <c r="G2302" s="591"/>
      <c r="L2302" s="588">
        <v>1.6140420161111113E-2</v>
      </c>
      <c r="M2302" s="221">
        <v>69.538926681783821</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F2303" s="590">
        <v>561916.77</v>
      </c>
      <c r="G2303" s="591"/>
      <c r="L2303" s="588">
        <v>1.8336122502777778E-2</v>
      </c>
      <c r="M2303" s="221">
        <v>69.538926681783821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F2304" s="590">
        <v>748728.15</v>
      </c>
      <c r="G2304" s="591"/>
      <c r="L2304" s="588">
        <v>1.895544023611111E-2</v>
      </c>
      <c r="M2304" s="221">
        <v>69.538926681783821</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F2305" s="590">
        <v>641484.57999999996</v>
      </c>
      <c r="G2305" s="591"/>
      <c r="L2305" s="588">
        <v>1.6140420161111113E-2</v>
      </c>
      <c r="M2305" s="221">
        <v>69.538926681783821</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F2306" s="590">
        <v>566117.55499999993</v>
      </c>
      <c r="G2306" s="591"/>
      <c r="L2306" s="588">
        <v>1.8336122502777778E-2</v>
      </c>
      <c r="M2306" s="221">
        <v>69.538926681783821</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F2307" s="590">
        <v>694612.15500000003</v>
      </c>
      <c r="G2307" s="591"/>
      <c r="L2307" s="588">
        <v>1.895544023611111E-2</v>
      </c>
      <c r="M2307" s="221">
        <v>69.538926681783821</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F2308" s="590">
        <v>871539.33500000008</v>
      </c>
      <c r="G2308" s="591"/>
      <c r="L2308" s="588">
        <v>1.6140420161111113E-2</v>
      </c>
      <c r="M2308" s="221">
        <v>69.538926681783821</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F2309" s="590">
        <v>708450.03500000003</v>
      </c>
      <c r="G2309" s="591"/>
      <c r="L2309" s="588">
        <v>1.6140420161111113E-2</v>
      </c>
      <c r="M2309" s="221">
        <v>69.538926681783821</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F2310" s="590">
        <v>782334.42999999993</v>
      </c>
      <c r="G2310" s="591"/>
      <c r="L2310" s="588">
        <v>1.8336122502777778E-2</v>
      </c>
      <c r="M2310" s="221">
        <v>69.538926681783821</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F2311" s="590">
        <v>504835.51500000001</v>
      </c>
      <c r="G2311" s="591"/>
      <c r="L2311" s="588">
        <v>1.8336122502777778E-2</v>
      </c>
      <c r="M2311" s="221">
        <v>69.538926681783821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F2312" s="590">
        <v>2270400.7399999998</v>
      </c>
      <c r="G2312" s="591"/>
      <c r="L2312" s="588">
        <v>1.6140420161111113E-2</v>
      </c>
      <c r="M2312" s="221">
        <v>69.538926681783821</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F2313" s="590">
        <v>844110.67999999993</v>
      </c>
      <c r="G2313" s="591"/>
      <c r="L2313" s="588">
        <v>1.6140420161111113E-2</v>
      </c>
      <c r="M2313" s="221">
        <v>69.538926681783821</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F2314" s="590">
        <v>602689.09499999997</v>
      </c>
      <c r="G2314" s="591"/>
      <c r="L2314" s="588">
        <v>1.6349408611111112E-2</v>
      </c>
      <c r="M2314" s="221">
        <v>69.538926681783821</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F2315" s="590">
        <v>1114443.55</v>
      </c>
      <c r="G2315" s="591"/>
      <c r="L2315" s="588">
        <v>1.8336122502777778E-2</v>
      </c>
      <c r="M2315" s="221">
        <v>69.538926681783821</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F2316" s="590">
        <v>904651.40500000003</v>
      </c>
      <c r="G2316" s="591"/>
      <c r="L2316" s="588">
        <v>1.6349408611111112E-2</v>
      </c>
      <c r="M2316" s="221">
        <v>69.538926681783821</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F2317" s="590">
        <v>763307.34499999997</v>
      </c>
      <c r="G2317" s="591"/>
      <c r="L2317" s="588">
        <v>1.6140420161111113E-2</v>
      </c>
      <c r="M2317" s="221">
        <v>69.538926681783821</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F2318" s="590">
        <v>976558.96</v>
      </c>
      <c r="G2318" s="591"/>
      <c r="L2318" s="588">
        <v>1.6140420161111113E-2</v>
      </c>
      <c r="M2318" s="221">
        <v>69.538926681783821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F2319" s="590">
        <v>947400.57</v>
      </c>
      <c r="G2319" s="591"/>
      <c r="L2319" s="588">
        <v>1.6140420161111113E-2</v>
      </c>
      <c r="M2319" s="221">
        <v>69.538926681783821</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F2320" s="590">
        <v>597005.68000000005</v>
      </c>
      <c r="G2320" s="591"/>
      <c r="L2320" s="588">
        <v>1.6140420161111113E-2</v>
      </c>
      <c r="M2320" s="221">
        <v>69.538926681783821</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F2321" s="590">
        <v>1367231.9649999999</v>
      </c>
      <c r="G2321" s="591"/>
      <c r="L2321" s="588">
        <v>1.6140420161111113E-2</v>
      </c>
      <c r="M2321" s="221">
        <v>69.538926681783821</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F2322" s="590">
        <v>495198.42</v>
      </c>
      <c r="G2322" s="591"/>
      <c r="L2322" s="588">
        <v>1.6140420161111113E-2</v>
      </c>
      <c r="M2322" s="221">
        <v>69.538926681783821</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F2323" s="590">
        <v>576001.755</v>
      </c>
      <c r="G2323" s="591"/>
      <c r="L2323" s="588">
        <v>1.8336122502777778E-2</v>
      </c>
      <c r="M2323" s="221">
        <v>69.538926681783821</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F2324" s="590">
        <v>476171.33500000002</v>
      </c>
      <c r="G2324" s="591"/>
      <c r="L2324" s="588">
        <v>1.8336122502777778E-2</v>
      </c>
      <c r="M2324" s="221">
        <v>69.538926681783821</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F2325" s="590">
        <v>818905.97</v>
      </c>
      <c r="G2325" s="591"/>
      <c r="L2325" s="588">
        <v>1.6140420161111113E-2</v>
      </c>
      <c r="M2325" s="221">
        <v>69.538926681783821</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F2326" s="590">
        <v>1577765.425</v>
      </c>
      <c r="G2326" s="591"/>
      <c r="L2326" s="588">
        <v>1.6140420161111113E-2</v>
      </c>
      <c r="M2326" s="221">
        <v>69.538926681783821</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F2327" s="590">
        <v>745762.89</v>
      </c>
      <c r="G2327" s="591"/>
      <c r="L2327" s="588">
        <v>1.8336122502777778E-2</v>
      </c>
      <c r="M2327" s="221">
        <v>69.538926681783821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F2328" s="590">
        <v>1742090.25</v>
      </c>
      <c r="G2328" s="591"/>
      <c r="L2328" s="588">
        <v>1.6140420161111113E-2</v>
      </c>
      <c r="M2328" s="221">
        <v>69.538926681783821</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F2329" s="590">
        <v>1185362.6850000001</v>
      </c>
      <c r="G2329" s="591"/>
      <c r="L2329" s="588">
        <v>1.6140420161111113E-2</v>
      </c>
      <c r="M2329" s="221">
        <v>69.538926681783821</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F2330" s="590">
        <v>764295.76500000001</v>
      </c>
      <c r="G2330" s="591"/>
      <c r="L2330" s="588">
        <v>1.6140420161111113E-2</v>
      </c>
      <c r="M2330" s="221">
        <v>69.538926681783821</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F2331" s="590">
        <v>2033921.2550000001</v>
      </c>
      <c r="G2331" s="591"/>
      <c r="L2331" s="588">
        <v>1.6140420161111113E-2</v>
      </c>
      <c r="M2331" s="221">
        <v>69.538926681783821</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F2332" s="590">
        <v>740079.47499999998</v>
      </c>
      <c r="G2332" s="591"/>
      <c r="L2332" s="588">
        <v>1.6140420161111113E-2</v>
      </c>
      <c r="M2332" s="221">
        <v>69.538926681783821</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F2333" s="590">
        <v>626164.06999999995</v>
      </c>
      <c r="G2333" s="591"/>
      <c r="L2333" s="588">
        <v>1.6140420161111113E-2</v>
      </c>
      <c r="M2333" s="221">
        <v>69.538926681783821</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F2334" s="590">
        <v>554750.72499999998</v>
      </c>
      <c r="G2334" s="591"/>
      <c r="L2334" s="588">
        <v>1.8336122502777778E-2</v>
      </c>
      <c r="M2334" s="221">
        <v>69.538926681783821</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F2335" s="590">
        <v>1724545.7949999999</v>
      </c>
      <c r="G2335" s="591"/>
      <c r="L2335" s="588">
        <v>1.6140420161111113E-2</v>
      </c>
      <c r="M2335" s="221">
        <v>69.538926681783821</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F2336" s="590">
        <v>655816.66999999993</v>
      </c>
      <c r="G2336" s="591"/>
      <c r="L2336" s="588">
        <v>2.2286912138888889E-2</v>
      </c>
      <c r="M2336" s="221">
        <v>62.862181909800952</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F2337" s="590">
        <v>665453.76500000001</v>
      </c>
      <c r="G2337" s="591"/>
      <c r="L2337" s="588">
        <v>2.2286912138888889E-2</v>
      </c>
      <c r="M2337" s="221">
        <v>62.862181909800952</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F2338" s="590">
        <v>235243.96000000002</v>
      </c>
      <c r="G2338" s="591"/>
      <c r="L2338" s="588">
        <v>4.8239103027777784E-3</v>
      </c>
      <c r="M2338" s="221">
        <v>62.862181909800952</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F2339" s="590">
        <v>984466.32</v>
      </c>
      <c r="G2339" s="591"/>
      <c r="L2339" s="588">
        <v>2.2286912138888889E-2</v>
      </c>
      <c r="M2339" s="221">
        <v>62.862181909800952</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F2340" s="590">
        <v>1137177.21</v>
      </c>
      <c r="G2340" s="591"/>
      <c r="L2340" s="588">
        <v>2.2286912138888889E-2</v>
      </c>
      <c r="M2340" s="221">
        <v>62.862181909800952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F2341" s="590">
        <v>830767.00999999989</v>
      </c>
      <c r="G2341" s="591"/>
      <c r="L2341" s="588">
        <v>4.8239103027777784E-3</v>
      </c>
      <c r="M2341" s="221">
        <v>62.862181909800952</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F2342" s="590">
        <v>637036.68999999994</v>
      </c>
      <c r="G2342" s="591"/>
      <c r="L2342" s="588">
        <v>4.8239103027777784E-3</v>
      </c>
      <c r="M2342" s="221">
        <v>62.862181909800952</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F2343" s="590">
        <v>381777.22499999998</v>
      </c>
      <c r="G2343" s="591"/>
      <c r="L2343" s="588">
        <v>4.8239103027777784E-3</v>
      </c>
      <c r="M2343" s="221">
        <v>62.862181909800952</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F2344" s="590">
        <v>236973.69500000001</v>
      </c>
      <c r="G2344" s="591"/>
      <c r="L2344" s="588">
        <v>4.8239103027777784E-3</v>
      </c>
      <c r="M2344" s="221">
        <v>62.862181909800952</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F2345" s="590">
        <v>452449.255</v>
      </c>
      <c r="G2345" s="591"/>
      <c r="L2345" s="588">
        <v>4.8239103027777784E-3</v>
      </c>
      <c r="M2345" s="221">
        <v>62.862181909800952</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F2346" s="590">
        <v>688928.74</v>
      </c>
      <c r="G2346" s="591"/>
      <c r="L2346" s="588">
        <v>2.2286912138888889E-2</v>
      </c>
      <c r="M2346" s="221">
        <v>62.862181909800952</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F2347" s="590">
        <v>778380.75</v>
      </c>
      <c r="G2347" s="591"/>
      <c r="L2347" s="588">
        <v>4.8239103027777784E-3</v>
      </c>
      <c r="M2347" s="221">
        <v>62.862181909800952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F2348" s="590">
        <v>1161887.71</v>
      </c>
      <c r="G2348" s="591"/>
      <c r="L2348" s="588">
        <v>2.2286912138888889E-2</v>
      </c>
      <c r="M2348" s="221">
        <v>62.862181909800952</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F2349" s="590">
        <v>856713.03499999992</v>
      </c>
      <c r="G2349" s="591"/>
      <c r="L2349" s="588">
        <v>4.8239103027777784E-3</v>
      </c>
      <c r="M2349" s="221">
        <v>62.862181909800952</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F2350" s="590">
        <v>227089.495</v>
      </c>
      <c r="G2350" s="591"/>
      <c r="L2350" s="588">
        <v>4.8239103027777784E-3</v>
      </c>
      <c r="M2350" s="221">
        <v>62.862181909800952</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F2351" s="590">
        <v>394379.57999999996</v>
      </c>
      <c r="G2351" s="591"/>
      <c r="L2351" s="588">
        <v>4.8239103027777784E-3</v>
      </c>
      <c r="M2351" s="221">
        <v>62.862181909800952</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F2352" s="590">
        <v>839662.78999999992</v>
      </c>
      <c r="G2352" s="591"/>
      <c r="L2352" s="588">
        <v>2.2286912138888889E-2</v>
      </c>
      <c r="M2352" s="221">
        <v>62.862181909800952</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F2353" s="590">
        <v>653592.72499999998</v>
      </c>
      <c r="G2353" s="591"/>
      <c r="L2353" s="588">
        <v>4.8239103027777784E-3</v>
      </c>
      <c r="M2353" s="221">
        <v>62.862181909800952</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F2354" s="590">
        <v>852018.03999999992</v>
      </c>
      <c r="G2354" s="591"/>
      <c r="L2354" s="588">
        <v>4.8239103027777784E-3</v>
      </c>
      <c r="M2354" s="221">
        <v>62.862181909800952</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F2355" s="590">
        <v>239691.84999999998</v>
      </c>
      <c r="G2355" s="591"/>
      <c r="L2355" s="588">
        <v>4.8239103027777784E-3</v>
      </c>
      <c r="M2355" s="221">
        <v>62.862181909800952</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F2356" s="590">
        <v>919477.70500000007</v>
      </c>
      <c r="G2356" s="591"/>
      <c r="L2356" s="588">
        <v>2.2286912138888889E-2</v>
      </c>
      <c r="M2356" s="221">
        <v>62.862181909800952</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F2357" s="590">
        <v>607878.30000000005</v>
      </c>
      <c r="G2357" s="591"/>
      <c r="L2357" s="588">
        <v>4.8239103027777784E-3</v>
      </c>
      <c r="M2357" s="221">
        <v>62.862181909800952</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F2358" s="590">
        <v>176927.18</v>
      </c>
      <c r="G2358" s="591"/>
      <c r="L2358" s="588">
        <v>4.8239103027777784E-3</v>
      </c>
      <c r="M2358" s="221">
        <v>62.862181909800952</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F2359" s="590">
        <v>629376.43499999994</v>
      </c>
      <c r="G2359" s="591"/>
      <c r="L2359" s="588">
        <v>4.8239103027777784E-3</v>
      </c>
      <c r="M2359" s="221">
        <v>62.862181909800952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F2360" s="590">
        <v>921454.54499999993</v>
      </c>
      <c r="G2360" s="591"/>
      <c r="L2360" s="588">
        <v>4.8239103027777784E-3</v>
      </c>
      <c r="M2360" s="221">
        <v>62.862181909800952</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F2361" s="590">
        <v>464310.29499999993</v>
      </c>
      <c r="G2361" s="591"/>
      <c r="L2361" s="588">
        <v>4.8239103027777784E-3</v>
      </c>
      <c r="M2361" s="221">
        <v>62.862181909800952</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F2362" s="590">
        <v>228077.91499999998</v>
      </c>
      <c r="G2362" s="591"/>
      <c r="L2362" s="588">
        <v>4.8239103027777784E-3</v>
      </c>
      <c r="M2362" s="221">
        <v>62.862181909800952</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F2363" s="590">
        <v>970134.23</v>
      </c>
      <c r="G2363" s="591"/>
      <c r="L2363" s="588">
        <v>4.8239103027777784E-3</v>
      </c>
      <c r="M2363" s="221">
        <v>62.862181909800952</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F2364" s="590">
        <v>508047.88</v>
      </c>
      <c r="G2364" s="591"/>
      <c r="L2364" s="588">
        <v>4.8239103027777784E-3</v>
      </c>
      <c r="M2364" s="221">
        <v>62.862181909800952</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F2365" s="590">
        <v>1067987.81</v>
      </c>
      <c r="G2365" s="591"/>
      <c r="L2365" s="588">
        <v>2.2286912138888889E-2</v>
      </c>
      <c r="M2365" s="221">
        <v>62.862181909800952</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F2366" s="590">
        <v>164324.82499999998</v>
      </c>
      <c r="G2366" s="591"/>
      <c r="L2366" s="588">
        <v>4.8239103027777784E-3</v>
      </c>
      <c r="M2366" s="221">
        <v>62.862181909800952</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F2367" s="590">
        <v>467275.55499999999</v>
      </c>
      <c r="G2367" s="591"/>
      <c r="L2367" s="588">
        <v>4.8239103027777784E-3</v>
      </c>
      <c r="M2367" s="221">
        <v>62.862181909800952</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F2368" s="590">
        <v>1110736.9750000001</v>
      </c>
      <c r="G2368" s="591"/>
      <c r="L2368" s="588">
        <v>2.2286912138888889E-2</v>
      </c>
      <c r="M2368" s="221">
        <v>62.862181909800952</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F2369" s="590">
        <v>377329.33499999996</v>
      </c>
      <c r="G2369" s="591"/>
      <c r="L2369" s="588">
        <v>4.8239103027777784E-3</v>
      </c>
      <c r="M2369" s="221">
        <v>62.862181909800952</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F2370" s="590">
        <v>216216.87499999997</v>
      </c>
      <c r="G2370" s="591"/>
      <c r="L2370" s="588">
        <v>4.8239103027777784E-3</v>
      </c>
      <c r="M2370" s="221">
        <v>62.862181909800952</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F2371" s="590">
        <v>590828.05499999993</v>
      </c>
      <c r="G2371" s="591"/>
      <c r="L2371" s="588">
        <v>2.2286912138888889E-2</v>
      </c>
      <c r="M2371" s="221">
        <v>62.862181909800952</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F2372" s="590">
        <v>282441.01500000001</v>
      </c>
      <c r="G2372" s="591"/>
      <c r="L2372" s="588">
        <v>4.8239103027777784E-3</v>
      </c>
      <c r="M2372" s="221">
        <v>62.862181909800952</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F2373" s="590">
        <v>941470.04999999993</v>
      </c>
      <c r="G2373" s="591"/>
      <c r="L2373" s="588">
        <v>2.2286912138888889E-2</v>
      </c>
      <c r="M2373" s="221">
        <v>62.862181909800952</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F2374" s="590">
        <v>1265424.7050000001</v>
      </c>
      <c r="G2374" s="591"/>
      <c r="L2374" s="588">
        <v>2.2286912138888889E-2</v>
      </c>
      <c r="M2374" s="221">
        <v>62.862181909800952</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F2375" s="590">
        <v>442070.84500000003</v>
      </c>
      <c r="G2375" s="591"/>
      <c r="L2375" s="588">
        <v>4.8239103027777784E-3</v>
      </c>
      <c r="M2375" s="221">
        <v>62.862181909800952</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F2376" s="590">
        <v>1706507.13</v>
      </c>
      <c r="G2376" s="591"/>
      <c r="L2376" s="588">
        <v>2.2286912138888889E-2</v>
      </c>
      <c r="M2376" s="221">
        <v>62.862181909800952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F2377" s="590">
        <v>407970.35499999998</v>
      </c>
      <c r="G2377" s="591"/>
      <c r="L2377" s="588">
        <v>4.8239103027777784E-3</v>
      </c>
      <c r="M2377" s="221">
        <v>62.862181909800952</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F2378" s="590">
        <v>1079107.5349999999</v>
      </c>
      <c r="G2378" s="591"/>
      <c r="L2378" s="588">
        <v>2.2286912138888889E-2</v>
      </c>
      <c r="M2378" s="221">
        <v>62.862181909800952</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F2379" s="590">
        <v>532264.17000000004</v>
      </c>
      <c r="G2379" s="591"/>
      <c r="L2379" s="588">
        <v>4.8239103027777784E-3</v>
      </c>
      <c r="M2379" s="221">
        <v>62.862181909800952</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F2380" s="590">
        <v>695353.47</v>
      </c>
      <c r="G2380" s="591"/>
      <c r="L2380" s="588">
        <v>4.8239103027777784E-3</v>
      </c>
      <c r="M2380" s="221">
        <v>62.862181909800952</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F2381" s="590">
        <v>234996.85500000001</v>
      </c>
      <c r="G2381" s="591"/>
      <c r="L2381" s="588">
        <v>4.8239103027777784E-3</v>
      </c>
      <c r="M2381" s="221">
        <v>62.862181909800952</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F2382" s="590">
        <v>238456.32500000001</v>
      </c>
      <c r="G2382" s="591"/>
      <c r="L2382" s="588">
        <v>4.8239103027777784E-3</v>
      </c>
      <c r="M2382" s="221">
        <v>62.862181909800952</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F2383" s="590">
        <v>873021.96499999985</v>
      </c>
      <c r="G2383" s="591"/>
      <c r="L2383" s="588">
        <v>2.2286912138888889E-2</v>
      </c>
      <c r="M2383" s="221">
        <v>62.862181909800952</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F2384" s="590">
        <v>1593580.145</v>
      </c>
      <c r="G2384" s="591"/>
      <c r="L2384" s="588">
        <v>2.2286912138888889E-2</v>
      </c>
      <c r="M2384" s="221">
        <v>62.862181909800952</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F2385" s="590">
        <v>1438151.1</v>
      </c>
      <c r="G2385" s="591"/>
      <c r="L2385" s="588">
        <v>2.2286912138888889E-2</v>
      </c>
      <c r="M2385" s="221">
        <v>62.862181909800952</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F2386" s="590">
        <v>166548.76999999999</v>
      </c>
      <c r="G2386" s="591"/>
      <c r="L2386" s="588">
        <v>2.2286912138888889E-2</v>
      </c>
      <c r="M2386" s="221">
        <v>62.862181909800952</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F2387" s="590">
        <v>261437.09</v>
      </c>
      <c r="G2387" s="591"/>
      <c r="L2387" s="588">
        <v>4.8239103027777784E-3</v>
      </c>
      <c r="M2387" s="221">
        <v>62.862181909800952</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F2388" s="590">
        <v>205344.25499999998</v>
      </c>
      <c r="G2388" s="591"/>
      <c r="L2388" s="588">
        <v>4.8239103027777784E-3</v>
      </c>
      <c r="M2388" s="221">
        <v>62.862181909800952</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F2389" s="590">
        <v>522379.97</v>
      </c>
      <c r="G2389" s="591"/>
      <c r="L2389" s="588">
        <v>4.8239103027777784E-3</v>
      </c>
      <c r="M2389" s="221">
        <v>62.862181909800952</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F2390" s="590">
        <v>743044.73499999999</v>
      </c>
      <c r="G2390" s="591"/>
      <c r="L2390" s="588">
        <v>4.8239103027777784E-3</v>
      </c>
      <c r="M2390" s="221">
        <v>62.862181909800952</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F2391" s="590">
        <v>705978.98499999999</v>
      </c>
      <c r="G2391" s="591"/>
      <c r="L2391" s="588">
        <v>2.2286912138888889E-2</v>
      </c>
      <c r="M2391" s="221">
        <v>62.862181909800952</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F2392" s="590">
        <v>655981.4066666665</v>
      </c>
      <c r="G2392" s="591"/>
      <c r="L2392" s="588">
        <v>2.2286912138888889E-2</v>
      </c>
      <c r="M2392" s="221">
        <v>62.862181909800952</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F2393" s="590">
        <v>773932.86</v>
      </c>
      <c r="G2393" s="591"/>
      <c r="L2393" s="588">
        <v>4.8239103027777784E-3</v>
      </c>
      <c r="M2393" s="221">
        <v>62.862181909800952</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F2394" s="590">
        <v>227583.70500000002</v>
      </c>
      <c r="G2394" s="591"/>
      <c r="L2394" s="588">
        <v>4.8239103027777784E-3</v>
      </c>
      <c r="M2394" s="221">
        <v>62.862181909800952</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F2395" s="590">
        <v>532264.17000000004</v>
      </c>
      <c r="G2395" s="591"/>
      <c r="L2395" s="588">
        <v>4.8239103027777784E-3</v>
      </c>
      <c r="M2395" s="221">
        <v>62.862181909800952</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F2396" s="590">
        <v>210039.25</v>
      </c>
      <c r="G2396" s="591"/>
      <c r="L2396" s="588">
        <v>4.8239103027777784E-3</v>
      </c>
      <c r="M2396" s="221">
        <v>62.862181909800952</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F2397" s="590">
        <v>400310.10000000003</v>
      </c>
      <c r="G2397" s="591"/>
      <c r="L2397" s="588">
        <v>4.8239103027777784E-3</v>
      </c>
      <c r="M2397" s="221">
        <v>62.862181909800952</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F2398" s="590">
        <v>1240219.9950000001</v>
      </c>
      <c r="G2398" s="591"/>
      <c r="L2398" s="588">
        <v>2.2286912138888889E-2</v>
      </c>
      <c r="M2398" s="221">
        <v>62.862181909800952</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F2399" s="590">
        <v>1451741.875</v>
      </c>
      <c r="G2399" s="591"/>
      <c r="L2399" s="588">
        <v>2.2286912138888889E-2</v>
      </c>
      <c r="M2399" s="221">
        <v>62.862181909800952</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F2400" s="590">
        <v>489267.9</v>
      </c>
      <c r="G2400" s="591"/>
      <c r="L2400" s="588">
        <v>4.8239103027777784E-3</v>
      </c>
      <c r="M2400" s="221">
        <v>62.862181909800952</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F2401" s="590">
        <v>1092698.31</v>
      </c>
      <c r="G2401" s="591"/>
      <c r="L2401" s="588">
        <v>2.2286912138888889E-2</v>
      </c>
      <c r="M2401" s="221">
        <v>62.862181909800952</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F2402" s="590">
        <v>211274.77499999999</v>
      </c>
      <c r="G2402" s="591"/>
      <c r="L2402" s="588">
        <v>4.8239103027777784E-3</v>
      </c>
      <c r="M2402" s="221">
        <v>62.862181909800952</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F2403" s="590">
        <v>1350428.825</v>
      </c>
      <c r="G2403" s="591"/>
      <c r="L2403" s="588">
        <v>1.9431044469444443E-2</v>
      </c>
      <c r="M2403" s="221">
        <v>91.962711010330054</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F2404" s="590">
        <v>1029686.535</v>
      </c>
      <c r="G2404" s="591"/>
      <c r="L2404" s="588">
        <v>1.9431044469444443E-2</v>
      </c>
      <c r="M2404" s="221">
        <v>91.962711010330054</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F2405" s="590">
        <v>615044.34499999997</v>
      </c>
      <c r="G2405" s="591"/>
      <c r="L2405" s="588">
        <v>1.9431044469444443E-2</v>
      </c>
      <c r="M2405" s="221">
        <v>91.962711010330054</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F2406" s="590">
        <v>851276.72500000009</v>
      </c>
      <c r="G2406" s="591"/>
      <c r="L2406" s="588">
        <v>1.9431044469444443E-2</v>
      </c>
      <c r="M2406" s="221">
        <v>91.962711010330054</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F2407" s="590">
        <v>1590367.78</v>
      </c>
      <c r="G2407" s="591"/>
      <c r="L2407" s="588">
        <v>1.6140420161111113E-2</v>
      </c>
      <c r="M2407" s="221">
        <v>91.962711010330054</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F2408" s="590">
        <v>1498691.825</v>
      </c>
      <c r="G2408" s="591"/>
      <c r="L2408" s="588">
        <v>1.6349408611111112E-2</v>
      </c>
      <c r="M2408" s="221">
        <v>91.962711010330054</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F2409" s="590">
        <v>1022520.4900000001</v>
      </c>
      <c r="G2409" s="591"/>
      <c r="L2409" s="588">
        <v>0</v>
      </c>
      <c r="M2409" s="221">
        <v>91.962711010330054</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F2410" s="590">
        <v>886365.63499999989</v>
      </c>
      <c r="G2410" s="591"/>
      <c r="L2410" s="588">
        <v>1.9431044469444443E-2</v>
      </c>
      <c r="M2410" s="221">
        <v>91.962711010330054</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F2411" s="590">
        <v>675832.17500000005</v>
      </c>
      <c r="G2411" s="591"/>
      <c r="L2411" s="588">
        <v>1.9431044469444443E-2</v>
      </c>
      <c r="M2411" s="221">
        <v>91.962711010330054</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F2412" s="590">
        <v>1284698.895</v>
      </c>
      <c r="G2412" s="591"/>
      <c r="L2412" s="588">
        <v>1.8336122502777778E-2</v>
      </c>
      <c r="M2412" s="221">
        <v>91.962711010330054</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F2413" s="590">
        <v>1126057.4849999999</v>
      </c>
      <c r="G2413" s="591"/>
      <c r="L2413" s="588">
        <v>1.9431044469444443E-2</v>
      </c>
      <c r="M2413" s="221">
        <v>91.962711010330054</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F2414" s="590">
        <v>627646.69999999995</v>
      </c>
      <c r="G2414" s="591"/>
      <c r="L2414" s="588">
        <v>1.9431044469444443E-2</v>
      </c>
      <c r="M2414" s="221">
        <v>91.962711010330054</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F2415" s="590">
        <v>772944.44000000006</v>
      </c>
      <c r="G2415" s="591"/>
      <c r="L2415" s="588">
        <v>1.7068200686111111E-2</v>
      </c>
      <c r="M2415" s="221">
        <v>91.962711010330054</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F2416" s="590">
        <v>823600.96499999997</v>
      </c>
      <c r="G2416" s="591"/>
      <c r="L2416" s="588">
        <v>1.9431044469444443E-2</v>
      </c>
      <c r="M2416" s="221">
        <v>91.962711010330054</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F2417" s="590">
        <v>1093933.835</v>
      </c>
      <c r="G2417" s="591"/>
      <c r="L2417" s="588">
        <v>1.8336122502777778E-2</v>
      </c>
      <c r="M2417" s="221">
        <v>91.962711010330054</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F2418" s="590">
        <v>1014366.0249999999</v>
      </c>
      <c r="G2418" s="591"/>
      <c r="L2418" s="588">
        <v>1.9431044469444443E-2</v>
      </c>
      <c r="M2418" s="221">
        <v>91.962711010330054</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F2419" s="590">
        <v>831508.32499999995</v>
      </c>
      <c r="G2419" s="591"/>
      <c r="L2419" s="588">
        <v>1.9431044469444443E-2</v>
      </c>
      <c r="M2419" s="221">
        <v>91.962711010330054</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F2420" s="590">
        <v>999045.51500000001</v>
      </c>
      <c r="G2420" s="591"/>
      <c r="L2420" s="588">
        <v>1.9431044469444443E-2</v>
      </c>
      <c r="M2420" s="221">
        <v>91.962711010330054</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F2421" s="590">
        <v>2218508.69</v>
      </c>
      <c r="G2421" s="591"/>
      <c r="L2421" s="588">
        <v>1.9431044469444443E-2</v>
      </c>
      <c r="M2421" s="221">
        <v>91.962711010330054</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F2422" s="590">
        <v>545854.94499999995</v>
      </c>
      <c r="G2422" s="591"/>
      <c r="L2422" s="588">
        <v>1.9431044469444443E-2</v>
      </c>
      <c r="M2422" s="221">
        <v>91.962711010330054</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F2423" s="590">
        <v>836203.32</v>
      </c>
      <c r="G2423" s="591"/>
      <c r="L2423" s="588">
        <v>1.9431044469444443E-2</v>
      </c>
      <c r="M2423" s="221">
        <v>91.962711010330054</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F2424" s="590">
        <v>1038088.105</v>
      </c>
      <c r="G2424" s="591"/>
      <c r="L2424" s="588">
        <v>1.9431044469444443E-2</v>
      </c>
      <c r="M2424" s="221">
        <v>91.962711010330054</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F2425" s="590">
        <v>831261.22</v>
      </c>
      <c r="G2425" s="591"/>
      <c r="L2425" s="588">
        <v>1.8198777958333332E-2</v>
      </c>
      <c r="M2425" s="221">
        <v>91.962711010330054</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F2426" s="590">
        <v>833485.16500000004</v>
      </c>
      <c r="G2426" s="591"/>
      <c r="L2426" s="588">
        <v>1.8706897886111108E-2</v>
      </c>
      <c r="M2426" s="221">
        <v>91.962711010330054</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F2427" s="590">
        <v>857948.56</v>
      </c>
      <c r="G2427" s="591"/>
      <c r="L2427" s="588">
        <v>1.9431044469444443E-2</v>
      </c>
      <c r="M2427" s="221">
        <v>91.962711010330054</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F2428" s="590">
        <v>1013377.605</v>
      </c>
      <c r="G2428" s="591"/>
      <c r="L2428" s="588">
        <v>1.9431044469444443E-2</v>
      </c>
      <c r="M2428" s="221">
        <v>91.962711010330054</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F2429" s="590">
        <v>874998.80499999993</v>
      </c>
      <c r="G2429" s="591"/>
      <c r="L2429" s="588">
        <v>1.9431044469444443E-2</v>
      </c>
      <c r="M2429" s="221">
        <v>91.962711010330054</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F2430" s="590">
        <v>809268.875</v>
      </c>
      <c r="G2430" s="591"/>
      <c r="L2430" s="588">
        <v>1.9431044469444443E-2</v>
      </c>
      <c r="M2430" s="221">
        <v>91.962711010330054</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F2431" s="590">
        <v>938504.78999999992</v>
      </c>
      <c r="G2431" s="591"/>
      <c r="L2431" s="588">
        <v>1.9431044469444443E-2</v>
      </c>
      <c r="M2431" s="221">
        <v>91.962711010330054</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F2432" s="590">
        <v>1110242.7649999999</v>
      </c>
      <c r="G2432" s="591"/>
      <c r="L2432" s="588">
        <v>1.8336122502777778E-2</v>
      </c>
      <c r="M2432" s="221">
        <v>91.962711010330054</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F2433" s="590">
        <v>854736.19500000007</v>
      </c>
      <c r="G2433" s="591"/>
      <c r="L2433" s="588">
        <v>1.9431044469444443E-2</v>
      </c>
      <c r="M2433" s="221">
        <v>91.962711010330054</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F2434" s="590">
        <v>1360807.2350000001</v>
      </c>
      <c r="G2434" s="591"/>
      <c r="L2434" s="588">
        <v>1.9353010311111113E-2</v>
      </c>
      <c r="M2434" s="221">
        <v>91.962711010330054</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F2435" s="590">
        <v>2433984.25</v>
      </c>
      <c r="G2435" s="591"/>
      <c r="L2435" s="588">
        <v>1.6349408611111112E-2</v>
      </c>
      <c r="M2435" s="221">
        <v>91.962711010330054</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F2436" s="590">
        <v>657793.51</v>
      </c>
      <c r="G2436" s="591"/>
      <c r="L2436" s="588">
        <v>1.9431044469444443E-2</v>
      </c>
      <c r="M2436" s="221">
        <v>91.962711010330054</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F2437" s="590">
        <v>565623.34499999997</v>
      </c>
      <c r="G2437" s="591"/>
      <c r="L2437" s="588">
        <v>1.9431044469444443E-2</v>
      </c>
      <c r="M2437" s="221">
        <v>91.962711010330054</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F2438" s="590">
        <v>551538.36</v>
      </c>
      <c r="G2438" s="591"/>
      <c r="L2438" s="588">
        <v>1.9431044469444443E-2</v>
      </c>
      <c r="M2438" s="221">
        <v>91.962711010330054</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F2439" s="590">
        <v>920960.33499999996</v>
      </c>
      <c r="G2439" s="591"/>
      <c r="L2439" s="588">
        <v>1.8353863419444442E-2</v>
      </c>
      <c r="M2439" s="221">
        <v>91.962711010330054</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F2440" s="590">
        <v>820141.495</v>
      </c>
      <c r="G2440" s="591"/>
      <c r="L2440" s="588">
        <v>1.9431044469444443E-2</v>
      </c>
      <c r="M2440" s="221">
        <v>91.962711010330054</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F2441" s="590">
        <v>623198.80999999994</v>
      </c>
      <c r="G2441" s="591"/>
      <c r="L2441" s="588">
        <v>1.9431044469444443E-2</v>
      </c>
      <c r="M2441" s="221">
        <v>91.962711010330054</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F2442" s="590">
        <v>821377.0199999999</v>
      </c>
      <c r="G2442" s="591"/>
      <c r="L2442" s="588">
        <v>1.9431044469444443E-2</v>
      </c>
      <c r="M2442" s="221">
        <v>91.962711010330054</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F2443" s="590">
        <v>779369.17</v>
      </c>
      <c r="G2443" s="591"/>
      <c r="L2443" s="588">
        <v>1.9431044469444443E-2</v>
      </c>
      <c r="M2443" s="221">
        <v>91.962711010330054</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F2444" s="590">
        <v>798890.46499999997</v>
      </c>
      <c r="G2444" s="591"/>
      <c r="L2444" s="588">
        <v>1.9431044469444443E-2</v>
      </c>
      <c r="M2444" s="221">
        <v>91.962711010330054</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F2445" s="590">
        <v>687693.21499999997</v>
      </c>
      <c r="G2445" s="591"/>
      <c r="L2445" s="588">
        <v>1.9431044469444443E-2</v>
      </c>
      <c r="M2445" s="221">
        <v>91.962711010330054</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F2446" s="590">
        <v>767261.02500000002</v>
      </c>
      <c r="G2446" s="591"/>
      <c r="L2446" s="588">
        <v>1.9431044469444443E-2</v>
      </c>
      <c r="M2446" s="221">
        <v>91.962711010330054</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F2447" s="590">
        <v>1272343.645</v>
      </c>
      <c r="G2447" s="591"/>
      <c r="L2447" s="588">
        <v>1.9353010311111113E-2</v>
      </c>
      <c r="M2447" s="221">
        <v>91.962711010330054</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F2448" s="590">
        <v>981748.16499999992</v>
      </c>
      <c r="G2448" s="591"/>
      <c r="L2448" s="588">
        <v>1.8336122502777778E-2</v>
      </c>
      <c r="M2448" s="221">
        <v>91.962711010330054</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F2449" s="590">
        <v>2432748.7249999996</v>
      </c>
      <c r="G2449" s="591"/>
      <c r="L2449" s="588">
        <v>1.9431044469444443E-2</v>
      </c>
      <c r="M2449" s="221">
        <v>91.962711010330054</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F2450" s="590">
        <v>867585.65500000003</v>
      </c>
      <c r="G2450" s="591"/>
      <c r="L2450" s="588">
        <v>1.8198777958333332E-2</v>
      </c>
      <c r="M2450" s="221">
        <v>91.962711010330054</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F2451" s="590">
        <v>836450.42500000005</v>
      </c>
      <c r="G2451" s="591"/>
      <c r="L2451" s="588">
        <v>1.8535093305555556E-2</v>
      </c>
      <c r="M2451" s="221">
        <v>91.962711010330054</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F2452" s="590">
        <v>814458.08</v>
      </c>
      <c r="G2452" s="591"/>
      <c r="L2452" s="588">
        <v>1.9431044469444443E-2</v>
      </c>
      <c r="M2452" s="221">
        <v>91.962711010330054</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F2453" s="590">
        <v>706473.19500000007</v>
      </c>
      <c r="G2453" s="591"/>
      <c r="L2453" s="588">
        <v>1.9431044469444443E-2</v>
      </c>
      <c r="M2453" s="221">
        <v>91.962711010330054</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F2454" s="590">
        <v>905145.61499999999</v>
      </c>
      <c r="G2454" s="591"/>
      <c r="L2454" s="588">
        <v>1.9431044469444443E-2</v>
      </c>
      <c r="M2454" s="221">
        <v>91.962711010330054</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F2455" s="590">
        <v>1406027.45</v>
      </c>
      <c r="G2455" s="591"/>
      <c r="L2455" s="588">
        <v>1.9431044469444443E-2</v>
      </c>
      <c r="M2455" s="221">
        <v>91.962711010330054</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F2456" s="590">
        <v>1152991.93</v>
      </c>
      <c r="G2456" s="591"/>
      <c r="L2456" s="588">
        <v>1.9431044469444443E-2</v>
      </c>
      <c r="M2456" s="221">
        <v>91.962711010330054</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F2457" s="590">
        <v>544372.31499999994</v>
      </c>
      <c r="G2457" s="591"/>
      <c r="L2457" s="588">
        <v>1.9431044469444443E-2</v>
      </c>
      <c r="M2457" s="221">
        <v>91.962711010330054</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F2458" s="590">
        <v>929856.11499999999</v>
      </c>
      <c r="G2458" s="591"/>
      <c r="L2458" s="588">
        <v>1.9431044469444443E-2</v>
      </c>
      <c r="M2458" s="221">
        <v>91.962711010330054</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F2459" s="590">
        <v>806303.61499999999</v>
      </c>
      <c r="G2459" s="591"/>
      <c r="L2459" s="588">
        <v>1.9431044469444443E-2</v>
      </c>
      <c r="M2459" s="221">
        <v>91.962711010330054</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F2460" s="590">
        <v>804079.67</v>
      </c>
      <c r="G2460" s="591"/>
      <c r="L2460" s="588">
        <v>1.6349408611111112E-2</v>
      </c>
      <c r="M2460" s="221">
        <v>91.962711010330054</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F2461" s="590">
        <v>864373.28999999992</v>
      </c>
      <c r="G2461" s="591"/>
      <c r="L2461" s="588">
        <v>1.9431044469444443E-2</v>
      </c>
      <c r="M2461" s="221">
        <v>91.962711010330054</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F2462" s="590">
        <v>997562.88499999989</v>
      </c>
      <c r="G2462" s="591"/>
      <c r="L2462" s="588">
        <v>1.9431044469444443E-2</v>
      </c>
      <c r="M2462" s="221">
        <v>91.962711010330054</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F2463" s="590">
        <v>822118.33499999996</v>
      </c>
      <c r="G2463" s="591"/>
      <c r="L2463" s="588">
        <v>1.9431044469444443E-2</v>
      </c>
      <c r="M2463" s="221">
        <v>91.962711010330054</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F2464" s="590">
        <v>1050690.46</v>
      </c>
      <c r="G2464" s="591"/>
      <c r="L2464" s="588">
        <v>1.6140420161111113E-2</v>
      </c>
      <c r="M2464" s="221">
        <v>91.962711010330054</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F2465" s="590">
        <v>1215015.2850000001</v>
      </c>
      <c r="G2465" s="591"/>
      <c r="L2465" s="588">
        <v>1.9431044469444443E-2</v>
      </c>
      <c r="M2465" s="221">
        <v>91.962711010330054</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F2466" s="590">
        <v>894767.20499999996</v>
      </c>
      <c r="G2466" s="591"/>
      <c r="L2466" s="588">
        <v>1.9431044469444443E-2</v>
      </c>
      <c r="M2466" s="221">
        <v>91.962711010330054</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F2467" s="590">
        <v>755647.09000000008</v>
      </c>
      <c r="G2467" s="591"/>
      <c r="L2467" s="588">
        <v>1.9431044469444443E-2</v>
      </c>
      <c r="M2467" s="221">
        <v>91.962711010330054</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F2468" s="590">
        <v>889330.89500000002</v>
      </c>
      <c r="G2468" s="591"/>
      <c r="L2468" s="588">
        <v>1.9431044469444443E-2</v>
      </c>
      <c r="M2468" s="221">
        <v>91.962711010330054</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F2469" s="590">
        <v>833732.27</v>
      </c>
      <c r="G2469" s="591"/>
      <c r="L2469" s="588">
        <v>1.9431044469444443E-2</v>
      </c>
      <c r="M2469" s="221">
        <v>91.962711010330054</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F2470" s="590">
        <v>547584.68000000005</v>
      </c>
      <c r="G2470" s="591"/>
      <c r="L2470" s="588">
        <v>1.9431044469444443E-2</v>
      </c>
      <c r="M2470" s="221">
        <v>91.962711010330054</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F2471" s="590">
        <v>865114.60499999998</v>
      </c>
      <c r="G2471" s="591"/>
      <c r="L2471" s="588">
        <v>0</v>
      </c>
      <c r="M2471" s="221">
        <v>91.962711010330054</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F2472" s="590">
        <v>1016342.865</v>
      </c>
      <c r="G2472" s="591"/>
      <c r="L2472" s="588">
        <v>1.6140420161111113E-2</v>
      </c>
      <c r="M2472" s="221">
        <v>91.962711010330054</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F2473" s="590">
        <v>1148791.145</v>
      </c>
      <c r="G2473" s="591"/>
      <c r="L2473" s="588">
        <v>1.9431044469444443E-2</v>
      </c>
      <c r="M2473" s="221">
        <v>91.962711010330054</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F2474" s="590">
        <v>1065269.655</v>
      </c>
      <c r="G2474" s="591"/>
      <c r="L2474" s="588">
        <v>1.9431044469444443E-2</v>
      </c>
      <c r="M2474" s="221">
        <v>91.962711010330054</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F2475" s="590">
        <v>1301254.9300000002</v>
      </c>
      <c r="G2475" s="591"/>
      <c r="L2475" s="588">
        <v>1.9431044469444443E-2</v>
      </c>
      <c r="M2475" s="221">
        <v>91.962711010330054</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F2476" s="590">
        <v>1305949.9249999998</v>
      </c>
      <c r="G2476" s="591"/>
      <c r="L2476" s="588">
        <v>1.9431044469444443E-2</v>
      </c>
      <c r="M2476" s="221">
        <v>91.962711010330054</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F2477" s="590">
        <v>1818939.905</v>
      </c>
      <c r="G2477" s="591"/>
      <c r="L2477" s="588">
        <v>1.9431044469444443E-2</v>
      </c>
      <c r="M2477" s="221">
        <v>91.962711010330054</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F2478" s="590">
        <v>660017.45499999996</v>
      </c>
      <c r="G2478" s="591"/>
      <c r="L2478" s="588">
        <v>0</v>
      </c>
      <c r="M2478" s="221">
        <v>91.962711010330054</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F2479" s="590">
        <v>954813.72</v>
      </c>
      <c r="G2479" s="591"/>
      <c r="L2479" s="588">
        <v>1.9431044469444443E-2</v>
      </c>
      <c r="M2479" s="221">
        <v>91.962711010330054</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F2480" s="590">
        <v>1510799.97</v>
      </c>
      <c r="G2480" s="591"/>
      <c r="L2480" s="588">
        <v>1.6140420161111113E-2</v>
      </c>
      <c r="M2480" s="221">
        <v>91.962711010330054</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F2481" s="590">
        <v>1294088.885</v>
      </c>
      <c r="G2481" s="591"/>
      <c r="L2481" s="588">
        <v>1.8535093305555556E-2</v>
      </c>
      <c r="M2481" s="221">
        <v>91.962711010330054</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F2482" s="590">
        <v>852759.35499999998</v>
      </c>
      <c r="G2482" s="591"/>
      <c r="L2482" s="588">
        <v>1.9431044469444443E-2</v>
      </c>
      <c r="M2482" s="221">
        <v>91.962711010330054</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F2483" s="590">
        <v>654828.25</v>
      </c>
      <c r="G2483" s="591"/>
      <c r="L2483" s="588">
        <v>1.9431044469444443E-2</v>
      </c>
      <c r="M2483" s="221">
        <v>91.962711010330054</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F2484" s="590">
        <v>1745796.8249999997</v>
      </c>
      <c r="G2484" s="591"/>
      <c r="L2484" s="588">
        <v>1.8353863419444442E-2</v>
      </c>
      <c r="M2484" s="221">
        <v>91.962711010330054</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F2485" s="590">
        <v>1312621.76</v>
      </c>
      <c r="G2485" s="591"/>
      <c r="L2485" s="588">
        <v>1.9431044469444443E-2</v>
      </c>
      <c r="M2485" s="221">
        <v>91.962711010330054</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F2486" s="590">
        <v>812975.45</v>
      </c>
      <c r="G2486" s="591"/>
      <c r="L2486" s="588">
        <v>1.8535093305555556E-2</v>
      </c>
      <c r="M2486" s="221">
        <v>91.962711010330054</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F2487" s="590">
        <v>848064.36</v>
      </c>
      <c r="G2487" s="591"/>
      <c r="L2487" s="588">
        <v>1.9431044469444443E-2</v>
      </c>
      <c r="M2487" s="221">
        <v>91.962711010330054</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F2488" s="590">
        <v>1765565.2249999999</v>
      </c>
      <c r="G2488" s="591"/>
      <c r="L2488" s="588">
        <v>1.8336122502777778E-2</v>
      </c>
      <c r="M2488" s="221">
        <v>91.962711010330054</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F2489" s="590">
        <v>1011153.6599999999</v>
      </c>
      <c r="G2489" s="591"/>
      <c r="L2489" s="588">
        <v>1.9431044469444443E-2</v>
      </c>
      <c r="M2489" s="221">
        <v>91.962711010330054</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F2490" s="590">
        <v>827801.75</v>
      </c>
      <c r="G2490" s="591"/>
      <c r="L2490" s="588">
        <v>1.9431044469444443E-2</v>
      </c>
      <c r="M2490" s="221">
        <v>91.962711010330054</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F2491" s="590">
        <v>853994.88</v>
      </c>
      <c r="G2491" s="591"/>
      <c r="L2491" s="588">
        <v>1.9431044469444443E-2</v>
      </c>
      <c r="M2491" s="221">
        <v>91.962711010330054</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F2492" s="590">
        <v>1944963.4549999998</v>
      </c>
      <c r="G2492" s="591"/>
      <c r="L2492" s="588">
        <v>1.8353863419444442E-2</v>
      </c>
      <c r="M2492" s="221">
        <v>91.962711010330054</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F2493" s="590">
        <v>584897.53499999992</v>
      </c>
      <c r="G2493" s="591"/>
      <c r="L2493" s="588">
        <v>1.9431044469444443E-2</v>
      </c>
      <c r="M2493" s="221">
        <v>91.962711010330054</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F2494" s="590">
        <v>893531.68</v>
      </c>
      <c r="G2494" s="591"/>
      <c r="L2494" s="588">
        <v>1.9431044469444443E-2</v>
      </c>
      <c r="M2494" s="221">
        <v>91.962711010330054</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F2495" s="590">
        <v>942952.67999999993</v>
      </c>
      <c r="G2495" s="591"/>
      <c r="L2495" s="588">
        <v>1.9431044469444443E-2</v>
      </c>
      <c r="M2495" s="221">
        <v>91.962711010330054</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F2496" s="590">
        <v>1497703.405</v>
      </c>
      <c r="G2496" s="591"/>
      <c r="L2496" s="588">
        <v>1.9431044469444443E-2</v>
      </c>
      <c r="M2496" s="221">
        <v>91.962711010330054</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F2497" s="590">
        <v>1213532.655</v>
      </c>
      <c r="G2497" s="591"/>
      <c r="L2497" s="588">
        <v>1.9431044469444443E-2</v>
      </c>
      <c r="M2497" s="221">
        <v>91.962711010330054</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F2498" s="590">
        <v>700789.78</v>
      </c>
      <c r="G2498" s="591"/>
      <c r="L2498" s="588">
        <v>1.2625805786111111E-2</v>
      </c>
      <c r="M2498" s="221">
        <v>124.84252960443435</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F2499" s="590">
        <v>194471.63499999998</v>
      </c>
      <c r="G2499" s="591"/>
      <c r="L2499" s="588">
        <v>1.1927781733333332E-2</v>
      </c>
      <c r="M2499" s="221">
        <v>124.84252960443435</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F2500" s="590">
        <v>900450.62</v>
      </c>
      <c r="G2500" s="591"/>
      <c r="L2500" s="588">
        <v>1.2625805786111111E-2</v>
      </c>
      <c r="M2500" s="221">
        <v>124.84252960443435</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F2501" s="590">
        <v>416124.82</v>
      </c>
      <c r="G2501" s="591"/>
      <c r="L2501" s="588">
        <v>1.9431044469444443E-2</v>
      </c>
      <c r="M2501" s="221">
        <v>124.84252960443435</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F2502" s="590">
        <v>367198.03</v>
      </c>
      <c r="G2502" s="591"/>
      <c r="L2502" s="588">
        <v>1.1927781733333332E-2</v>
      </c>
      <c r="M2502" s="221">
        <v>124.84252960443435</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F2503" s="590">
        <v>229560.54500000001</v>
      </c>
      <c r="G2503" s="591"/>
      <c r="L2503" s="588">
        <v>1.1927781733333332E-2</v>
      </c>
      <c r="M2503" s="221">
        <v>124.84252960443435</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F2504" s="590">
        <v>564140.71499999997</v>
      </c>
      <c r="G2504" s="591"/>
      <c r="L2504" s="588">
        <v>2.1067947827777777E-2</v>
      </c>
      <c r="M2504" s="221">
        <v>124.84252960443435</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F2505" s="590">
        <v>965192.13</v>
      </c>
      <c r="G2505" s="591"/>
      <c r="L2505" s="588">
        <v>1.2625805786111111E-2</v>
      </c>
      <c r="M2505" s="221">
        <v>124.84252960443435</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F2506" s="590">
        <v>210533.46000000002</v>
      </c>
      <c r="G2506" s="591"/>
      <c r="L2506" s="588">
        <v>1.1927781733333332E-2</v>
      </c>
      <c r="M2506" s="221">
        <v>124.84252960443435</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F2507" s="590">
        <v>625422.755</v>
      </c>
      <c r="G2507" s="591"/>
      <c r="L2507" s="588">
        <v>2.1067947827777777E-2</v>
      </c>
      <c r="M2507" s="221">
        <v>124.84252960443435</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F2508" s="590">
        <v>1016589.97</v>
      </c>
      <c r="G2508" s="591"/>
      <c r="L2508" s="588">
        <v>1.7164508677777777E-2</v>
      </c>
      <c r="M2508" s="221">
        <v>124.84252960443435</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F2509" s="590">
        <v>255012.36</v>
      </c>
      <c r="G2509" s="591"/>
      <c r="L2509" s="588">
        <v>1.1927781733333332E-2</v>
      </c>
      <c r="M2509" s="221">
        <v>124.84252960443435</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F2510" s="590">
        <v>505823.935</v>
      </c>
      <c r="G2510" s="591"/>
      <c r="L2510" s="588">
        <v>1.9431044469444443E-2</v>
      </c>
      <c r="M2510" s="221">
        <v>124.84252960443435</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F2511" s="590">
        <v>810998.61</v>
      </c>
      <c r="G2511" s="591"/>
      <c r="L2511" s="588">
        <v>1.7164508677777777E-2</v>
      </c>
      <c r="M2511" s="221">
        <v>124.84252960443435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F2512" s="590">
        <v>1467556.595</v>
      </c>
      <c r="G2512" s="591"/>
      <c r="L2512" s="588">
        <v>2.1067947827777777E-2</v>
      </c>
      <c r="M2512" s="221">
        <v>124.84252960443435</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F2513" s="590">
        <v>736867.11</v>
      </c>
      <c r="G2513" s="591"/>
      <c r="L2513" s="588">
        <v>2.1067947827777777E-2</v>
      </c>
      <c r="M2513" s="221">
        <v>124.84252960443435</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F2514" s="590">
        <v>218193.71499999997</v>
      </c>
      <c r="G2514" s="591"/>
      <c r="L2514" s="588">
        <v>1.1927781733333332E-2</v>
      </c>
      <c r="M2514" s="221">
        <v>124.84252960443435</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F2515" s="590">
        <v>613561.71499999997</v>
      </c>
      <c r="G2515" s="591"/>
      <c r="L2515" s="588">
        <v>2.4351280474999997E-2</v>
      </c>
      <c r="M2515" s="221">
        <v>124.84252960443435</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F2516" s="590">
        <v>742056.31499999994</v>
      </c>
      <c r="G2516" s="591"/>
      <c r="L2516" s="588">
        <v>1.8535093305555556E-2</v>
      </c>
      <c r="M2516" s="221">
        <v>124.84252960443435</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F2517" s="590">
        <v>1156698.5049999999</v>
      </c>
      <c r="G2517" s="591"/>
      <c r="L2517" s="588">
        <v>1.2625805786111111E-2</v>
      </c>
      <c r="M2517" s="221">
        <v>124.84252960443435</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F2518" s="590">
        <v>1405780.345</v>
      </c>
      <c r="G2518" s="591"/>
      <c r="L2518" s="588">
        <v>1.2625805786111111E-2</v>
      </c>
      <c r="M2518" s="221">
        <v>124.84252960443435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F2519" s="590">
        <v>168278.505</v>
      </c>
      <c r="G2519" s="591"/>
      <c r="L2519" s="588">
        <v>0</v>
      </c>
      <c r="M2519" s="221">
        <v>124.84252960443435</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F2520" s="590">
        <v>220664.76499999998</v>
      </c>
      <c r="G2520" s="591"/>
      <c r="L2520" s="588">
        <v>1.1927781733333332E-2</v>
      </c>
      <c r="M2520" s="221">
        <v>124.84252960443435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F2521" s="590">
        <v>383506.95999999996</v>
      </c>
      <c r="G2521" s="591"/>
      <c r="L2521" s="588">
        <v>1.9431044469444443E-2</v>
      </c>
      <c r="M2521" s="221">
        <v>124.84252960443435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F2522" s="590">
        <v>595770.15500000003</v>
      </c>
      <c r="G2522" s="591"/>
      <c r="L2522" s="588">
        <v>0</v>
      </c>
      <c r="M2522" s="221">
        <v>124.84252960443435</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F2523" s="590">
        <v>846828.83500000008</v>
      </c>
      <c r="G2523" s="591"/>
      <c r="L2523" s="588">
        <v>1.2625805786111111E-2</v>
      </c>
      <c r="M2523" s="221">
        <v>124.84252960443435</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F2524" s="590">
        <v>732419.22</v>
      </c>
      <c r="G2524" s="591"/>
      <c r="L2524" s="588">
        <v>1.7164508677777777E-2</v>
      </c>
      <c r="M2524" s="221">
        <v>124.84252960443435</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F2525" s="590">
        <v>944188.20500000007</v>
      </c>
      <c r="G2525" s="591"/>
      <c r="L2525" s="588">
        <v>2.1067947827777777E-2</v>
      </c>
      <c r="M2525" s="221">
        <v>124.84252960443435</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F2526" s="590">
        <v>529793.12</v>
      </c>
      <c r="G2526" s="591"/>
      <c r="L2526" s="588">
        <v>1.9431044469444443E-2</v>
      </c>
      <c r="M2526" s="221">
        <v>124.84252960443435</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F2527" s="590">
        <v>427985.86</v>
      </c>
      <c r="G2527" s="591"/>
      <c r="L2527" s="588">
        <v>0</v>
      </c>
      <c r="M2527" s="221">
        <v>124.84252960443435</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F2528" s="590">
        <v>879693.8</v>
      </c>
      <c r="G2528" s="591"/>
      <c r="L2528" s="588">
        <v>1.8859766091666667E-2</v>
      </c>
      <c r="M2528" s="221">
        <v>124.84252960443435</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F2529" s="590">
        <v>813963.87</v>
      </c>
      <c r="G2529" s="591"/>
      <c r="L2529" s="588">
        <v>1.5698924361111109E-2</v>
      </c>
      <c r="M2529" s="221">
        <v>124.84252960443435</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F2530" s="590">
        <v>335815.69500000001</v>
      </c>
      <c r="G2530" s="591"/>
      <c r="L2530" s="588">
        <v>1.1927781733333332E-2</v>
      </c>
      <c r="M2530" s="221">
        <v>124.84252960443435</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F2531" s="590">
        <v>579461.22499999998</v>
      </c>
      <c r="G2531" s="591"/>
      <c r="L2531" s="588">
        <v>1.8535093305555556E-2</v>
      </c>
      <c r="M2531" s="221">
        <v>124.84252960443435</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F2532" s="590">
        <v>341004.9</v>
      </c>
      <c r="G2532" s="591"/>
      <c r="L2532" s="588">
        <v>1.1927781733333332E-2</v>
      </c>
      <c r="M2532" s="221">
        <v>124.84252960443435</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F2533" s="590">
        <v>584897.53499999992</v>
      </c>
      <c r="G2533" s="591"/>
      <c r="L2533" s="588">
        <v>1.2625805786111111E-2</v>
      </c>
      <c r="M2533" s="221">
        <v>124.84252960443435</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F2534" s="590">
        <v>767755.23499999999</v>
      </c>
      <c r="G2534" s="591"/>
      <c r="L2534" s="588">
        <v>1.5698924361111109E-2</v>
      </c>
      <c r="M2534" s="221">
        <v>124.84252960443435</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F2535" s="590">
        <v>228572.125</v>
      </c>
      <c r="G2535" s="591"/>
      <c r="L2535" s="588">
        <v>1.5698924361111109E-2</v>
      </c>
      <c r="M2535" s="221">
        <v>124.84252960443435</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F2536" s="590">
        <v>475430.01999999996</v>
      </c>
      <c r="G2536" s="591"/>
      <c r="L2536" s="588">
        <v>1.3378866858333333E-2</v>
      </c>
      <c r="M2536" s="221">
        <v>124.84252960443435</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F2537" s="590">
        <v>228819.23</v>
      </c>
      <c r="G2537" s="591"/>
      <c r="L2537" s="588">
        <v>1.1927781733333332E-2</v>
      </c>
      <c r="M2537" s="221">
        <v>124.84252960443435</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F2538" s="590">
        <v>237715.00999999998</v>
      </c>
      <c r="G2538" s="591"/>
      <c r="L2538" s="588">
        <v>0</v>
      </c>
      <c r="M2538" s="221">
        <v>124.84252960443435</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F2539" s="590">
        <v>405993.51499999996</v>
      </c>
      <c r="G2539" s="591"/>
      <c r="L2539" s="588">
        <v>0</v>
      </c>
      <c r="M2539" s="221">
        <v>124.84252960443435</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F2540" s="590">
        <v>2457706.3299999996</v>
      </c>
      <c r="G2540" s="591"/>
      <c r="L2540" s="588">
        <v>2.153339121111111E-2</v>
      </c>
      <c r="M2540" s="221">
        <v>124.84252960443435</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F2541" s="590">
        <v>250564.46999999997</v>
      </c>
      <c r="G2541" s="591"/>
      <c r="L2541" s="588">
        <v>1.5698924361111109E-2</v>
      </c>
      <c r="M2541" s="221">
        <v>124.84252960443435</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F2542" s="590">
        <v>743538.94499999995</v>
      </c>
      <c r="G2542" s="591"/>
      <c r="L2542" s="588">
        <v>1.9431044469444443E-2</v>
      </c>
      <c r="M2542" s="221">
        <v>124.84252960443435</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F2543" s="590">
        <v>843863.57499999995</v>
      </c>
      <c r="G2543" s="591"/>
      <c r="L2543" s="588">
        <v>2.1067947827777777E-2</v>
      </c>
      <c r="M2543" s="221">
        <v>124.84252960443435</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F2544" s="590">
        <v>652110.09499999997</v>
      </c>
      <c r="G2544" s="591"/>
      <c r="L2544" s="588">
        <v>0</v>
      </c>
      <c r="M2544" s="221">
        <v>124.84252960443435</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F2545" s="590">
        <v>364479.875</v>
      </c>
      <c r="G2545" s="591"/>
      <c r="L2545" s="588">
        <v>0</v>
      </c>
      <c r="M2545" s="221">
        <v>124.84252960443435</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F2546" s="590">
        <v>817176.23499999999</v>
      </c>
      <c r="G2546" s="591"/>
      <c r="L2546" s="588">
        <v>1.4029198491666667E-2</v>
      </c>
      <c r="M2546" s="221">
        <v>124.84252960443435</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F2547" s="590">
        <v>643955.63</v>
      </c>
      <c r="G2547" s="591"/>
      <c r="L2547" s="588">
        <v>2.4351280474999997E-2</v>
      </c>
      <c r="M2547" s="221">
        <v>124.84252960443435</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F2548" s="590">
        <v>274286.55</v>
      </c>
      <c r="G2548" s="591"/>
      <c r="L2548" s="588">
        <v>1.5698924361111109E-2</v>
      </c>
      <c r="M2548" s="221">
        <v>124.84252960443435</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F2549" s="590">
        <v>209545.04</v>
      </c>
      <c r="G2549" s="591"/>
      <c r="L2549" s="588">
        <v>1.1927781733333332E-2</v>
      </c>
      <c r="M2549" s="221">
        <v>124.84252960443435</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F2550" s="590">
        <v>200649.26</v>
      </c>
      <c r="G2550" s="591"/>
      <c r="L2550" s="588">
        <v>0</v>
      </c>
      <c r="M2550" s="221">
        <v>124.84252960443435</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F2551" s="590">
        <v>239691.84999999998</v>
      </c>
      <c r="G2551" s="591"/>
      <c r="L2551" s="588">
        <v>1.1927781733333332E-2</v>
      </c>
      <c r="M2551" s="221">
        <v>124.84252960443435</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F2552" s="590">
        <v>181869.28</v>
      </c>
      <c r="G2552" s="591"/>
      <c r="L2552" s="588">
        <v>1.1927781733333332E-2</v>
      </c>
      <c r="M2552" s="221">
        <v>124.84252960443435</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F2553" s="590">
        <v>280217.07</v>
      </c>
      <c r="G2553" s="591"/>
      <c r="L2553" s="588">
        <v>1.1927781733333332E-2</v>
      </c>
      <c r="M2553" s="221">
        <v>124.84252960443435</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F2554" s="590">
        <v>2000809.1850000001</v>
      </c>
      <c r="G2554" s="591"/>
      <c r="L2554" s="588">
        <v>2.153339121111111E-2</v>
      </c>
      <c r="M2554" s="221">
        <v>124.84252960443435</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F2555" s="590">
        <v>256989.19999999998</v>
      </c>
      <c r="G2555" s="591"/>
      <c r="L2555" s="588">
        <v>1.1927781733333332E-2</v>
      </c>
      <c r="M2555" s="221">
        <v>124.84252960443435</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F2556" s="590">
        <v>278734.44</v>
      </c>
      <c r="G2556" s="591"/>
      <c r="L2556" s="588">
        <v>1.1927781733333332E-2</v>
      </c>
      <c r="M2556" s="221">
        <v>124.84252960443435</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F2557" s="590">
        <v>486302.63999999996</v>
      </c>
      <c r="G2557" s="591"/>
      <c r="L2557" s="588">
        <v>0</v>
      </c>
      <c r="M2557" s="221">
        <v>124.84252960443435</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F2558" s="590">
        <v>2359852.75</v>
      </c>
      <c r="G2558" s="591"/>
      <c r="L2558" s="588">
        <v>2.153339121111111E-2</v>
      </c>
      <c r="M2558" s="221">
        <v>124.84252960443435</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F2559" s="590">
        <v>759106.55999999994</v>
      </c>
      <c r="G2559" s="591"/>
      <c r="L2559" s="588">
        <v>1.9431044469444443E-2</v>
      </c>
      <c r="M2559" s="221">
        <v>124.84252960443435</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F2560" s="590">
        <v>263166.82500000001</v>
      </c>
      <c r="G2560" s="591"/>
      <c r="L2560" s="588">
        <v>1.1927781733333332E-2</v>
      </c>
      <c r="M2560" s="221">
        <v>124.84252960443435</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F2561" s="590">
        <v>348418.05</v>
      </c>
      <c r="G2561" s="591"/>
      <c r="L2561" s="588">
        <v>1.9431044469444443E-2</v>
      </c>
      <c r="M2561" s="221">
        <v>124.84252960443435</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F2562" s="590">
        <v>213745.82500000001</v>
      </c>
      <c r="G2562" s="591"/>
      <c r="L2562" s="588">
        <v>1.5698924361111109E-2</v>
      </c>
      <c r="M2562" s="221">
        <v>124.84252960443435</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F2563" s="590">
        <v>419337.18499999994</v>
      </c>
      <c r="G2563" s="591"/>
      <c r="L2563" s="588">
        <v>1.9431044469444443E-2</v>
      </c>
      <c r="M2563" s="221">
        <v>124.84252960443435</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F2564" s="590">
        <v>485314.22000000003</v>
      </c>
      <c r="G2564" s="591"/>
      <c r="L2564" s="588">
        <v>0</v>
      </c>
      <c r="M2564" s="221">
        <v>124.84252960443435</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F2565" s="590">
        <v>286147.58999999997</v>
      </c>
      <c r="G2565" s="591"/>
      <c r="L2565" s="588">
        <v>1.1927781733333332E-2</v>
      </c>
      <c r="M2565" s="221">
        <v>124.84252960443435</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F2566" s="590">
        <v>289112.84999999998</v>
      </c>
      <c r="G2566" s="591"/>
      <c r="L2566" s="588">
        <v>0</v>
      </c>
      <c r="M2566" s="221">
        <v>124.84252960443435</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F2567" s="590">
        <v>793454.15500000003</v>
      </c>
      <c r="G2567" s="591"/>
      <c r="L2567" s="588">
        <v>1.3774551827777778E-2</v>
      </c>
      <c r="M2567" s="221">
        <v>124.84252960443435</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F2568" s="590">
        <v>992126.57500000007</v>
      </c>
      <c r="G2568" s="591"/>
      <c r="L2568" s="588">
        <v>1.7388375280555556E-2</v>
      </c>
      <c r="M2568" s="221">
        <v>124.84252960443435</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F2569" s="590">
        <v>782334.42999999993</v>
      </c>
      <c r="G2569" s="591"/>
      <c r="L2569" s="588">
        <v>0</v>
      </c>
      <c r="M2569" s="221">
        <v>124.84252960443435</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F2570" s="590">
        <v>620974.86499999999</v>
      </c>
      <c r="G2570" s="591"/>
      <c r="L2570" s="588">
        <v>1.2625805786111111E-2</v>
      </c>
      <c r="M2570" s="221">
        <v>124.84252960443435</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F2571" s="590">
        <v>709932.66500000004</v>
      </c>
      <c r="G2571" s="591"/>
      <c r="L2571" s="588">
        <v>1.4029198491666667E-2</v>
      </c>
      <c r="M2571" s="221">
        <v>124.84252960443435</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F2572" s="590">
        <v>996327.3600000001</v>
      </c>
      <c r="G2572" s="591"/>
      <c r="L2572" s="588">
        <v>1.2625805786111111E-2</v>
      </c>
      <c r="M2572" s="221">
        <v>124.84252960443435</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F2573" s="590">
        <v>279475.755</v>
      </c>
      <c r="G2573" s="591"/>
      <c r="L2573" s="588">
        <v>0</v>
      </c>
      <c r="M2573" s="221">
        <v>124.84252960443435</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F2574" s="590">
        <v>248587.63</v>
      </c>
      <c r="G2574" s="591"/>
      <c r="L2574" s="588">
        <v>1.1927781733333332E-2</v>
      </c>
      <c r="M2574" s="221">
        <v>124.84252960443435</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F2575" s="590">
        <v>275769.18</v>
      </c>
      <c r="G2575" s="591"/>
      <c r="L2575" s="588">
        <v>1.1927781733333332E-2</v>
      </c>
      <c r="M2575" s="221">
        <v>124.84252960443435</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F2576" s="590">
        <v>766766.81499999994</v>
      </c>
      <c r="G2576" s="591"/>
      <c r="L2576" s="588">
        <v>1.2625805786111111E-2</v>
      </c>
      <c r="M2576" s="221">
        <v>124.84252960443435</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F2577" s="590">
        <v>766025.5</v>
      </c>
      <c r="G2577" s="591"/>
      <c r="L2577" s="588">
        <v>1.5698924361111109E-2</v>
      </c>
      <c r="M2577" s="221">
        <v>124.84252960443435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F2578" s="590">
        <v>633824.32499999995</v>
      </c>
      <c r="G2578" s="591"/>
      <c r="L2578" s="588">
        <v>1.2625805786111111E-2</v>
      </c>
      <c r="M2578" s="221">
        <v>124.84252960443435</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F2579" s="590">
        <v>456650.04</v>
      </c>
      <c r="G2579" s="591"/>
      <c r="L2579" s="588">
        <v>2.1067947827777777E-2</v>
      </c>
      <c r="M2579" s="221">
        <v>124.84252960443435</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F2580" s="590">
        <v>285406.27500000002</v>
      </c>
      <c r="G2580" s="591"/>
      <c r="L2580" s="588">
        <v>1.1927781733333332E-2</v>
      </c>
      <c r="M2580" s="221">
        <v>124.84252960443435</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F2581" s="590">
        <v>1309409.395</v>
      </c>
      <c r="G2581" s="591"/>
      <c r="L2581" s="588">
        <v>1.2625805786111111E-2</v>
      </c>
      <c r="M2581" s="221">
        <v>124.84252960443435</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F2582" s="590">
        <v>248340.52499999997</v>
      </c>
      <c r="G2582" s="591"/>
      <c r="L2582" s="588">
        <v>1.1927781733333332E-2</v>
      </c>
      <c r="M2582" s="221">
        <v>124.84252960443435</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F2583" s="590">
        <v>750952.09499999997</v>
      </c>
      <c r="G2583" s="591"/>
      <c r="L2583" s="588">
        <v>2.1067947827777777E-2</v>
      </c>
      <c r="M2583" s="221">
        <v>124.84252960443435</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F2584" s="590">
        <v>227089.495</v>
      </c>
      <c r="G2584" s="591"/>
      <c r="L2584" s="588">
        <v>1.1927781733333332E-2</v>
      </c>
      <c r="M2584" s="221">
        <v>124.84252960443435</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F2585" s="590">
        <v>656805.09</v>
      </c>
      <c r="G2585" s="591"/>
      <c r="L2585" s="588">
        <v>1.9431044469444443E-2</v>
      </c>
      <c r="M2585" s="221">
        <v>124.84252960443435</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F2586" s="590">
        <v>785793.9</v>
      </c>
      <c r="G2586" s="591"/>
      <c r="L2586" s="588">
        <v>2.1067947827777777E-2</v>
      </c>
      <c r="M2586" s="221">
        <v>124.84252960443435</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F2587" s="590">
        <v>282688.12</v>
      </c>
      <c r="G2587" s="591"/>
      <c r="L2587" s="588">
        <v>1.5698924361111109E-2</v>
      </c>
      <c r="M2587" s="221">
        <v>124.84252960443435</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F2588" s="590">
        <v>1672900.85</v>
      </c>
      <c r="G2588" s="591"/>
      <c r="L2588" s="588">
        <v>1.4029198491666667E-2</v>
      </c>
      <c r="M2588" s="221">
        <v>124.84252960443435</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F2589" s="590">
        <v>1395896.145</v>
      </c>
      <c r="G2589" s="591"/>
      <c r="L2589" s="588">
        <v>1.5698924361111109E-2</v>
      </c>
      <c r="M2589" s="221">
        <v>124.84252960443435</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F2590" s="590">
        <v>950612.93499999994</v>
      </c>
      <c r="G2590" s="591"/>
      <c r="L2590" s="588">
        <v>1.2625805786111111E-2</v>
      </c>
      <c r="M2590" s="221">
        <v>124.84252960443435</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F2591" s="590">
        <v>961979.76500000001</v>
      </c>
      <c r="G2591" s="591"/>
      <c r="L2591" s="588">
        <v>2.1067947827777777E-2</v>
      </c>
      <c r="M2591" s="221">
        <v>124.84252960443435</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F2592" s="590">
        <v>321483.60499999998</v>
      </c>
      <c r="G2592" s="591"/>
      <c r="L2592" s="588">
        <v>1.1927781733333332E-2</v>
      </c>
      <c r="M2592" s="221">
        <v>124.84252960443435</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F2593" s="590">
        <v>227089.495</v>
      </c>
      <c r="G2593" s="591"/>
      <c r="L2593" s="588">
        <v>1.5698924361111109E-2</v>
      </c>
      <c r="M2593" s="221">
        <v>124.84252960443435</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F2594" s="590">
        <v>620233.55000000005</v>
      </c>
      <c r="G2594" s="591"/>
      <c r="L2594" s="588">
        <v>2.4351280474999997E-2</v>
      </c>
      <c r="M2594" s="221">
        <v>124.84252960443435</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F2595" s="590">
        <v>331614.91000000003</v>
      </c>
      <c r="G2595" s="591"/>
      <c r="L2595" s="588">
        <v>1.1927781733333332E-2</v>
      </c>
      <c r="M2595" s="221">
        <v>124.84252960443435</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F2596" s="590">
        <v>257977.61999999997</v>
      </c>
      <c r="G2596" s="591"/>
      <c r="L2596" s="588">
        <v>1.1927781733333332E-2</v>
      </c>
      <c r="M2596" s="221">
        <v>124.84252960443435</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F2597" s="590">
        <v>772697.33499999996</v>
      </c>
      <c r="G2597" s="591"/>
      <c r="L2597" s="588">
        <v>1.2625805786111111E-2</v>
      </c>
      <c r="M2597" s="221">
        <v>124.84252960443435</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F2598" s="590">
        <v>2133751.6749999998</v>
      </c>
      <c r="G2598" s="591"/>
      <c r="L2598" s="588">
        <v>1.2625805786111111E-2</v>
      </c>
      <c r="M2598" s="221">
        <v>124.84252960443435</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F2599" s="590">
        <v>649391.93999999994</v>
      </c>
      <c r="G2599" s="591"/>
      <c r="L2599" s="588">
        <v>1.5698924361111109E-2</v>
      </c>
      <c r="M2599" s="221">
        <v>124.84252960443435</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F2600" s="590">
        <v>306657.30499999999</v>
      </c>
      <c r="G2600" s="591"/>
      <c r="L2600" s="588">
        <v>1.1927781733333332E-2</v>
      </c>
      <c r="M2600" s="221">
        <v>124.84252960443435</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F2601" s="590">
        <v>259954.46000000002</v>
      </c>
      <c r="G2601" s="591"/>
      <c r="L2601" s="588">
        <v>0</v>
      </c>
      <c r="M2601" s="221">
        <v>124.84252960443435</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F2602" s="590">
        <v>2414957.165</v>
      </c>
      <c r="G2602" s="591"/>
      <c r="L2602" s="588">
        <v>2.1067947827777777E-2</v>
      </c>
      <c r="M2602" s="221">
        <v>124.84252960443435</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F2603" s="590">
        <v>275274.96999999997</v>
      </c>
      <c r="G2603" s="591"/>
      <c r="L2603" s="588">
        <v>1.1927781733333332E-2</v>
      </c>
      <c r="M2603" s="221">
        <v>124.84252960443435</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F2604" s="590">
        <v>787770.74</v>
      </c>
      <c r="G2604" s="591"/>
      <c r="L2604" s="588">
        <v>2.4893565830555554E-2</v>
      </c>
      <c r="M2604" s="221">
        <v>124.84252960443435</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F2605" s="590">
        <v>1067246.4949999999</v>
      </c>
      <c r="G2605" s="591"/>
      <c r="L2605" s="588">
        <v>1.8859766091666667E-2</v>
      </c>
      <c r="M2605" s="221">
        <v>124.84252960443435</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F2606" s="590">
        <v>624928.54500000004</v>
      </c>
      <c r="G2606" s="591"/>
      <c r="L2606" s="588">
        <v>1.2625805786111111E-2</v>
      </c>
      <c r="M2606" s="221">
        <v>124.84252960443435</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F2607" s="590">
        <v>249081.84000000003</v>
      </c>
      <c r="G2607" s="591"/>
      <c r="L2607" s="588">
        <v>1.1927781733333332E-2</v>
      </c>
      <c r="M2607" s="221">
        <v>124.84252960443435</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F2608" s="590">
        <v>847075.94</v>
      </c>
      <c r="G2608" s="591"/>
      <c r="L2608" s="588">
        <v>1.9431044469444443E-2</v>
      </c>
      <c r="M2608" s="221">
        <v>124.84252960443435</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F2609" s="590">
        <v>721052.39</v>
      </c>
      <c r="G2609" s="591"/>
      <c r="L2609" s="588">
        <v>1.5698924361111109E-2</v>
      </c>
      <c r="M2609" s="221">
        <v>124.84252960443435</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F2610" s="590">
        <v>689670.05499999993</v>
      </c>
      <c r="G2610" s="591"/>
      <c r="L2610" s="588">
        <v>1.2625805786111111E-2</v>
      </c>
      <c r="M2610" s="221">
        <v>124.84252960443435</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F2611" s="590">
        <v>228572.125</v>
      </c>
      <c r="G2611" s="591"/>
      <c r="L2611" s="588">
        <v>1.1927781733333332E-2</v>
      </c>
      <c r="M2611" s="221">
        <v>124.84252960443435</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F2612" s="590">
        <v>223135.815</v>
      </c>
      <c r="G2612" s="591"/>
      <c r="L2612" s="588">
        <v>1.7388375280555556E-2</v>
      </c>
      <c r="M2612" s="221">
        <v>124.84252960443435</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F2613" s="590">
        <v>764542.87</v>
      </c>
      <c r="G2613" s="591"/>
      <c r="L2613" s="588">
        <v>0</v>
      </c>
      <c r="M2613" s="221">
        <v>124.84252960443435</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F2614" s="590">
        <v>239197.64</v>
      </c>
      <c r="G2614" s="591"/>
      <c r="L2614" s="588">
        <v>1.1927781733333332E-2</v>
      </c>
      <c r="M2614" s="221">
        <v>124.84252960443435</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F2615" s="590">
        <v>245869.47500000001</v>
      </c>
      <c r="G2615" s="591"/>
      <c r="L2615" s="588">
        <v>0</v>
      </c>
      <c r="M2615" s="221">
        <v>124.84252960443435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F2616" s="590">
        <v>576495.96499999997</v>
      </c>
      <c r="G2616" s="591"/>
      <c r="L2616" s="588">
        <v>1.4657633383333334E-2</v>
      </c>
      <c r="M2616" s="221">
        <v>124.84252960443435</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F2617" s="590">
        <v>719075.55</v>
      </c>
      <c r="G2617" s="591"/>
      <c r="L2617" s="588">
        <v>1.9431044469444443E-2</v>
      </c>
      <c r="M2617" s="221">
        <v>124.84252960443435</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F2618" s="590">
        <v>792465.73499999999</v>
      </c>
      <c r="G2618" s="591"/>
      <c r="L2618" s="588">
        <v>1.2625805786111111E-2</v>
      </c>
      <c r="M2618" s="221">
        <v>124.84252960443435</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F2619" s="590">
        <v>169761.13499999998</v>
      </c>
      <c r="G2619" s="591"/>
      <c r="L2619" s="588">
        <v>1.7388375280555556E-2</v>
      </c>
      <c r="M2619" s="221">
        <v>124.84252960443435</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F2620" s="590">
        <v>581932.27500000002</v>
      </c>
      <c r="G2620" s="591"/>
      <c r="L2620" s="588">
        <v>1.3456295880555556E-2</v>
      </c>
      <c r="M2620" s="221">
        <v>124.84252960443435</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F2621" s="590">
        <v>429221.38500000001</v>
      </c>
      <c r="G2621" s="591"/>
      <c r="L2621" s="588">
        <v>1.9431044469444443E-2</v>
      </c>
      <c r="M2621" s="221">
        <v>124.84252960443435</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F2622" s="590">
        <v>511260.24500000005</v>
      </c>
      <c r="G2622" s="591"/>
      <c r="L2622" s="588">
        <v>1.9431044469444443E-2</v>
      </c>
      <c r="M2622" s="221">
        <v>124.84252960443435</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F2623" s="590">
        <v>976311.85499999998</v>
      </c>
      <c r="G2623" s="591"/>
      <c r="L2623" s="588">
        <v>1.9431044469444443E-2</v>
      </c>
      <c r="M2623" s="221">
        <v>124.84252960443435</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F2624" s="590">
        <v>281946.80499999999</v>
      </c>
      <c r="G2624" s="591"/>
      <c r="L2624" s="588">
        <v>0</v>
      </c>
      <c r="M2624" s="221">
        <v>124.84252960443435</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F2625" s="590">
        <v>604418.82999999996</v>
      </c>
      <c r="G2625" s="591"/>
      <c r="L2625" s="588">
        <v>2.1067947827777777E-2</v>
      </c>
      <c r="M2625" s="221">
        <v>124.84252960443435</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F2626" s="590">
        <v>743786.04999999993</v>
      </c>
      <c r="G2626" s="591"/>
      <c r="L2626" s="588">
        <v>1.3774551827777778E-2</v>
      </c>
      <c r="M2626" s="221">
        <v>124.84252960443435</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F2627" s="590">
        <v>765037.08</v>
      </c>
      <c r="G2627" s="591"/>
      <c r="L2627" s="588">
        <v>2.1067947827777777E-2</v>
      </c>
      <c r="M2627" s="221">
        <v>124.84252960443435</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F2628" s="590">
        <v>182116.38499999998</v>
      </c>
      <c r="G2628" s="591"/>
      <c r="L2628" s="588">
        <v>1.9431044469444443E-2</v>
      </c>
      <c r="M2628" s="221">
        <v>124.84252960443435</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F2629" s="590">
        <v>211768.98499999999</v>
      </c>
      <c r="G2629" s="591"/>
      <c r="L2629" s="588">
        <v>1.1927781733333332E-2</v>
      </c>
      <c r="M2629" s="221">
        <v>124.84252960443435</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F2630" s="590">
        <v>617021.18499999994</v>
      </c>
      <c r="G2630" s="591"/>
      <c r="L2630" s="588">
        <v>2.1067947827777777E-2</v>
      </c>
      <c r="M2630" s="221">
        <v>124.84252960443435</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F2631" s="590">
        <v>492233.16</v>
      </c>
      <c r="G2631" s="591"/>
      <c r="L2631" s="588">
        <v>0</v>
      </c>
      <c r="M2631" s="221">
        <v>124.84252960443435</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F2632" s="590">
        <v>171243.76500000001</v>
      </c>
      <c r="G2632" s="591"/>
      <c r="L2632" s="588">
        <v>1.1927781733333332E-2</v>
      </c>
      <c r="M2632" s="221">
        <v>124.84252960443435</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F2633" s="590">
        <v>306657.30499999999</v>
      </c>
      <c r="G2633" s="591"/>
      <c r="L2633" s="588">
        <v>0</v>
      </c>
      <c r="M2633" s="221">
        <v>124.84252960443435</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F2634" s="590">
        <v>326178.59999999998</v>
      </c>
      <c r="G2634" s="591"/>
      <c r="L2634" s="588">
        <v>1.9431044469444443E-2</v>
      </c>
      <c r="M2634" s="221">
        <v>124.84252960443435</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F2635" s="590">
        <v>275274.96999999997</v>
      </c>
      <c r="G2635" s="591"/>
      <c r="L2635" s="588">
        <v>1.1927781733333332E-2</v>
      </c>
      <c r="M2635" s="221">
        <v>124.84252960443435</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F2636" s="590">
        <v>619492.23499999999</v>
      </c>
      <c r="G2636" s="591"/>
      <c r="L2636" s="588">
        <v>1.3378866858333333E-2</v>
      </c>
      <c r="M2636" s="221">
        <v>124.84252960443435</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F2637" s="590">
        <v>307892.83</v>
      </c>
      <c r="G2637" s="591"/>
      <c r="L2637" s="588">
        <v>1.1927781733333332E-2</v>
      </c>
      <c r="M2637" s="221">
        <v>124.84252960443435</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F2638" s="590">
        <v>698812.94</v>
      </c>
      <c r="G2638" s="591"/>
      <c r="L2638" s="588">
        <v>2.4351280474999997E-2</v>
      </c>
      <c r="M2638" s="221">
        <v>124.84252960443435</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F2639" s="590">
        <v>391414.32</v>
      </c>
      <c r="G2639" s="591"/>
      <c r="L2639" s="588">
        <v>0</v>
      </c>
      <c r="M2639" s="221">
        <v>124.84252960443435</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F2640" s="590">
        <v>867585.65500000003</v>
      </c>
      <c r="G2640" s="591"/>
      <c r="L2640" s="588">
        <v>1.9431044469444443E-2</v>
      </c>
      <c r="M2640" s="221">
        <v>124.84252960443435</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F2641" s="590">
        <v>908357.98</v>
      </c>
      <c r="G2641" s="591"/>
      <c r="L2641" s="588">
        <v>1.7164508677777777E-2</v>
      </c>
      <c r="M2641" s="221">
        <v>124.84252960443435</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F2642" s="590">
        <v>750457.88500000001</v>
      </c>
      <c r="G2642" s="591"/>
      <c r="L2642" s="588">
        <v>1.2625805786111111E-2</v>
      </c>
      <c r="M2642" s="221">
        <v>124.84252960443435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F2643" s="590">
        <v>743291.84</v>
      </c>
      <c r="G2643" s="591"/>
      <c r="L2643" s="588">
        <v>1.2625805786111111E-2</v>
      </c>
      <c r="M2643" s="221">
        <v>124.84252960443435</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F2644" s="590">
        <v>455167.41000000003</v>
      </c>
      <c r="G2644" s="591"/>
      <c r="L2644" s="588">
        <v>1.2625805786111111E-2</v>
      </c>
      <c r="M2644" s="221">
        <v>124.84252960443435</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F2645" s="590">
        <v>277746.02</v>
      </c>
      <c r="G2645" s="591"/>
      <c r="L2645" s="588">
        <v>1.1927781733333332E-2</v>
      </c>
      <c r="M2645" s="221">
        <v>124.84252960443435</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F2646" s="590">
        <v>533499.69499999995</v>
      </c>
      <c r="G2646" s="591"/>
      <c r="L2646" s="588">
        <v>2.1067947827777777E-2</v>
      </c>
      <c r="M2646" s="221">
        <v>124.84252960443435</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F2647" s="590">
        <v>647415.1</v>
      </c>
      <c r="G2647" s="591"/>
      <c r="L2647" s="588">
        <v>0</v>
      </c>
      <c r="M2647" s="221">
        <v>124.84252960443435</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F2648" s="590">
        <v>47197.055</v>
      </c>
      <c r="G2648" s="591"/>
      <c r="L2648" s="588">
        <v>1.1927781733333332E-2</v>
      </c>
      <c r="M2648" s="221">
        <v>124.84252960443435</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F2649" s="590">
        <v>420572.71</v>
      </c>
      <c r="G2649" s="591"/>
      <c r="L2649" s="588">
        <v>1.1927781733333332E-2</v>
      </c>
      <c r="M2649" s="221">
        <v>124.84252960443435</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F2650" s="590">
        <v>248834.73499999999</v>
      </c>
      <c r="G2650" s="591"/>
      <c r="L2650" s="588">
        <v>1.1927781733333332E-2</v>
      </c>
      <c r="M2650" s="221">
        <v>124.84252960443435</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F2651" s="590">
        <v>487043.95500000002</v>
      </c>
      <c r="G2651" s="591"/>
      <c r="L2651" s="588">
        <v>0</v>
      </c>
      <c r="M2651" s="221">
        <v>124.84252960443435</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F2652" s="590">
        <v>891554.84</v>
      </c>
      <c r="G2652" s="591"/>
      <c r="L2652" s="588">
        <v>1.2625805786111111E-2</v>
      </c>
      <c r="M2652" s="221">
        <v>124.84252960443435</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F2653" s="590">
        <v>448742.68</v>
      </c>
      <c r="G2653" s="591"/>
      <c r="L2653" s="588">
        <v>2.1067947827777777E-2</v>
      </c>
      <c r="M2653" s="221">
        <v>124.84252960443435</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F2654" s="590">
        <v>740326.58</v>
      </c>
      <c r="G2654" s="591"/>
      <c r="L2654" s="588">
        <v>1.2625805786111111E-2</v>
      </c>
      <c r="M2654" s="221">
        <v>124.84252960443435</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F2655" s="590">
        <v>494951.315</v>
      </c>
      <c r="G2655" s="591"/>
      <c r="L2655" s="588">
        <v>1.5698924361111109E-2</v>
      </c>
      <c r="M2655" s="221">
        <v>124.84252960443435</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F2656" s="590">
        <v>219923.45</v>
      </c>
      <c r="G2656" s="591"/>
      <c r="L2656" s="588">
        <v>1.1927781733333332E-2</v>
      </c>
      <c r="M2656" s="221">
        <v>124.84252960443435</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F2657" s="590">
        <v>572789.39</v>
      </c>
      <c r="G2657" s="591"/>
      <c r="L2657" s="588">
        <v>0</v>
      </c>
      <c r="M2657" s="221">
        <v>124.84252960443435</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F2658" s="590">
        <v>592310.68500000006</v>
      </c>
      <c r="G2658" s="591"/>
      <c r="L2658" s="588">
        <v>1.9431044469444443E-2</v>
      </c>
      <c r="M2658" s="221">
        <v>124.84252960443435</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F2659" s="590">
        <v>347182.52499999997</v>
      </c>
      <c r="G2659" s="591"/>
      <c r="L2659" s="588">
        <v>1.9431044469444443E-2</v>
      </c>
      <c r="M2659" s="221">
        <v>124.84252960443435</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F2660" s="590">
        <v>660758.77</v>
      </c>
      <c r="G2660" s="591"/>
      <c r="L2660" s="588">
        <v>2.1067947827777777E-2</v>
      </c>
      <c r="M2660" s="221">
        <v>124.84252960443435</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F2661" s="590">
        <v>366209.61</v>
      </c>
      <c r="G2661" s="591"/>
      <c r="L2661" s="588">
        <v>0</v>
      </c>
      <c r="M2661" s="221">
        <v>124.84252960443435</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F2662" s="590">
        <v>397591.94500000001</v>
      </c>
      <c r="G2662" s="591"/>
      <c r="L2662" s="588">
        <v>1.1927781733333332E-2</v>
      </c>
      <c r="M2662" s="221">
        <v>124.84252960443435</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F2663" s="590">
        <v>781593.11499999999</v>
      </c>
      <c r="G2663" s="591"/>
      <c r="L2663" s="588">
        <v>1.7164508677777777E-2</v>
      </c>
      <c r="M2663" s="221">
        <v>124.84252960443435</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F2664" s="590">
        <v>619986.44499999995</v>
      </c>
      <c r="G2664" s="591"/>
      <c r="L2664" s="588">
        <v>0</v>
      </c>
      <c r="M2664" s="221">
        <v>124.84252960443435</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F2665" s="590">
        <v>246363.685</v>
      </c>
      <c r="G2665" s="591"/>
      <c r="L2665" s="588">
        <v>1.1927781733333332E-2</v>
      </c>
      <c r="M2665" s="221">
        <v>124.84252960443435</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F2666" s="590">
        <v>675090.86</v>
      </c>
      <c r="G2666" s="591"/>
      <c r="L2666" s="588">
        <v>1.3378866858333333E-2</v>
      </c>
      <c r="M2666" s="221">
        <v>124.84252960443435</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F2667" s="590">
        <v>2820456.4699999997</v>
      </c>
      <c r="G2667" s="591"/>
      <c r="L2667" s="588">
        <v>1.2625805786111111E-2</v>
      </c>
      <c r="M2667" s="221">
        <v>124.84252960443435</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F2668" s="590">
        <v>280217.07</v>
      </c>
      <c r="G2668" s="591"/>
      <c r="L2668" s="588">
        <v>1.1927781733333332E-2</v>
      </c>
      <c r="M2668" s="221">
        <v>124.84252960443435</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F2669" s="590">
        <v>564140.71499999997</v>
      </c>
      <c r="G2669" s="591"/>
      <c r="L2669" s="588">
        <v>1.5698924361111109E-2</v>
      </c>
      <c r="M2669" s="221">
        <v>124.84252960443435</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F2670" s="590">
        <v>209297.935</v>
      </c>
      <c r="G2670" s="591"/>
      <c r="L2670" s="588">
        <v>1.5698924361111109E-2</v>
      </c>
      <c r="M2670" s="221">
        <v>124.84252960443435</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F2671" s="590">
        <v>715368.97499999998</v>
      </c>
      <c r="G2671" s="591"/>
      <c r="L2671" s="588">
        <v>1.5698924361111109E-2</v>
      </c>
      <c r="M2671" s="221">
        <v>124.84252960443435</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F2672" s="590">
        <v>580449.64500000002</v>
      </c>
      <c r="G2672" s="591"/>
      <c r="L2672" s="588">
        <v>1.2625805786111111E-2</v>
      </c>
      <c r="M2672" s="221">
        <v>124.84252960443435</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F2673" s="590">
        <v>548820.20499999996</v>
      </c>
      <c r="G2673" s="591"/>
      <c r="L2673" s="588">
        <v>1.3456295880555556E-2</v>
      </c>
      <c r="M2673" s="221">
        <v>124.84252960443435</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F2674" s="590">
        <v>272309.71000000002</v>
      </c>
      <c r="G2674" s="591"/>
      <c r="L2674" s="588">
        <v>0</v>
      </c>
      <c r="M2674" s="221">
        <v>124.84252960443435</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F2675" s="590">
        <v>754164.46</v>
      </c>
      <c r="G2675" s="591"/>
      <c r="L2675" s="588">
        <v>1.9431044469444443E-2</v>
      </c>
      <c r="M2675" s="221">
        <v>124.84252960443435</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F2676" s="590">
        <v>304433.36</v>
      </c>
      <c r="G2676" s="591"/>
      <c r="L2676" s="588">
        <v>1.1927781733333332E-2</v>
      </c>
      <c r="M2676" s="221">
        <v>124.84252960443435</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F2677" s="590">
        <v>201390.57499999998</v>
      </c>
      <c r="G2677" s="591"/>
      <c r="L2677" s="588">
        <v>1.1927781733333332E-2</v>
      </c>
      <c r="M2677" s="221">
        <v>124.84252960443435</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F2678" s="590">
        <v>1141377.9950000001</v>
      </c>
      <c r="G2678" s="591"/>
      <c r="L2678" s="588">
        <v>1.3456295880555556E-2</v>
      </c>
      <c r="M2678" s="221">
        <v>124.84252960443435</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F2679" s="590">
        <v>602936.19999999995</v>
      </c>
      <c r="G2679" s="591"/>
      <c r="L2679" s="588">
        <v>0</v>
      </c>
      <c r="M2679" s="221">
        <v>124.84252960443435</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F2680" s="590">
        <v>659770.35</v>
      </c>
      <c r="G2680" s="591"/>
      <c r="L2680" s="588">
        <v>1.5698924361111109E-2</v>
      </c>
      <c r="M2680" s="221">
        <v>124.84252960443435</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F2681" s="590">
        <v>1061563.0799999998</v>
      </c>
      <c r="G2681" s="591"/>
      <c r="L2681" s="588">
        <v>1.4657633383333334E-2</v>
      </c>
      <c r="M2681" s="221">
        <v>124.84252960443435</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F2682" s="590">
        <v>277993.125</v>
      </c>
      <c r="G2682" s="591"/>
      <c r="L2682" s="588">
        <v>1.1927781733333332E-2</v>
      </c>
      <c r="M2682" s="221">
        <v>124.84252960443435</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F2683" s="590">
        <v>170996.66</v>
      </c>
      <c r="G2683" s="591"/>
      <c r="L2683" s="588">
        <v>0</v>
      </c>
      <c r="M2683" s="221">
        <v>124.84252960443435</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F2684" s="590">
        <v>744033.15500000003</v>
      </c>
      <c r="G2684" s="591"/>
      <c r="L2684" s="588">
        <v>1.2625805786111111E-2</v>
      </c>
      <c r="M2684" s="221">
        <v>124.84252960443435</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F2685" s="590">
        <v>251058.68</v>
      </c>
      <c r="G2685" s="591"/>
      <c r="L2685" s="588">
        <v>1.1927781733333332E-2</v>
      </c>
      <c r="M2685" s="221">
        <v>124.84252960443435</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F2686" s="590">
        <v>193483.215</v>
      </c>
      <c r="G2686" s="591"/>
      <c r="L2686" s="588">
        <v>0</v>
      </c>
      <c r="M2686" s="221">
        <v>124.84252960443435</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F2687" s="590">
        <v>859678.29500000004</v>
      </c>
      <c r="G2687" s="591"/>
      <c r="L2687" s="588">
        <v>1.5698924361111109E-2</v>
      </c>
      <c r="M2687" s="221">
        <v>124.84252960443435</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F2688" s="590">
        <v>390920.11</v>
      </c>
      <c r="G2688" s="591"/>
      <c r="L2688" s="588">
        <v>1.1927781733333332E-2</v>
      </c>
      <c r="M2688" s="221">
        <v>124.84252960443435</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F2689" s="590">
        <v>207073.99</v>
      </c>
      <c r="G2689" s="591"/>
      <c r="L2689" s="588">
        <v>1.1927781733333332E-2</v>
      </c>
      <c r="M2689" s="221">
        <v>124.84252960443435</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F2690" s="590">
        <v>474688.70500000002</v>
      </c>
      <c r="G2690" s="591"/>
      <c r="L2690" s="588">
        <v>2.1067947827777777E-2</v>
      </c>
      <c r="M2690" s="221">
        <v>124.84252960443435</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F2691" s="590">
        <v>476171.33500000002</v>
      </c>
      <c r="G2691" s="591"/>
      <c r="L2691" s="588">
        <v>1.5698924361111109E-2</v>
      </c>
      <c r="M2691" s="221">
        <v>124.84252960443435</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F2692" s="590">
        <v>129977.23000000001</v>
      </c>
      <c r="G2692" s="591"/>
      <c r="L2692" s="588">
        <v>1.1927781733333332E-2</v>
      </c>
      <c r="M2692" s="221">
        <v>124.84252960443435</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F2693" s="590">
        <v>308881.25</v>
      </c>
      <c r="G2693" s="591"/>
      <c r="L2693" s="588">
        <v>1.9431044469444443E-2</v>
      </c>
      <c r="M2693" s="221">
        <v>124.84252960443435</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F2694" s="590">
        <v>188046.905</v>
      </c>
      <c r="G2694" s="591"/>
      <c r="L2694" s="588">
        <v>1.1927781733333332E-2</v>
      </c>
      <c r="M2694" s="221">
        <v>124.84252960443435</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F2695" s="590">
        <v>713886.34499999997</v>
      </c>
      <c r="G2695" s="591"/>
      <c r="L2695" s="588">
        <v>1.2625805786111111E-2</v>
      </c>
      <c r="M2695" s="221">
        <v>124.84252960443435</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F2696" s="590">
        <v>1367973.28</v>
      </c>
      <c r="G2696" s="591"/>
      <c r="L2696" s="588">
        <v>1.3774551827777778E-2</v>
      </c>
      <c r="M2696" s="221">
        <v>124.84252960443435</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F2697" s="590">
        <v>341746.21499999997</v>
      </c>
      <c r="G2697" s="591"/>
      <c r="L2697" s="588">
        <v>0</v>
      </c>
      <c r="M2697" s="221">
        <v>124.84252960443435</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F2698" s="590">
        <v>632835.90500000003</v>
      </c>
      <c r="G2698" s="591"/>
      <c r="L2698" s="588">
        <v>1.5698924361111109E-2</v>
      </c>
      <c r="M2698" s="221">
        <v>124.84252960443435</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F2699" s="590">
        <v>557468.88</v>
      </c>
      <c r="G2699" s="591"/>
      <c r="L2699" s="588">
        <v>1.3456295880555556E-2</v>
      </c>
      <c r="M2699" s="221">
        <v>124.84252960443435</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F2700" s="590">
        <v>696836.1</v>
      </c>
      <c r="G2700" s="591"/>
      <c r="L2700" s="588">
        <v>1.5698924361111109E-2</v>
      </c>
      <c r="M2700" s="221">
        <v>124.84252960443435</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F2701" s="590">
        <v>1013130.5</v>
      </c>
      <c r="G2701" s="591"/>
      <c r="L2701" s="588">
        <v>1.2625805786111111E-2</v>
      </c>
      <c r="M2701" s="221">
        <v>124.84252960443435</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F2702" s="590">
        <v>654828.25</v>
      </c>
      <c r="G2702" s="591"/>
      <c r="L2702" s="588">
        <v>1.9431044469444443E-2</v>
      </c>
      <c r="M2702" s="221">
        <v>124.84252960443435</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F2703" s="590">
        <v>605160.14500000002</v>
      </c>
      <c r="G2703" s="591"/>
      <c r="L2703" s="588">
        <v>0</v>
      </c>
      <c r="M2703" s="221">
        <v>124.84252960443435</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F2704" s="590">
        <v>291831.005</v>
      </c>
      <c r="G2704" s="591"/>
      <c r="L2704" s="588">
        <v>0</v>
      </c>
      <c r="M2704" s="221">
        <v>124.84252960443435</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F2705" s="590">
        <v>258471.83</v>
      </c>
      <c r="G2705" s="591"/>
      <c r="L2705" s="588">
        <v>1.1927781733333332E-2</v>
      </c>
      <c r="M2705" s="221">
        <v>124.84252960443435</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F2706" s="590">
        <v>318765.45</v>
      </c>
      <c r="G2706" s="591"/>
      <c r="L2706" s="588">
        <v>0</v>
      </c>
      <c r="M2706" s="221">
        <v>124.84252960443435</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F2707" s="590">
        <v>866597.23499999999</v>
      </c>
      <c r="G2707" s="591"/>
      <c r="L2707" s="588">
        <v>1.3456295880555556E-2</v>
      </c>
      <c r="M2707" s="221">
        <v>124.84252960443435</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F2708" s="590">
        <v>353607.255</v>
      </c>
      <c r="G2708" s="591"/>
      <c r="L2708" s="588">
        <v>1.1927781733333332E-2</v>
      </c>
      <c r="M2708" s="221">
        <v>124.84252960443435</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F2709" s="590">
        <v>1296807.04</v>
      </c>
      <c r="G2709" s="591"/>
      <c r="L2709" s="588">
        <v>1.5698924361111109E-2</v>
      </c>
      <c r="M2709" s="221">
        <v>124.84252960443435</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F2710" s="590">
        <v>774179.96499999997</v>
      </c>
      <c r="G2710" s="591"/>
      <c r="L2710" s="588">
        <v>1.9431044469444443E-2</v>
      </c>
      <c r="M2710" s="221">
        <v>124.84252960443435</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F2711" s="590">
        <v>453190.57</v>
      </c>
      <c r="G2711" s="591"/>
      <c r="L2711" s="588">
        <v>1.9431044469444443E-2</v>
      </c>
      <c r="M2711" s="221">
        <v>124.84252960443435</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F2712" s="590">
        <v>432186.64499999996</v>
      </c>
      <c r="G2712" s="591"/>
      <c r="L2712" s="588">
        <v>0</v>
      </c>
      <c r="M2712" s="221">
        <v>124.84252960443435</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F2713" s="590">
        <v>167537.18999999997</v>
      </c>
      <c r="G2713" s="591"/>
      <c r="L2713" s="588">
        <v>0</v>
      </c>
      <c r="M2713" s="221">
        <v>124.84252960443435</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F2714" s="590">
        <v>225853.96999999997</v>
      </c>
      <c r="G2714" s="591"/>
      <c r="L2714" s="588">
        <v>0</v>
      </c>
      <c r="M2714" s="221">
        <v>124.84252960443435</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F2715" s="590">
        <v>313823.34999999998</v>
      </c>
      <c r="G2715" s="591"/>
      <c r="L2715" s="588">
        <v>0</v>
      </c>
      <c r="M2715" s="221">
        <v>124.84252960443435</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F2716" s="590">
        <v>258471.83</v>
      </c>
      <c r="G2716" s="591"/>
      <c r="L2716" s="588">
        <v>1.1927781733333332E-2</v>
      </c>
      <c r="M2716" s="221">
        <v>124.84252960443435</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F2717" s="590">
        <v>1508328.92</v>
      </c>
      <c r="G2717" s="591"/>
      <c r="L2717" s="588">
        <v>2.153339121111111E-2</v>
      </c>
      <c r="M2717" s="221">
        <v>124.84252960443435</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F2718" s="590">
        <v>507306.56499999994</v>
      </c>
      <c r="G2718" s="591"/>
      <c r="L2718" s="588">
        <v>0</v>
      </c>
      <c r="M2718" s="221">
        <v>124.84252960443435</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F2719" s="590">
        <v>185575.85500000001</v>
      </c>
      <c r="G2719" s="591"/>
      <c r="L2719" s="588">
        <v>0</v>
      </c>
      <c r="M2719" s="221">
        <v>124.84252960443435</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F2720" s="590">
        <v>251799.995</v>
      </c>
      <c r="G2720" s="591"/>
      <c r="L2720" s="588">
        <v>1.1927781733333332E-2</v>
      </c>
      <c r="M2720" s="221">
        <v>124.84252960443435</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F2721" s="590">
        <v>347923.84</v>
      </c>
      <c r="G2721" s="591"/>
      <c r="L2721" s="588">
        <v>0</v>
      </c>
      <c r="M2721" s="221">
        <v>124.84252960443435</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F2722" s="590">
        <v>622704.6</v>
      </c>
      <c r="G2722" s="591"/>
      <c r="L2722" s="588">
        <v>1.5698924361111109E-2</v>
      </c>
      <c r="M2722" s="221">
        <v>124.84252960443435</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F2723" s="590">
        <v>388449.06</v>
      </c>
      <c r="G2723" s="591"/>
      <c r="L2723" s="588">
        <v>0</v>
      </c>
      <c r="M2723" s="221">
        <v>124.84252960443435</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F2724" s="590">
        <v>1545888.8800000001</v>
      </c>
      <c r="G2724" s="591"/>
      <c r="L2724" s="588">
        <v>1.7164508677777777E-2</v>
      </c>
      <c r="M2724" s="221">
        <v>124.84252960443435</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F2725" s="590">
        <v>653345.62</v>
      </c>
      <c r="G2725" s="591"/>
      <c r="L2725" s="588">
        <v>1.2625805786111111E-2</v>
      </c>
      <c r="M2725" s="221">
        <v>124.84252960443435</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F2726" s="590">
        <v>843122.25999999989</v>
      </c>
      <c r="G2726" s="591"/>
      <c r="L2726" s="588">
        <v>1.2625805786111111E-2</v>
      </c>
      <c r="M2726" s="221">
        <v>124.84252960443435</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F2727" s="590">
        <v>850782.51500000001</v>
      </c>
      <c r="G2727" s="591"/>
      <c r="L2727" s="588">
        <v>1.5698924361111109E-2</v>
      </c>
      <c r="M2727" s="221">
        <v>124.84252960443435</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F2728" s="590">
        <v>199660.84</v>
      </c>
      <c r="G2728" s="591"/>
      <c r="L2728" s="588">
        <v>1.1927781733333332E-2</v>
      </c>
      <c r="M2728" s="221">
        <v>124.84252960443435</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F2729" s="590">
        <v>320989.39500000002</v>
      </c>
      <c r="G2729" s="591"/>
      <c r="L2729" s="588">
        <v>2.1067947827777777E-2</v>
      </c>
      <c r="M2729" s="221">
        <v>124.84252960443435</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F2730" s="590">
        <v>249081.84000000003</v>
      </c>
      <c r="G2730" s="591"/>
      <c r="L2730" s="588">
        <v>0</v>
      </c>
      <c r="M2730" s="221">
        <v>124.84252960443435</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F2731" s="590">
        <v>907616.66499999992</v>
      </c>
      <c r="G2731" s="591"/>
      <c r="L2731" s="588">
        <v>1.5698924361111109E-2</v>
      </c>
      <c r="M2731" s="221">
        <v>124.84252960443435</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F2732" s="590">
        <v>721546.60000000009</v>
      </c>
      <c r="G2732" s="591"/>
      <c r="L2732" s="588">
        <v>1.9431044469444443E-2</v>
      </c>
      <c r="M2732" s="221">
        <v>124.84252960443435</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F2733" s="590">
        <v>909099.29499999993</v>
      </c>
      <c r="G2733" s="591"/>
      <c r="L2733" s="588">
        <v>1.2625805786111111E-2</v>
      </c>
      <c r="M2733" s="221">
        <v>124.84252960443435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F2734" s="590">
        <v>1153980.3500000001</v>
      </c>
      <c r="G2734" s="591"/>
      <c r="L2734" s="588">
        <v>1.2625805786111111E-2</v>
      </c>
      <c r="M2734" s="221">
        <v>124.84252960443435</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F2735" s="590">
        <v>262919.72000000003</v>
      </c>
      <c r="G2735" s="591"/>
      <c r="L2735" s="588">
        <v>1.1927781733333332E-2</v>
      </c>
      <c r="M2735" s="221">
        <v>124.84252960443435</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F2736" s="590">
        <v>1181409.0050000001</v>
      </c>
      <c r="G2736" s="591"/>
      <c r="L2736" s="588">
        <v>1.2625805786111111E-2</v>
      </c>
      <c r="M2736" s="221">
        <v>124.84252960443435</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F2737" s="590">
        <v>423290.86500000005</v>
      </c>
      <c r="G2737" s="591"/>
      <c r="L2737" s="588">
        <v>1.9431044469444443E-2</v>
      </c>
      <c r="M2737" s="221">
        <v>124.84252960443435</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F2738" s="590">
        <v>717098.71000000008</v>
      </c>
      <c r="G2738" s="591"/>
      <c r="L2738" s="588">
        <v>1.9431044469444443E-2</v>
      </c>
      <c r="M2738" s="221">
        <v>124.84252960443435</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F2739" s="590">
        <v>269097.34499999997</v>
      </c>
      <c r="G2739" s="591"/>
      <c r="L2739" s="588">
        <v>1.5698924361111109E-2</v>
      </c>
      <c r="M2739" s="221">
        <v>124.84252960443435</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F2740" s="590">
        <v>364232.76999999996</v>
      </c>
      <c r="G2740" s="591"/>
      <c r="L2740" s="588">
        <v>1.1927781733333332E-2</v>
      </c>
      <c r="M2740" s="221">
        <v>124.84252960443435</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F2741" s="590">
        <v>316047.29499999998</v>
      </c>
      <c r="G2741" s="591"/>
      <c r="L2741" s="588">
        <v>1.1927781733333332E-2</v>
      </c>
      <c r="M2741" s="221">
        <v>124.84252960443435</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F2742" s="590">
        <v>434163.48500000004</v>
      </c>
      <c r="G2742" s="591"/>
      <c r="L2742" s="588">
        <v>1.8859766091666667E-2</v>
      </c>
      <c r="M2742" s="221">
        <v>124.84252960443435</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F2743" s="590">
        <v>919724.81</v>
      </c>
      <c r="G2743" s="591"/>
      <c r="L2743" s="588">
        <v>1.7164508677777777E-2</v>
      </c>
      <c r="M2743" s="221">
        <v>124.84252960443435</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F2744" s="590">
        <v>784311.27</v>
      </c>
      <c r="G2744" s="591"/>
      <c r="L2744" s="588">
        <v>2.1067947827777777E-2</v>
      </c>
      <c r="M2744" s="221">
        <v>124.84252960443435</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F2745" s="590">
        <v>277004.70500000002</v>
      </c>
      <c r="G2745" s="591"/>
      <c r="L2745" s="588">
        <v>1.1927781733333332E-2</v>
      </c>
      <c r="M2745" s="221">
        <v>124.84252960443435</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F2746" s="590">
        <v>962721.08000000007</v>
      </c>
      <c r="G2746" s="591"/>
      <c r="L2746" s="588">
        <v>2.153339121111111E-2</v>
      </c>
      <c r="M2746" s="221">
        <v>124.84252960443435</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F2747" s="590">
        <v>830767.00999999989</v>
      </c>
      <c r="G2747" s="591"/>
      <c r="L2747" s="588">
        <v>1.5698924361111109E-2</v>
      </c>
      <c r="M2747" s="221">
        <v>124.84252960443435</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F2748" s="590">
        <v>232031.59500000003</v>
      </c>
      <c r="G2748" s="591"/>
      <c r="L2748" s="588">
        <v>1.1927781733333332E-2</v>
      </c>
      <c r="M2748" s="221">
        <v>124.84252960443435</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F2749" s="590">
        <v>417854.55499999999</v>
      </c>
      <c r="G2749" s="591"/>
      <c r="L2749" s="588">
        <v>0</v>
      </c>
      <c r="M2749" s="221">
        <v>124.84252960443435</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F2750" s="590">
        <v>348912.26</v>
      </c>
      <c r="G2750" s="591"/>
      <c r="L2750" s="588">
        <v>1.9431044469444443E-2</v>
      </c>
      <c r="M2750" s="221">
        <v>124.84252960443435</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F2751" s="590">
        <v>430209.80499999993</v>
      </c>
      <c r="G2751" s="591"/>
      <c r="L2751" s="588">
        <v>2.1067947827777777E-2</v>
      </c>
      <c r="M2751" s="221">
        <v>124.84252960443435</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F2752" s="590">
        <v>550055.73</v>
      </c>
      <c r="G2752" s="591"/>
      <c r="L2752" s="588">
        <v>3.7784594027777778E-2</v>
      </c>
      <c r="M2752" s="221">
        <v>200.68027210884352</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F2753" s="590">
        <v>378811.96500000003</v>
      </c>
      <c r="G2753" s="591"/>
      <c r="L2753" s="588">
        <v>3.7784594027777778E-2</v>
      </c>
      <c r="M2753" s="221">
        <v>200.68027210884352</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F2754" s="590">
        <v>1194258.4650000001</v>
      </c>
      <c r="G2754" s="591"/>
      <c r="L2754" s="588">
        <v>3.7784594027777778E-2</v>
      </c>
      <c r="M2754" s="221">
        <v>200.68027210884352</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F2755" s="590">
        <v>305915.99</v>
      </c>
      <c r="G2755" s="591"/>
      <c r="L2755" s="588">
        <v>3.7784594027777778E-2</v>
      </c>
      <c r="M2755" s="221">
        <v>200.68027210884352</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F2756" s="590">
        <v>686210.58499999996</v>
      </c>
      <c r="G2756" s="591"/>
      <c r="L2756" s="588">
        <v>3.7784594027777778E-2</v>
      </c>
      <c r="M2756" s="221">
        <v>200.68027210884352</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F2757" s="590">
        <v>2304254.125</v>
      </c>
      <c r="G2757" s="591"/>
      <c r="L2757" s="588">
        <v>3.7784594027777778E-2</v>
      </c>
      <c r="M2757" s="221">
        <v>200.68027210884352</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F2758" s="590">
        <v>241174.47999999998</v>
      </c>
      <c r="G2758" s="591"/>
      <c r="L2758" s="588">
        <v>3.7784594027777778E-2</v>
      </c>
      <c r="M2758" s="221">
        <v>200.68027210884352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F2759" s="590">
        <v>519167.60499999998</v>
      </c>
      <c r="G2759" s="591"/>
      <c r="L2759" s="588">
        <v>3.7784594027777778E-2</v>
      </c>
      <c r="M2759" s="221">
        <v>200.68027210884352</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F2760" s="590">
        <v>772697.33499999996</v>
      </c>
      <c r="G2760" s="591"/>
      <c r="L2760" s="588">
        <v>3.7784594027777778E-2</v>
      </c>
      <c r="M2760" s="221">
        <v>200.68027210884352</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F2761" s="590">
        <v>203614.52</v>
      </c>
      <c r="G2761" s="591"/>
      <c r="L2761" s="588">
        <v>3.7784594027777778E-2</v>
      </c>
      <c r="M2761" s="221">
        <v>200.68027210884352</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F2762" s="590">
        <v>483090.27500000002</v>
      </c>
      <c r="G2762" s="591"/>
      <c r="L2762" s="588">
        <v>3.7784594027777778E-2</v>
      </c>
      <c r="M2762" s="221">
        <v>200.68027210884352</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F2763" s="590">
        <v>327908.33499999996</v>
      </c>
      <c r="G2763" s="591"/>
      <c r="L2763" s="588">
        <v>3.7784594027777778E-2</v>
      </c>
      <c r="M2763" s="221">
        <v>200.68027210884352</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F2764" s="590">
        <v>448248.47</v>
      </c>
      <c r="G2764" s="591"/>
      <c r="L2764" s="588">
        <v>3.7784594027777778E-2</v>
      </c>
      <c r="M2764" s="221">
        <v>200.68027210884352</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F2765" s="590">
        <v>504835.51500000001</v>
      </c>
      <c r="G2765" s="591"/>
      <c r="L2765" s="588">
        <v>3.7784594027777778E-2</v>
      </c>
      <c r="M2765" s="221">
        <v>200.68027210884352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F2766" s="590">
        <v>543631</v>
      </c>
      <c r="G2766" s="591"/>
      <c r="L2766" s="588">
        <v>3.7784594027777778E-2</v>
      </c>
      <c r="M2766" s="221">
        <v>200.68027210884352</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F2767" s="590">
        <v>514225.505</v>
      </c>
      <c r="G2767" s="591"/>
      <c r="L2767" s="588">
        <v>3.7784594027777778E-2</v>
      </c>
      <c r="M2767" s="221">
        <v>200.68027210884352</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F2768" s="590">
        <v>215722.66500000001</v>
      </c>
      <c r="G2768" s="591"/>
      <c r="L2768" s="588">
        <v>3.7784594027777778E-2</v>
      </c>
      <c r="M2768" s="221">
        <v>200.68027210884352</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F2769" s="590">
        <v>2392470.61</v>
      </c>
      <c r="G2769" s="591"/>
      <c r="L2769" s="588">
        <v>3.7784594027777778E-2</v>
      </c>
      <c r="M2769" s="221">
        <v>200.68027210884352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F2770" s="590">
        <v>90687.535000000003</v>
      </c>
      <c r="G2770" s="591"/>
      <c r="L2770" s="588">
        <v>3.7784594027777778E-2</v>
      </c>
      <c r="M2770" s="221">
        <v>200.68027210884352</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F2771" s="590">
        <v>696836.1</v>
      </c>
      <c r="G2771" s="591"/>
      <c r="L2771" s="588">
        <v>3.7784594027777778E-2</v>
      </c>
      <c r="M2771" s="221">
        <v>200.68027210884352</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F2772" s="590">
        <v>1058103.6099999999</v>
      </c>
      <c r="G2772" s="591"/>
      <c r="L2772" s="588">
        <v>3.7784594027777778E-2</v>
      </c>
      <c r="M2772" s="221">
        <v>200.68027210884352</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F2773" s="590">
        <v>806797.82499999995</v>
      </c>
      <c r="G2773" s="591"/>
      <c r="L2773" s="588">
        <v>3.7784594027777778E-2</v>
      </c>
      <c r="M2773" s="221">
        <v>200.68027210884352</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F2774" s="590">
        <v>339769.375</v>
      </c>
      <c r="G2774" s="591"/>
      <c r="L2774" s="588">
        <v>3.7784594027777778E-2</v>
      </c>
      <c r="M2774" s="221">
        <v>200.68027210884352</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F2775" s="590">
        <v>155676.15</v>
      </c>
      <c r="G2775" s="591"/>
      <c r="L2775" s="588">
        <v>3.7784594027777778E-2</v>
      </c>
      <c r="M2775" s="221">
        <v>200.68027210884352</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F2776" s="590">
        <v>2158215.0699999998</v>
      </c>
      <c r="G2776" s="591"/>
      <c r="L2776" s="588">
        <v>3.7784594027777778E-2</v>
      </c>
      <c r="M2776" s="221">
        <v>200.68027210884352</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F2777" s="590">
        <v>1373162.4850000001</v>
      </c>
      <c r="G2777" s="591"/>
      <c r="L2777" s="588">
        <v>3.7784594027777778E-2</v>
      </c>
      <c r="M2777" s="221">
        <v>200.68027210884352</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F2778" s="590">
        <v>923431.38500000001</v>
      </c>
      <c r="G2778" s="591"/>
      <c r="L2778" s="588">
        <v>3.7784594027777778E-2</v>
      </c>
      <c r="M2778" s="221">
        <v>200.68027210884352</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F2779" s="590">
        <v>1121609.595</v>
      </c>
      <c r="G2779" s="591"/>
      <c r="L2779" s="588">
        <v>3.7784594027777778E-2</v>
      </c>
      <c r="M2779" s="221">
        <v>200.68027210884352</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F2780" s="590">
        <v>2302771.4950000001</v>
      </c>
      <c r="G2780" s="591"/>
      <c r="L2780" s="588">
        <v>3.7784594027777778E-2</v>
      </c>
      <c r="M2780" s="221">
        <v>200.68027210884352</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F2781" s="590">
        <v>824095.17500000005</v>
      </c>
      <c r="G2781" s="591"/>
      <c r="L2781" s="588">
        <v>2.9766467138888888E-2</v>
      </c>
      <c r="M2781" s="221">
        <v>0.7558578987150415</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F2782" s="590">
        <v>1177702.43</v>
      </c>
      <c r="G2782" s="591"/>
      <c r="L2782" s="588">
        <v>2.9766467138888888E-2</v>
      </c>
      <c r="M2782" s="221">
        <v>0.7558578987150415</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F2783" s="590">
        <v>788512.05499999993</v>
      </c>
      <c r="G2783" s="591"/>
      <c r="L2783" s="588">
        <v>2.9766467138888888E-2</v>
      </c>
      <c r="M2783" s="221">
        <v>0.7558578987150415</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F2784" s="590">
        <v>1578259.635</v>
      </c>
      <c r="G2784" s="591"/>
      <c r="L2784" s="588">
        <v>2.9766467138888888E-2</v>
      </c>
      <c r="M2784" s="221">
        <v>0.7558578987150415</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F2785" s="590">
        <v>483337.38</v>
      </c>
      <c r="G2785" s="591"/>
      <c r="L2785" s="588">
        <v>2.9766467138888888E-2</v>
      </c>
      <c r="M2785" s="221">
        <v>0.7558578987150415</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F2786" s="590">
        <v>770720.495</v>
      </c>
      <c r="G2786" s="591"/>
      <c r="L2786" s="588">
        <v>2.9766467138888888E-2</v>
      </c>
      <c r="M2786" s="221">
        <v>0.7558578987150415</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F2787" s="590">
        <v>1063539.92</v>
      </c>
      <c r="G2787" s="591"/>
      <c r="L2787" s="588">
        <v>2.9766467138888888E-2</v>
      </c>
      <c r="M2787" s="221">
        <v>0.7558578987150415</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F2788" s="590">
        <v>861408.02999999991</v>
      </c>
      <c r="G2788" s="591"/>
      <c r="L2788" s="588">
        <v>2.9766467138888888E-2</v>
      </c>
      <c r="M2788" s="221">
        <v>0.7558578987150415</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F2789" s="590">
        <v>909593.505</v>
      </c>
      <c r="G2789" s="591"/>
      <c r="L2789" s="588">
        <v>2.9766467138888888E-2</v>
      </c>
      <c r="M2789" s="221">
        <v>0.7558578987150415</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F2790" s="590">
        <v>669160.34</v>
      </c>
      <c r="G2790" s="591"/>
      <c r="L2790" s="588">
        <v>4.0084863499999998E-2</v>
      </c>
      <c r="M2790" s="221">
        <v>0.7558578987150415</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F2791" s="590">
        <v>682256.90500000003</v>
      </c>
      <c r="G2791" s="591"/>
      <c r="L2791" s="588">
        <v>2.9766467138888888E-2</v>
      </c>
      <c r="M2791" s="221">
        <v>0.7558578987150415</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F2792" s="590">
        <v>1058350.7149999999</v>
      </c>
      <c r="G2792" s="591"/>
      <c r="L2792" s="588">
        <v>2.9766467138888888E-2</v>
      </c>
      <c r="M2792" s="221">
        <v>0.7558578987150415</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F2793" s="590">
        <v>1238243.155</v>
      </c>
      <c r="G2793" s="591"/>
      <c r="L2793" s="588">
        <v>2.9766467138888888E-2</v>
      </c>
      <c r="M2793" s="221">
        <v>0.7558578987150415</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F2794" s="590">
        <v>955060.82499999995</v>
      </c>
      <c r="G2794" s="591"/>
      <c r="L2794" s="588">
        <v>2.9766467138888888E-2</v>
      </c>
      <c r="M2794" s="221">
        <v>0.7558578987150415</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F2795" s="590">
        <v>1054644.1399999999</v>
      </c>
      <c r="G2795" s="591"/>
      <c r="L2795" s="588">
        <v>1.8353863419444442E-2</v>
      </c>
      <c r="M2795" s="221">
        <v>85.789871504157205</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F2796" s="590">
        <v>2444362.66</v>
      </c>
      <c r="G2796" s="591"/>
      <c r="L2796" s="588">
        <v>1.7193750125000001E-2</v>
      </c>
      <c r="M2796" s="221">
        <v>85.789871504157205</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F2797" s="590">
        <v>1041547.575</v>
      </c>
      <c r="G2797" s="591"/>
      <c r="L2797" s="588">
        <v>1.7193750125000001E-2</v>
      </c>
      <c r="M2797" s="221">
        <v>85.789871504157205</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F2798" s="590">
        <v>764542.87</v>
      </c>
      <c r="G2798" s="591"/>
      <c r="L2798" s="588">
        <v>1.7193750125000001E-2</v>
      </c>
      <c r="M2798" s="221">
        <v>85.789871504157205</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F2799" s="590">
        <v>1150026.67</v>
      </c>
      <c r="G2799" s="591"/>
      <c r="L2799" s="588">
        <v>1.7193750125000001E-2</v>
      </c>
      <c r="M2799" s="221">
        <v>85.789871504157205</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F2800" s="590">
        <v>764542.87</v>
      </c>
      <c r="G2800" s="591"/>
      <c r="L2800" s="588">
        <v>1.7193750125000001E-2</v>
      </c>
      <c r="M2800" s="221">
        <v>85.789871504157205</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F2801" s="590">
        <v>73637290</v>
      </c>
      <c r="G2801" s="591"/>
      <c r="L2801" s="588">
        <v>1.7193750125000001E-2</v>
      </c>
      <c r="M2801" s="221">
        <v>85.789871504157205</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F2802" s="590">
        <v>1729487.8949999998</v>
      </c>
      <c r="G2802" s="591"/>
      <c r="L2802" s="588">
        <v>1.7193750125000001E-2</v>
      </c>
      <c r="M2802" s="221">
        <v>85.789871504157205</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F2803" s="590">
        <v>908605.08499999996</v>
      </c>
      <c r="G2803" s="591"/>
      <c r="L2803" s="588">
        <v>1.7193750125000001E-2</v>
      </c>
      <c r="M2803" s="221">
        <v>85.789871504157205</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F2804" s="590">
        <v>1087014.895</v>
      </c>
      <c r="G2804" s="591"/>
      <c r="L2804" s="588">
        <v>1.7193750125000001E-2</v>
      </c>
      <c r="M2804" s="221">
        <v>85.789871504157205</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F2805" s="590">
        <v>851523.83</v>
      </c>
      <c r="G2805" s="591"/>
      <c r="L2805" s="588">
        <v>1.8353863419444442E-2</v>
      </c>
      <c r="M2805" s="221">
        <v>85.789871504157205</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F2806" s="590">
        <v>1037346.7899999999</v>
      </c>
      <c r="G2806" s="591"/>
      <c r="L2806" s="588">
        <v>1.7193750125000001E-2</v>
      </c>
      <c r="M2806" s="221">
        <v>85.789871504157205</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F2807" s="590">
        <v>621221.97</v>
      </c>
      <c r="G2807" s="591"/>
      <c r="L2807" s="588">
        <v>1.7193750125000001E-2</v>
      </c>
      <c r="M2807" s="221">
        <v>85.789871504157205</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F2808" s="590">
        <v>597499.89</v>
      </c>
      <c r="G2808" s="591"/>
      <c r="L2808" s="588">
        <v>1.8353863419444442E-2</v>
      </c>
      <c r="M2808" s="221">
        <v>85.789871504157205</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F2809" s="590">
        <v>921948.755</v>
      </c>
      <c r="G2809" s="591"/>
      <c r="L2809" s="588">
        <v>1.7193750125000001E-2</v>
      </c>
      <c r="M2809" s="221">
        <v>85.789871504157205</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F2810" s="590">
        <v>762566.02999999991</v>
      </c>
      <c r="G2810" s="591"/>
      <c r="L2810" s="588">
        <v>1.7193750125000001E-2</v>
      </c>
      <c r="M2810" s="221">
        <v>85.789871504157205</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F2811" s="590">
        <v>913300.08</v>
      </c>
      <c r="G2811" s="591"/>
      <c r="L2811" s="588">
        <v>1.7193750125000001E-2</v>
      </c>
      <c r="M2811" s="221">
        <v>85.789871504157205</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F2812" s="590">
        <v>795430.995</v>
      </c>
      <c r="G2812" s="591"/>
      <c r="L2812" s="588">
        <v>1.6140420161111113E-2</v>
      </c>
      <c r="M2812" s="221">
        <v>85.789871504157205</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F2813" s="590">
        <v>833485.16500000004</v>
      </c>
      <c r="G2813" s="591"/>
      <c r="L2813" s="588">
        <v>1.7193750125000001E-2</v>
      </c>
      <c r="M2813" s="221">
        <v>85.789871504157205</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F2814" s="590">
        <v>647662.20499999996</v>
      </c>
      <c r="G2814" s="591"/>
      <c r="L2814" s="588">
        <v>1.7193750125000001E-2</v>
      </c>
      <c r="M2814" s="221">
        <v>85.789871504157205</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F2815" s="590">
        <v>2277319.6799999997</v>
      </c>
      <c r="G2815" s="591"/>
      <c r="L2815" s="588">
        <v>1.7193750125000001E-2</v>
      </c>
      <c r="M2815" s="221">
        <v>85.789871504157205</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F2816" s="590">
        <v>1741101.83</v>
      </c>
      <c r="G2816" s="591"/>
      <c r="L2816" s="588">
        <v>1.7193750125000001E-2</v>
      </c>
      <c r="M2816" s="221">
        <v>85.789871504157205</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F2817" s="590">
        <v>738843.95</v>
      </c>
      <c r="G2817" s="591"/>
      <c r="L2817" s="588">
        <v>1.8353863419444442E-2</v>
      </c>
      <c r="M2817" s="221">
        <v>85.789871504157205</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F2818" s="590">
        <v>1420112.4350000001</v>
      </c>
      <c r="G2818" s="591"/>
      <c r="L2818" s="588">
        <v>1.7193750125000001E-2</v>
      </c>
      <c r="M2818" s="221">
        <v>85.789871504157205</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F2819" s="590">
        <v>940481.63</v>
      </c>
      <c r="G2819" s="591"/>
      <c r="L2819" s="588">
        <v>1.7193750125000001E-2</v>
      </c>
      <c r="M2819" s="221">
        <v>85.789871504157205</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F2820" s="590">
        <v>696836.1</v>
      </c>
      <c r="G2820" s="591"/>
      <c r="L2820" s="588">
        <v>1.8353863419444442E-2</v>
      </c>
      <c r="M2820" s="221">
        <v>85.789871504157205</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F2821" s="590">
        <v>758118.1399999999</v>
      </c>
      <c r="G2821" s="591"/>
      <c r="L2821" s="588">
        <v>1.7193750125000001E-2</v>
      </c>
      <c r="M2821" s="221">
        <v>85.789871504157205</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F2822" s="590">
        <v>789253.37</v>
      </c>
      <c r="G2822" s="591"/>
      <c r="L2822" s="588">
        <v>1.7193750125000001E-2</v>
      </c>
      <c r="M2822" s="221">
        <v>85.789871504157205</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F2823" s="590">
        <v>4152846.63</v>
      </c>
      <c r="G2823" s="591"/>
      <c r="L2823" s="588">
        <v>1.7193750125000001E-2</v>
      </c>
      <c r="M2823" s="221">
        <v>85.789871504157205</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F2824" s="590">
        <v>1818445.6950000001</v>
      </c>
      <c r="G2824" s="591"/>
      <c r="L2824" s="588">
        <v>1.7193750125000001E-2</v>
      </c>
      <c r="M2824" s="221">
        <v>85.789871504157205</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F2825" s="590">
        <v>939493.21</v>
      </c>
      <c r="G2825" s="591"/>
      <c r="L2825" s="588">
        <v>1.8353863419444442E-2</v>
      </c>
      <c r="M2825" s="221">
        <v>85.789871504157205</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F2826" s="590">
        <v>1066258.075</v>
      </c>
      <c r="G2826" s="591"/>
      <c r="L2826" s="588">
        <v>1.7193750125000001E-2</v>
      </c>
      <c r="M2826" s="221">
        <v>85.789871504157205</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F2827" s="590">
        <v>890072.21</v>
      </c>
      <c r="G2827" s="591"/>
      <c r="L2827" s="588">
        <v>1.8353863419444442E-2</v>
      </c>
      <c r="M2827" s="221">
        <v>85.789871504157205</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F2828" s="590">
        <v>1784839.415</v>
      </c>
      <c r="G2828" s="591"/>
      <c r="L2828" s="588">
        <v>2.5138583691666667E-2</v>
      </c>
      <c r="M2828" s="221">
        <v>85.789871504157205</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F2829" s="590">
        <v>759353.66500000004</v>
      </c>
      <c r="G2829" s="591"/>
      <c r="L2829" s="588">
        <v>1.8353863419444442E-2</v>
      </c>
      <c r="M2829" s="221">
        <v>85.789871504157205</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F2830" s="590">
        <v>1165594.2849999999</v>
      </c>
      <c r="G2830" s="591"/>
      <c r="L2830" s="588">
        <v>1.7193750125000001E-2</v>
      </c>
      <c r="M2830" s="221">
        <v>85.789871504157205</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F2831" s="590">
        <v>1341780.1499999999</v>
      </c>
      <c r="G2831" s="591"/>
      <c r="L2831" s="588">
        <v>1.7193750125000001E-2</v>
      </c>
      <c r="M2831" s="221">
        <v>85.789871504157205</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F2832" s="590">
        <v>1026721.275</v>
      </c>
      <c r="G2832" s="591"/>
      <c r="L2832" s="588">
        <v>1.6140420161111113E-2</v>
      </c>
      <c r="M2832" s="221">
        <v>85.789871504157205</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F2833" s="590">
        <v>1613842.7550000001</v>
      </c>
      <c r="G2833" s="591"/>
      <c r="L2833" s="588">
        <v>1.7193750125000001E-2</v>
      </c>
      <c r="M2833" s="221">
        <v>85.789871504157205</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F2834" s="590">
        <v>670148.75999999989</v>
      </c>
      <c r="G2834" s="591"/>
      <c r="L2834" s="588">
        <v>1.7193750125000001E-2</v>
      </c>
      <c r="M2834" s="221">
        <v>85.789871504157205</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F2835" s="590">
        <v>655075.35499999998</v>
      </c>
      <c r="G2835" s="591"/>
      <c r="L2835" s="588">
        <v>1.6140420161111113E-2</v>
      </c>
      <c r="M2835" s="221">
        <v>85.789871504157205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F2836" s="590">
        <v>1244173.675</v>
      </c>
      <c r="G2836" s="591"/>
      <c r="L2836" s="588">
        <v>1.7193750125000001E-2</v>
      </c>
      <c r="M2836" s="221">
        <v>85.789871504157205</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F2837" s="590">
        <v>1498938.93</v>
      </c>
      <c r="G2837" s="591"/>
      <c r="L2837" s="588">
        <v>1.7193750125000001E-2</v>
      </c>
      <c r="M2837" s="221">
        <v>85.789871504157205</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F2838" s="590">
        <v>731677.90500000003</v>
      </c>
      <c r="G2838" s="591"/>
      <c r="L2838" s="588">
        <v>1.6140420161111113E-2</v>
      </c>
      <c r="M2838" s="221">
        <v>85.789871504157205</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F2839" s="590">
        <v>790241.78999999992</v>
      </c>
      <c r="G2839" s="591"/>
      <c r="L2839" s="588">
        <v>1.6713160730555555E-2</v>
      </c>
      <c r="M2839" s="221">
        <v>85.789871504157205</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F2840" s="590">
        <v>917747.97</v>
      </c>
      <c r="G2840" s="591"/>
      <c r="L2840" s="588">
        <v>1.7193750125000001E-2</v>
      </c>
      <c r="M2840" s="221">
        <v>85.789871504157205</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F2841" s="590">
        <v>2498972.8650000002</v>
      </c>
      <c r="G2841" s="591"/>
      <c r="L2841" s="588">
        <v>1.7193750125000001E-2</v>
      </c>
      <c r="M2841" s="221">
        <v>85.789871504157205</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F2842" s="590">
        <v>834473.58499999996</v>
      </c>
      <c r="G2842" s="591"/>
      <c r="L2842" s="588">
        <v>1.7193750125000001E-2</v>
      </c>
      <c r="M2842" s="221">
        <v>85.789871504157205</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F2843" s="590">
        <v>1262953.655</v>
      </c>
      <c r="G2843" s="591"/>
      <c r="L2843" s="588">
        <v>1.7193750125000001E-2</v>
      </c>
      <c r="M2843" s="221">
        <v>85.789871504157205</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F2844" s="590">
        <v>999786.83</v>
      </c>
      <c r="G2844" s="591"/>
      <c r="L2844" s="588">
        <v>1.7193750125000001E-2</v>
      </c>
      <c r="M2844" s="221">
        <v>85.789871504157205</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F2845" s="590">
        <v>1046983.885</v>
      </c>
      <c r="G2845" s="591"/>
      <c r="L2845" s="588">
        <v>1.7193750125000001E-2</v>
      </c>
      <c r="M2845" s="221">
        <v>85.789871504157205</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F2846" s="590">
        <v>653839.82999999996</v>
      </c>
      <c r="G2846" s="591"/>
      <c r="L2846" s="588">
        <v>1.8353863419444442E-2</v>
      </c>
      <c r="M2846" s="221">
        <v>85.789871504157205</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F2847" s="590">
        <v>2425582.6799999997</v>
      </c>
      <c r="G2847" s="591"/>
      <c r="L2847" s="588">
        <v>1.7193750125000001E-2</v>
      </c>
      <c r="M2847" s="221">
        <v>85.789871504157205</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F2848" s="590">
        <v>1223911.0649999999</v>
      </c>
      <c r="G2848" s="591"/>
      <c r="L2848" s="588">
        <v>1.7193750125000001E-2</v>
      </c>
      <c r="M2848" s="221">
        <v>85.789871504157205</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F2849" s="590">
        <v>658287.72</v>
      </c>
      <c r="G2849" s="591"/>
      <c r="L2849" s="588">
        <v>1.7193750125000001E-2</v>
      </c>
      <c r="M2849" s="221">
        <v>85.789871504157205</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F2850" s="590">
        <v>1470027.645</v>
      </c>
      <c r="G2850" s="591"/>
      <c r="L2850" s="588">
        <v>1.7193750125000001E-2</v>
      </c>
      <c r="M2850" s="221">
        <v>85.789871504157205</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F2851" s="590">
        <v>1057115.1900000002</v>
      </c>
      <c r="G2851" s="591"/>
      <c r="L2851" s="588">
        <v>1.7193750125000001E-2</v>
      </c>
      <c r="M2851" s="221">
        <v>85.789871504157205</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F2852" s="590">
        <v>682998.22</v>
      </c>
      <c r="G2852" s="591"/>
      <c r="L2852" s="588">
        <v>1.6140420161111113E-2</v>
      </c>
      <c r="M2852" s="221">
        <v>85.789871504157205</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F2853" s="590">
        <v>980265.53499999992</v>
      </c>
      <c r="G2853" s="591"/>
      <c r="L2853" s="588">
        <v>1.7193750125000001E-2</v>
      </c>
      <c r="M2853" s="221">
        <v>85.789871504157205</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F2854" s="590">
        <v>1196482.4099999999</v>
      </c>
      <c r="G2854" s="591"/>
      <c r="L2854" s="588">
        <v>1.8353863419444442E-2</v>
      </c>
      <c r="M2854" s="221">
        <v>85.789871504157205</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F2855" s="590">
        <v>1253563.665</v>
      </c>
      <c r="G2855" s="591"/>
      <c r="L2855" s="588">
        <v>1.7193750125000001E-2</v>
      </c>
      <c r="M2855" s="221">
        <v>85.789871504157205</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F2856" s="590">
        <v>1322753.0649999999</v>
      </c>
      <c r="G2856" s="591"/>
      <c r="L2856" s="588">
        <v>1.7193750125000001E-2</v>
      </c>
      <c r="M2856" s="221">
        <v>85.789871504157205</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F2857" s="590">
        <v>1132976.425</v>
      </c>
      <c r="G2857" s="591"/>
      <c r="L2857" s="588">
        <v>0</v>
      </c>
      <c r="M2857" s="221">
        <v>85.789871504157205</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F2858" s="590">
        <v>742797.63</v>
      </c>
      <c r="G2858" s="591"/>
      <c r="L2858" s="588">
        <v>1.7193750125000001E-2</v>
      </c>
      <c r="M2858" s="221">
        <v>85.789871504157205</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F2859" s="590">
        <v>784311.27</v>
      </c>
      <c r="G2859" s="591"/>
      <c r="L2859" s="588">
        <v>1.7193750125000001E-2</v>
      </c>
      <c r="M2859" s="221">
        <v>85.789871504157205</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F2860" s="590">
        <v>1556020.1850000001</v>
      </c>
      <c r="G2860" s="591"/>
      <c r="L2860" s="588">
        <v>1.7193750125000001E-2</v>
      </c>
      <c r="M2860" s="221">
        <v>85.789871504157205</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F2861" s="590">
        <v>1609889.075</v>
      </c>
      <c r="G2861" s="591"/>
      <c r="L2861" s="588">
        <v>1.7193750125000001E-2</v>
      </c>
      <c r="M2861" s="221">
        <v>85.789871504157205</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F2862" s="590">
        <v>685716.375</v>
      </c>
      <c r="G2862" s="591"/>
      <c r="L2862" s="588">
        <v>1.6140420161111113E-2</v>
      </c>
      <c r="M2862" s="221">
        <v>85.789871504157205</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F2863" s="590">
        <v>700542.67499999993</v>
      </c>
      <c r="G2863" s="591"/>
      <c r="L2863" s="588">
        <v>1.6140420161111113E-2</v>
      </c>
      <c r="M2863" s="221">
        <v>85.789871504157205</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F2864" s="590">
        <v>1309409.395</v>
      </c>
      <c r="G2864" s="591"/>
      <c r="L2864" s="588">
        <v>1.7193750125000001E-2</v>
      </c>
      <c r="M2864" s="221">
        <v>85.789871504157205</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F2865" s="590">
        <v>703755.04</v>
      </c>
      <c r="G2865" s="591"/>
      <c r="L2865" s="588">
        <v>1.7193750125000001E-2</v>
      </c>
      <c r="M2865" s="221">
        <v>85.789871504157205</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F2866" s="590">
        <v>940728.7350000001</v>
      </c>
      <c r="G2866" s="591"/>
      <c r="L2866" s="588">
        <v>1.7193750125000001E-2</v>
      </c>
      <c r="M2866" s="221">
        <v>85.789871504157205</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F2867" s="590">
        <v>2642540.87</v>
      </c>
      <c r="G2867" s="591"/>
      <c r="L2867" s="588">
        <v>1.7193750125000001E-2</v>
      </c>
      <c r="M2867" s="221">
        <v>85.789871504157205</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F2868" s="590">
        <v>869315.3899999999</v>
      </c>
      <c r="G2868" s="591"/>
      <c r="L2868" s="588">
        <v>1.8353863419444442E-2</v>
      </c>
      <c r="M2868" s="221">
        <v>85.789871504157205</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F2869" s="590">
        <v>1702800.5549999997</v>
      </c>
      <c r="G2869" s="591"/>
      <c r="L2869" s="588">
        <v>1.7193750125000001E-2</v>
      </c>
      <c r="M2869" s="221">
        <v>85.789871504157205</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F2870" s="590">
        <v>977300.27499999991</v>
      </c>
      <c r="G2870" s="591"/>
      <c r="L2870" s="588">
        <v>1.7193750125000001E-2</v>
      </c>
      <c r="M2870" s="221">
        <v>85.789871504157205</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F2871" s="590">
        <v>1419124.0149999999</v>
      </c>
      <c r="G2871" s="591"/>
      <c r="L2871" s="588">
        <v>1.8353863419444442E-2</v>
      </c>
      <c r="M2871" s="221">
        <v>85.789871504157205</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F2872" s="590">
        <v>1215262.3900000001</v>
      </c>
      <c r="G2872" s="591"/>
      <c r="L2872" s="588">
        <v>1.7193750125000001E-2</v>
      </c>
      <c r="M2872" s="221">
        <v>85.789871504157205</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F2873" s="590">
        <v>2185396.62</v>
      </c>
      <c r="G2873" s="591"/>
      <c r="L2873" s="588">
        <v>1.7193750125000001E-2</v>
      </c>
      <c r="M2873" s="221">
        <v>85.789871504157205</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F2874" s="590">
        <v>714133.45</v>
      </c>
      <c r="G2874" s="591"/>
      <c r="L2874" s="588">
        <v>1.8353863419444442E-2</v>
      </c>
      <c r="M2874" s="221">
        <v>85.789871504157205</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F2875" s="590">
        <v>651615.88500000001</v>
      </c>
      <c r="G2875" s="591"/>
      <c r="L2875" s="588">
        <v>1.8353863419444442E-2</v>
      </c>
      <c r="M2875" s="221">
        <v>85.789871504157205</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F2876" s="590">
        <v>1453965.82</v>
      </c>
      <c r="G2876" s="591"/>
      <c r="L2876" s="588">
        <v>1.7193750125000001E-2</v>
      </c>
      <c r="M2876" s="221">
        <v>85.789871504157205</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F2877" s="590">
        <v>724017.64999999991</v>
      </c>
      <c r="G2877" s="591"/>
      <c r="L2877" s="588">
        <v>1.8353863419444442E-2</v>
      </c>
      <c r="M2877" s="221">
        <v>85.789871504157205</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F2878" s="590">
        <v>762813.13500000001</v>
      </c>
      <c r="G2878" s="591"/>
      <c r="L2878" s="588">
        <v>1.7193750125000001E-2</v>
      </c>
      <c r="M2878" s="221">
        <v>85.789871504157205</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F2879" s="590">
        <v>1392930.885</v>
      </c>
      <c r="G2879" s="591"/>
      <c r="L2879" s="588">
        <v>1.7193750125000001E-2</v>
      </c>
      <c r="M2879" s="221">
        <v>85.789871504157205</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F2880" s="590">
        <v>3238063.92</v>
      </c>
      <c r="G2880" s="591"/>
      <c r="L2880" s="588">
        <v>1.7193750125000001E-2</v>
      </c>
      <c r="M2880" s="221">
        <v>85.789871504157205</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F2881" s="590">
        <v>834967.79499999993</v>
      </c>
      <c r="G2881" s="591"/>
      <c r="L2881" s="588">
        <v>1.7193750125000001E-2</v>
      </c>
      <c r="M2881" s="221">
        <v>85.789871504157205</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F2882" s="590">
        <v>685716.375</v>
      </c>
      <c r="G2882" s="591"/>
      <c r="L2882" s="588">
        <v>1.7193750125000001E-2</v>
      </c>
      <c r="M2882" s="221">
        <v>85.789871504157205</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F2883" s="590">
        <v>676079.28</v>
      </c>
      <c r="G2883" s="591"/>
      <c r="L2883" s="588">
        <v>1.8353863419444442E-2</v>
      </c>
      <c r="M2883" s="221">
        <v>85.789871504157205</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F2884" s="590">
        <v>1865148.54</v>
      </c>
      <c r="G2884" s="591"/>
      <c r="L2884" s="588">
        <v>1.7193750125000001E-2</v>
      </c>
      <c r="M2884" s="221">
        <v>85.789871504157205</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F2885" s="590">
        <v>1244914.99</v>
      </c>
      <c r="G2885" s="591"/>
      <c r="L2885" s="588">
        <v>1.8353863419444442E-2</v>
      </c>
      <c r="M2885" s="221">
        <v>85.789871504157205</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F2886" s="590">
        <v>922195.86</v>
      </c>
      <c r="G2886" s="591"/>
      <c r="L2886" s="588">
        <v>1.7193750125000001E-2</v>
      </c>
      <c r="M2886" s="221">
        <v>85.789871504157205</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F2887" s="590">
        <v>765284.18499999994</v>
      </c>
      <c r="G2887" s="591"/>
      <c r="L2887" s="588">
        <v>1.8353863419444442E-2</v>
      </c>
      <c r="M2887" s="221">
        <v>85.789871504157205</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F2888" s="590">
        <v>968898.70499999996</v>
      </c>
      <c r="G2888" s="591"/>
      <c r="L2888" s="588">
        <v>1.8353863419444442E-2</v>
      </c>
      <c r="M2888" s="221">
        <v>85.789871504157205</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F2889" s="590">
        <v>2988734.9750000001</v>
      </c>
      <c r="G2889" s="591"/>
      <c r="L2889" s="588">
        <v>1.7193750125000001E-2</v>
      </c>
      <c r="M2889" s="221">
        <v>85.789871504157205</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F2890" s="590">
        <v>1445070.04</v>
      </c>
      <c r="G2890" s="591"/>
      <c r="L2890" s="588">
        <v>1.7193750125000001E-2</v>
      </c>
      <c r="M2890" s="221">
        <v>85.789871504157205</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F2891" s="590">
        <v>1654900</v>
      </c>
      <c r="G2891" s="591"/>
      <c r="L2891" s="588">
        <v>1.7193750125000001E-2</v>
      </c>
      <c r="M2891" s="221">
        <v>85.789871504157205</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F2892" s="590">
        <v>1654900</v>
      </c>
      <c r="G2892" s="591"/>
      <c r="L2892" s="588">
        <v>1.7193750125000001E-2</v>
      </c>
      <c r="M2892" s="221">
        <v>85.789871504157205</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F2893" s="590">
        <v>1654900</v>
      </c>
      <c r="G2893" s="591"/>
      <c r="L2893" s="588">
        <v>1.7193750125000001E-2</v>
      </c>
      <c r="M2893" s="221">
        <v>85.789871504157205</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F2894" s="590">
        <v>1019802.335</v>
      </c>
      <c r="G2894" s="591"/>
      <c r="L2894" s="588">
        <v>1.7193750125000001E-2</v>
      </c>
      <c r="M2894" s="221">
        <v>85.789871504157205</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F2895" s="590">
        <v>2384069.04</v>
      </c>
      <c r="G2895" s="591"/>
      <c r="L2895" s="588">
        <v>1.7193750125000001E-2</v>
      </c>
      <c r="M2895" s="221">
        <v>85.789871504157205</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F2896" s="590">
        <v>352865.94</v>
      </c>
      <c r="G2896" s="591"/>
      <c r="L2896" s="588">
        <v>0</v>
      </c>
      <c r="M2896" s="221">
        <v>38.044847568657097</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F2897" s="590">
        <v>326919.91499999998</v>
      </c>
      <c r="G2897" s="591"/>
      <c r="L2897" s="588">
        <v>0</v>
      </c>
      <c r="M2897" s="221">
        <v>38.044847568657097</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F2898" s="590">
        <v>963215.28999999992</v>
      </c>
      <c r="G2898" s="591"/>
      <c r="L2898" s="588">
        <v>0</v>
      </c>
      <c r="M2898" s="221">
        <v>38.044847568657097</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F2899" s="590">
        <v>3805417</v>
      </c>
      <c r="G2899" s="591"/>
      <c r="L2899" s="588">
        <v>0</v>
      </c>
      <c r="M2899" s="221">
        <v>38.044847568657097</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F2900" s="590">
        <v>3155283.7450000001</v>
      </c>
      <c r="G2900" s="591"/>
      <c r="L2900" s="588">
        <v>0</v>
      </c>
      <c r="M2900" s="221">
        <v>38.044847568657097</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F2901" s="590">
        <v>2210601.33</v>
      </c>
      <c r="G2901" s="591"/>
      <c r="L2901" s="588">
        <v>0</v>
      </c>
      <c r="M2901" s="221">
        <v>38.044847568657097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F2902" s="590">
        <v>402286.94</v>
      </c>
      <c r="G2902" s="591"/>
      <c r="L2902" s="588">
        <v>0</v>
      </c>
      <c r="M2902" s="221">
        <v>38.044847568657097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F2903" s="590">
        <v>2212825.2749999999</v>
      </c>
      <c r="G2903" s="591"/>
      <c r="L2903" s="588">
        <v>0</v>
      </c>
      <c r="M2903" s="221">
        <v>38.044847568657097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F2904" s="590">
        <v>291583.90000000002</v>
      </c>
      <c r="G2904" s="591"/>
      <c r="L2904" s="588">
        <v>0</v>
      </c>
      <c r="M2904" s="221">
        <v>38.044847568657097</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F2905" s="590">
        <v>128000.39</v>
      </c>
      <c r="G2905" s="591"/>
      <c r="L2905" s="588">
        <v>0</v>
      </c>
      <c r="M2905" s="221">
        <v>38.044847568657097</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F2906" s="590">
        <v>1135447.4749999999</v>
      </c>
      <c r="G2906" s="591"/>
      <c r="L2906" s="588">
        <v>0</v>
      </c>
      <c r="M2906" s="221">
        <v>38.044847568657097</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F2907" s="590">
        <v>388696.16499999998</v>
      </c>
      <c r="G2907" s="591"/>
      <c r="L2907" s="588">
        <v>0</v>
      </c>
      <c r="M2907" s="221">
        <v>38.044847568657097</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F2908" s="590">
        <v>845346.20499999996</v>
      </c>
      <c r="G2908" s="591"/>
      <c r="L2908" s="588">
        <v>0</v>
      </c>
      <c r="M2908" s="221">
        <v>38.044847568657097</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F2909" s="590">
        <v>591816.47499999998</v>
      </c>
      <c r="G2909" s="591"/>
      <c r="L2909" s="588">
        <v>0</v>
      </c>
      <c r="M2909" s="221">
        <v>38.044847568657097</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F2910" s="590">
        <v>2712965.7949999999</v>
      </c>
      <c r="G2910" s="591"/>
      <c r="L2910" s="588">
        <v>0</v>
      </c>
      <c r="M2910" s="221">
        <v>38.044847568657097</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F2911" s="590">
        <v>1880716.155</v>
      </c>
      <c r="G2911" s="591"/>
      <c r="L2911" s="588">
        <v>0</v>
      </c>
      <c r="M2911" s="221">
        <v>38.044847568657097</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F2912" s="590">
        <v>8709957.0399999991</v>
      </c>
      <c r="G2912" s="591"/>
      <c r="L2912" s="588">
        <v>0</v>
      </c>
      <c r="M2912" s="221">
        <v>38.044847568657097</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F2913" s="590">
        <v>8689200.2200000007</v>
      </c>
      <c r="G2913" s="591"/>
      <c r="L2913" s="588">
        <v>0</v>
      </c>
      <c r="M2913" s="221">
        <v>38.044847568657097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F2914" s="590">
        <v>1019802.335</v>
      </c>
      <c r="G2914" s="591"/>
      <c r="L2914" s="588">
        <v>0</v>
      </c>
      <c r="M2914" s="221">
        <v>38.044847568657097</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F2915" s="590">
        <v>439352.69</v>
      </c>
      <c r="G2915" s="591"/>
      <c r="L2915" s="588">
        <v>0</v>
      </c>
      <c r="M2915" s="221">
        <v>38.044847568657097</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F2916" s="590">
        <v>1482877.105</v>
      </c>
      <c r="G2916" s="591"/>
      <c r="L2916" s="588">
        <v>0</v>
      </c>
      <c r="M2916" s="221">
        <v>38.044847568657097</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F2917" s="590">
        <v>301962.31</v>
      </c>
      <c r="G2917" s="591"/>
      <c r="L2917" s="588">
        <v>0</v>
      </c>
      <c r="M2917" s="221">
        <v>38.044847568657097</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F2918" s="590">
        <v>2115713.0099999998</v>
      </c>
      <c r="G2918" s="591"/>
      <c r="L2918" s="588">
        <v>0</v>
      </c>
      <c r="M2918" s="221">
        <v>38.044847568657097</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F2919" s="590">
        <v>298255.73499999999</v>
      </c>
      <c r="G2919" s="591"/>
      <c r="L2919" s="588">
        <v>0</v>
      </c>
      <c r="M2919" s="221">
        <v>38.044847568657097</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F2920" s="590">
        <v>855971.72</v>
      </c>
      <c r="G2920" s="591"/>
      <c r="L2920" s="588">
        <v>0</v>
      </c>
      <c r="M2920" s="221">
        <v>38.044847568657097</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F2921" s="590">
        <v>658534.82499999995</v>
      </c>
      <c r="G2921" s="591"/>
      <c r="L2921" s="588">
        <v>0</v>
      </c>
      <c r="M2921" s="221">
        <v>38.044847568657097</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F2922" s="590">
        <v>5310286.4499999993</v>
      </c>
      <c r="G2922" s="591"/>
      <c r="L2922" s="588">
        <v>0</v>
      </c>
      <c r="M2922" s="221">
        <v>38.044847568657097</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F2923" s="590">
        <v>2336871.9850000003</v>
      </c>
      <c r="G2923" s="591"/>
      <c r="L2923" s="588">
        <v>0</v>
      </c>
      <c r="M2923" s="221">
        <v>38.044847568657097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F2924" s="590">
        <v>2503173.65</v>
      </c>
      <c r="G2924" s="591"/>
      <c r="L2924" s="588">
        <v>0</v>
      </c>
      <c r="M2924" s="221">
        <v>38.044847568657097</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F2925" s="590">
        <v>2985522.61</v>
      </c>
      <c r="G2925" s="591"/>
      <c r="L2925" s="588">
        <v>0</v>
      </c>
      <c r="M2925" s="221">
        <v>38.044847568657097</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F2926" s="590">
        <v>4777033.8600000003</v>
      </c>
      <c r="G2926" s="591"/>
      <c r="L2926" s="588">
        <v>0</v>
      </c>
      <c r="M2926" s="221">
        <v>38.044847568657097</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F2927" s="590">
        <v>921207.44</v>
      </c>
      <c r="G2927" s="591"/>
      <c r="L2927" s="588">
        <v>0</v>
      </c>
      <c r="M2927" s="221">
        <v>38.044847568657097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F2928" s="590">
        <v>387707.745</v>
      </c>
      <c r="G2928" s="591"/>
      <c r="L2928" s="588">
        <v>0</v>
      </c>
      <c r="M2928" s="221">
        <v>38.044847568657097</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F2929" s="590">
        <v>2935607.4</v>
      </c>
      <c r="G2929" s="591"/>
      <c r="L2929" s="588">
        <v>0</v>
      </c>
      <c r="M2929" s="221">
        <v>38.044847568657097</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F2930" s="590">
        <v>1187339.5249999999</v>
      </c>
      <c r="G2930" s="591"/>
      <c r="L2930" s="588">
        <v>0</v>
      </c>
      <c r="M2930" s="221">
        <v>38.044847568657097</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F2931" s="590">
        <v>625422.755</v>
      </c>
      <c r="G2931" s="591"/>
      <c r="L2931" s="588">
        <v>0</v>
      </c>
      <c r="M2931" s="221">
        <v>38.044847568657097</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F2932" s="590">
        <v>4149881.37</v>
      </c>
      <c r="G2932" s="591"/>
      <c r="L2932" s="588">
        <v>2.5123677783333333E-2</v>
      </c>
      <c r="M2932" s="221">
        <v>38.044847568657097</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F2933" s="590">
        <v>431445.33</v>
      </c>
      <c r="G2933" s="591"/>
      <c r="L2933" s="588">
        <v>0</v>
      </c>
      <c r="M2933" s="221">
        <v>38.044847568657097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F2934" s="590">
        <v>680774.27500000002</v>
      </c>
      <c r="G2934" s="591"/>
      <c r="L2934" s="588">
        <v>0</v>
      </c>
      <c r="M2934" s="221">
        <v>38.044847568657097</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F2935" s="590">
        <v>576990.17500000005</v>
      </c>
      <c r="G2935" s="591"/>
      <c r="L2935" s="588">
        <v>1.6713160730555555E-2</v>
      </c>
      <c r="M2935" s="221">
        <v>246.40967498110354</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F2936" s="590">
        <v>1321764.645</v>
      </c>
      <c r="G2936" s="591"/>
      <c r="L2936" s="588">
        <v>2.5138583691666667E-2</v>
      </c>
      <c r="M2936" s="221">
        <v>246.40967498110354</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F2937" s="590">
        <v>577978.59499999997</v>
      </c>
      <c r="G2937" s="591"/>
      <c r="L2937" s="588">
        <v>1.8353863419444442E-2</v>
      </c>
      <c r="M2937" s="221">
        <v>246.40967498110354</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F2938" s="590">
        <v>507553.67</v>
      </c>
      <c r="G2938" s="591"/>
      <c r="L2938" s="588">
        <v>1.6713160730555555E-2</v>
      </c>
      <c r="M2938" s="221">
        <v>246.40967498110354</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F2939" s="590">
        <v>698071.625</v>
      </c>
      <c r="G2939" s="591"/>
      <c r="L2939" s="588">
        <v>1.8353863419444442E-2</v>
      </c>
      <c r="M2939" s="221">
        <v>246.40967498110354</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F2940" s="590">
        <v>880682.22000000009</v>
      </c>
      <c r="G2940" s="591"/>
      <c r="L2940" s="588">
        <v>1.8353863419444442E-2</v>
      </c>
      <c r="M2940" s="221">
        <v>246.40967498110354</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F2941" s="590">
        <v>450472.41499999998</v>
      </c>
      <c r="G2941" s="591"/>
      <c r="L2941" s="588">
        <v>1.6713160730555555E-2</v>
      </c>
      <c r="M2941" s="221">
        <v>246.40967498110354</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F2942" s="590">
        <v>425514.81000000006</v>
      </c>
      <c r="G2942" s="591"/>
      <c r="L2942" s="588">
        <v>1.8353863419444442E-2</v>
      </c>
      <c r="M2942" s="221">
        <v>246.40967498110354</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F2943" s="590">
        <v>526086.54500000004</v>
      </c>
      <c r="G2943" s="591"/>
      <c r="L2943" s="588">
        <v>1.6713160730555555E-2</v>
      </c>
      <c r="M2943" s="221">
        <v>246.40967498110354</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F2944" s="590">
        <v>719816.86499999999</v>
      </c>
      <c r="G2944" s="591"/>
      <c r="L2944" s="588">
        <v>1.8353863419444442E-2</v>
      </c>
      <c r="M2944" s="221">
        <v>246.40967498110354</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F2945" s="590">
        <v>325437.28499999997</v>
      </c>
      <c r="G2945" s="591"/>
      <c r="L2945" s="588">
        <v>1.6713160730555555E-2</v>
      </c>
      <c r="M2945" s="221">
        <v>246.40967498110354</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F2946" s="590">
        <v>647909.31000000006</v>
      </c>
      <c r="G2946" s="591"/>
      <c r="L2946" s="588">
        <v>1.6713160730555555E-2</v>
      </c>
      <c r="M2946" s="221">
        <v>246.40967498110354</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F2947" s="590">
        <v>643955.63</v>
      </c>
      <c r="G2947" s="591"/>
      <c r="L2947" s="588">
        <v>1.7193750125000001E-2</v>
      </c>
      <c r="M2947" s="221">
        <v>246.40967498110354</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F2948" s="590">
        <v>742303.42</v>
      </c>
      <c r="G2948" s="591"/>
      <c r="L2948" s="588">
        <v>2.5138583691666667E-2</v>
      </c>
      <c r="M2948" s="221">
        <v>246.40967498110354</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F2949" s="590">
        <v>1130258.27</v>
      </c>
      <c r="G2949" s="591"/>
      <c r="L2949" s="588">
        <v>1.6713160730555555E-2</v>
      </c>
      <c r="M2949" s="221">
        <v>246.40967498110354</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F2950" s="590">
        <v>793948.36499999999</v>
      </c>
      <c r="G2950" s="591"/>
      <c r="L2950" s="588">
        <v>1.7193750125000001E-2</v>
      </c>
      <c r="M2950" s="221">
        <v>246.40967498110354</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F2951" s="590">
        <v>618750.91999999993</v>
      </c>
      <c r="G2951" s="591"/>
      <c r="L2951" s="588">
        <v>1.6713160730555555E-2</v>
      </c>
      <c r="M2951" s="221">
        <v>246.40967498110354</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F2952" s="590">
        <v>546349.15500000003</v>
      </c>
      <c r="G2952" s="591"/>
      <c r="L2952" s="588">
        <v>1.8353863419444442E-2</v>
      </c>
      <c r="M2952" s="221">
        <v>246.40967498110354</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F2953" s="590">
        <v>1451247.665</v>
      </c>
      <c r="G2953" s="591"/>
      <c r="L2953" s="588">
        <v>1.7193750125000001E-2</v>
      </c>
      <c r="M2953" s="221">
        <v>246.40967498110354</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F2954" s="590">
        <v>959014.50499999989</v>
      </c>
      <c r="G2954" s="591"/>
      <c r="L2954" s="588">
        <v>1.8353863419444442E-2</v>
      </c>
      <c r="M2954" s="221">
        <v>246.40967498110354</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F2955" s="590">
        <v>533746.79999999993</v>
      </c>
      <c r="G2955" s="591"/>
      <c r="L2955" s="588">
        <v>1.6713160730555555E-2</v>
      </c>
      <c r="M2955" s="221">
        <v>246.40967498110354</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F2956" s="590">
        <v>455414.51500000001</v>
      </c>
      <c r="G2956" s="591"/>
      <c r="L2956" s="588">
        <v>1.8353863419444442E-2</v>
      </c>
      <c r="M2956" s="221">
        <v>246.40967498110354</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F2957" s="590">
        <v>611337.77</v>
      </c>
      <c r="G2957" s="591"/>
      <c r="L2957" s="588">
        <v>1.8353863419444442E-2</v>
      </c>
      <c r="M2957" s="221">
        <v>246.40967498110354</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F2958" s="590">
        <v>1531062.58</v>
      </c>
      <c r="G2958" s="591"/>
      <c r="L2958" s="588">
        <v>1.8353863419444442E-2</v>
      </c>
      <c r="M2958" s="221">
        <v>246.40967498110354</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F2959" s="590">
        <v>732419.22</v>
      </c>
      <c r="G2959" s="591"/>
      <c r="L2959" s="588">
        <v>1.6713160730555555E-2</v>
      </c>
      <c r="M2959" s="221">
        <v>246.40967498110354</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F2960" s="590">
        <v>639260.63500000001</v>
      </c>
      <c r="G2960" s="591"/>
      <c r="L2960" s="588">
        <v>1.8353863419444442E-2</v>
      </c>
      <c r="M2960" s="221">
        <v>246.40967498110354</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F2961" s="590">
        <v>600465.15</v>
      </c>
      <c r="G2961" s="591"/>
      <c r="L2961" s="588">
        <v>1.8353863419444442E-2</v>
      </c>
      <c r="M2961" s="221">
        <v>246.40967498110354</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F2962" s="590">
        <v>621469.07499999995</v>
      </c>
      <c r="G2962" s="591"/>
      <c r="L2962" s="588">
        <v>1.8353863419444442E-2</v>
      </c>
      <c r="M2962" s="221">
        <v>246.40967498110354</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F2963" s="590">
        <v>688928.74</v>
      </c>
      <c r="G2963" s="591"/>
      <c r="L2963" s="588">
        <v>1.6713160730555555E-2</v>
      </c>
      <c r="M2963" s="221">
        <v>246.40967498110354</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F2964" s="590">
        <v>275769.18</v>
      </c>
      <c r="G2964" s="591"/>
      <c r="L2964" s="588">
        <v>1.8353863419444442E-2</v>
      </c>
      <c r="M2964" s="221">
        <v>246.40967498110354</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F2965" s="590">
        <v>1119385.6499999999</v>
      </c>
      <c r="G2965" s="591"/>
      <c r="L2965" s="588">
        <v>1.6713160730555555E-2</v>
      </c>
      <c r="M2965" s="221">
        <v>246.40967498110354</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F2966" s="590">
        <v>657793.51</v>
      </c>
      <c r="G2966" s="591"/>
      <c r="L2966" s="588">
        <v>1.7193750125000001E-2</v>
      </c>
      <c r="M2966" s="221">
        <v>246.40967498110354</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F2967" s="590">
        <v>1293347.5699999998</v>
      </c>
      <c r="G2967" s="591"/>
      <c r="L2967" s="588">
        <v>2.5138583691666667E-2</v>
      </c>
      <c r="M2967" s="221">
        <v>246.40967498110354</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F2968" s="590">
        <v>646179.57500000007</v>
      </c>
      <c r="G2968" s="591"/>
      <c r="L2968" s="588">
        <v>1.8353863419444442E-2</v>
      </c>
      <c r="M2968" s="221">
        <v>246.40967498110354</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F2969" s="590">
        <v>895508.5199999999</v>
      </c>
      <c r="G2969" s="591"/>
      <c r="L2969" s="588">
        <v>1.8353863419444442E-2</v>
      </c>
      <c r="M2969" s="221">
        <v>246.40967498110354</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F2970" s="590">
        <v>555986.25</v>
      </c>
      <c r="G2970" s="591"/>
      <c r="L2970" s="588">
        <v>1.6713160730555555E-2</v>
      </c>
      <c r="M2970" s="221">
        <v>246.40967498110354</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F2971" s="590">
        <v>570318.34</v>
      </c>
      <c r="G2971" s="591"/>
      <c r="L2971" s="588">
        <v>1.6713160730555555E-2</v>
      </c>
      <c r="M2971" s="221">
        <v>246.40967498110354</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F2972" s="590">
        <v>463321.875</v>
      </c>
      <c r="G2972" s="591"/>
      <c r="L2972" s="588">
        <v>1.6713160730555555E-2</v>
      </c>
      <c r="M2972" s="221">
        <v>246.40967498110354</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F2973" s="590">
        <v>678797.43499999994</v>
      </c>
      <c r="G2973" s="591"/>
      <c r="L2973" s="588">
        <v>1.6713160730555555E-2</v>
      </c>
      <c r="M2973" s="221">
        <v>246.40967498110354</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F2974" s="590">
        <v>708202.93</v>
      </c>
      <c r="G2974" s="591"/>
      <c r="L2974" s="588">
        <v>1.8353863419444442E-2</v>
      </c>
      <c r="M2974" s="221">
        <v>246.40967498110354</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F2975" s="590">
        <v>916512.44499999995</v>
      </c>
      <c r="G2975" s="591"/>
      <c r="L2975" s="588">
        <v>1.8353863419444442E-2</v>
      </c>
      <c r="M2975" s="221">
        <v>246.40967498110354</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F2976" s="590">
        <v>599229.625</v>
      </c>
      <c r="G2976" s="591"/>
      <c r="L2976" s="588">
        <v>1.6713160730555555E-2</v>
      </c>
      <c r="M2976" s="221">
        <v>246.40967498110354</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F2977" s="590">
        <v>446024.52500000002</v>
      </c>
      <c r="G2977" s="591"/>
      <c r="L2977" s="588">
        <v>1.6713160730555555E-2</v>
      </c>
      <c r="M2977" s="221">
        <v>246.40967498110354</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F2978" s="590">
        <v>476912.65</v>
      </c>
      <c r="G2978" s="591"/>
      <c r="L2978" s="588">
        <v>1.8353863419444442E-2</v>
      </c>
      <c r="M2978" s="221">
        <v>246.40967498110354</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F2979" s="590">
        <v>561422.55999999994</v>
      </c>
      <c r="G2979" s="591"/>
      <c r="L2979" s="588">
        <v>1.8353863419444442E-2</v>
      </c>
      <c r="M2979" s="221">
        <v>246.40967498110354</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F2980" s="590">
        <v>759847.875</v>
      </c>
      <c r="G2980" s="591"/>
      <c r="L2980" s="588">
        <v>1.6713160730555555E-2</v>
      </c>
      <c r="M2980" s="221">
        <v>246.40967498110354</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F2981" s="590">
        <v>707461.61499999999</v>
      </c>
      <c r="G2981" s="591"/>
      <c r="L2981" s="588">
        <v>1.6713160730555555E-2</v>
      </c>
      <c r="M2981" s="221">
        <v>246.40967498110354</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F2982" s="590">
        <v>472711.86500000005</v>
      </c>
      <c r="G2982" s="591"/>
      <c r="L2982" s="588">
        <v>1.6713160730555555E-2</v>
      </c>
      <c r="M2982" s="221">
        <v>246.40967498110354</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F2983" s="590">
        <v>653592.72499999998</v>
      </c>
      <c r="G2983" s="591"/>
      <c r="L2983" s="588">
        <v>1.6713160730555555E-2</v>
      </c>
      <c r="M2983" s="221">
        <v>246.40967498110354</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F2984" s="590">
        <v>496433.94499999995</v>
      </c>
      <c r="G2984" s="591"/>
      <c r="L2984" s="588">
        <v>1.8353863419444442E-2</v>
      </c>
      <c r="M2984" s="221">
        <v>246.40967498110354</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F2985" s="590">
        <v>568094.39500000002</v>
      </c>
      <c r="G2985" s="591"/>
      <c r="L2985" s="588">
        <v>1.6713160730555555E-2</v>
      </c>
      <c r="M2985" s="221">
        <v>246.40967498110354</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F2986" s="590">
        <v>476171.33500000002</v>
      </c>
      <c r="G2986" s="591"/>
      <c r="L2986" s="588">
        <v>1.8353863419444442E-2</v>
      </c>
      <c r="M2986" s="221">
        <v>246.40967498110354</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F2987" s="590">
        <v>446765.84</v>
      </c>
      <c r="G2987" s="591"/>
      <c r="L2987" s="588">
        <v>1.6713160730555555E-2</v>
      </c>
      <c r="M2987" s="221">
        <v>246.40967498110354</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F2988" s="590">
        <v>823600.96499999997</v>
      </c>
      <c r="G2988" s="591"/>
      <c r="L2988" s="588">
        <v>1.6713160730555555E-2</v>
      </c>
      <c r="M2988" s="221">
        <v>246.40967498110354</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F2989" s="590">
        <v>827060.43499999994</v>
      </c>
      <c r="G2989" s="591"/>
      <c r="L2989" s="588">
        <v>1.8353863419444442E-2</v>
      </c>
      <c r="M2989" s="221">
        <v>246.40967498110354</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F2990" s="590">
        <v>1109254.345</v>
      </c>
      <c r="G2990" s="591"/>
      <c r="L2990" s="588">
        <v>2.1280938083333333E-2</v>
      </c>
      <c r="M2990" s="221">
        <v>155.32879818594103</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F2991" s="590">
        <v>552032.57000000007</v>
      </c>
      <c r="G2991" s="591"/>
      <c r="L2991" s="588">
        <v>1.7525137544444444E-2</v>
      </c>
      <c r="M2991" s="221">
        <v>155.32879818594103</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F2992" s="590">
        <v>844851.995</v>
      </c>
      <c r="G2992" s="591"/>
      <c r="L2992" s="588">
        <v>1.7525137544444444E-2</v>
      </c>
      <c r="M2992" s="221">
        <v>155.32879818594103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F2993" s="590">
        <v>541407.05500000005</v>
      </c>
      <c r="G2993" s="591"/>
      <c r="L2993" s="588">
        <v>1.7525137544444444E-2</v>
      </c>
      <c r="M2993" s="221">
        <v>155.32879818594103</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F2994" s="590">
        <v>2099156.9750000001</v>
      </c>
      <c r="G2994" s="591"/>
      <c r="L2994" s="588">
        <v>1.7825550530555557E-2</v>
      </c>
      <c r="M2994" s="221">
        <v>155.32879818594103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F2995" s="590">
        <v>973593.7</v>
      </c>
      <c r="G2995" s="591"/>
      <c r="L2995" s="588">
        <v>2.2286912138888889E-2</v>
      </c>
      <c r="M2995" s="221">
        <v>155.32879818594103</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F2996" s="590">
        <v>672866.91499999992</v>
      </c>
      <c r="G2996" s="591"/>
      <c r="L2996" s="588">
        <v>1.7525137544444444E-2</v>
      </c>
      <c r="M2996" s="221">
        <v>155.32879818594103</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F2997" s="590">
        <v>1945704.77</v>
      </c>
      <c r="G2997" s="591"/>
      <c r="L2997" s="588">
        <v>1.7825550530555557E-2</v>
      </c>
      <c r="M2997" s="221">
        <v>155.32879818594103</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F2998" s="590">
        <v>879446.69499999995</v>
      </c>
      <c r="G2998" s="591"/>
      <c r="L2998" s="588">
        <v>1.7525137544444444E-2</v>
      </c>
      <c r="M2998" s="221">
        <v>155.32879818594103</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F2999" s="590">
        <v>1002752.09</v>
      </c>
      <c r="G2999" s="591"/>
      <c r="L2999" s="588">
        <v>2.1280938083333333E-2</v>
      </c>
      <c r="M2999" s="221">
        <v>155.32879818594103</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F3000" s="590">
        <v>1440127.94</v>
      </c>
      <c r="G3000" s="591"/>
      <c r="L3000" s="588">
        <v>2.1280938083333333E-2</v>
      </c>
      <c r="M3000" s="221">
        <v>155.32879818594103</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F3001" s="590">
        <v>785793.9</v>
      </c>
      <c r="G3001" s="591"/>
      <c r="L3001" s="588">
        <v>2.194954601388889E-2</v>
      </c>
      <c r="M3001" s="221">
        <v>155.32879818594103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F3002" s="590">
        <v>2035898.0950000002</v>
      </c>
      <c r="G3002" s="591"/>
      <c r="L3002" s="588">
        <v>1.7825550530555557E-2</v>
      </c>
      <c r="M3002" s="221">
        <v>155.32879818594103</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F3003" s="590">
        <v>1444081.6199999999</v>
      </c>
      <c r="G3003" s="591"/>
      <c r="L3003" s="588">
        <v>1.7825550530555557E-2</v>
      </c>
      <c r="M3003" s="221">
        <v>155.32879818594103</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F3004" s="590">
        <v>1175478.4850000001</v>
      </c>
      <c r="G3004" s="591"/>
      <c r="L3004" s="588">
        <v>1.6064755547222222E-2</v>
      </c>
      <c r="M3004" s="221">
        <v>155.32879818594103</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F3005" s="590">
        <v>484572.90499999997</v>
      </c>
      <c r="G3005" s="591"/>
      <c r="L3005" s="588">
        <v>1.8127316811111113E-2</v>
      </c>
      <c r="M3005" s="221">
        <v>155.32879818594103</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F3006" s="590">
        <v>889825.1050000001</v>
      </c>
      <c r="G3006" s="591"/>
      <c r="L3006" s="588">
        <v>0</v>
      </c>
      <c r="M3006" s="221">
        <v>155.32879818594103</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F3007" s="590">
        <v>1128528.5349999999</v>
      </c>
      <c r="G3007" s="591"/>
      <c r="L3007" s="588">
        <v>0</v>
      </c>
      <c r="M3007" s="221">
        <v>155.32879818594103</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F3008" s="590">
        <v>624434.33499999996</v>
      </c>
      <c r="G3008" s="591"/>
      <c r="L3008" s="588">
        <v>1.862518368888889E-2</v>
      </c>
      <c r="M3008" s="221">
        <v>155.32879818594103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F3009" s="590">
        <v>1797688.8749999998</v>
      </c>
      <c r="G3009" s="591"/>
      <c r="L3009" s="588">
        <v>1.7825550530555557E-2</v>
      </c>
      <c r="M3009" s="221">
        <v>155.32879818594103</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F3010" s="590">
        <v>599476.73</v>
      </c>
      <c r="G3010" s="591"/>
      <c r="L3010" s="588">
        <v>1.862518368888889E-2</v>
      </c>
      <c r="M3010" s="221">
        <v>155.32879818594103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F3011" s="590">
        <v>1165594.2849999999</v>
      </c>
      <c r="G3011" s="591"/>
      <c r="L3011" s="588">
        <v>2.194954601388889E-2</v>
      </c>
      <c r="M3011" s="221">
        <v>155.32879818594103</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F3012" s="590">
        <v>1341038.835</v>
      </c>
      <c r="G3012" s="591"/>
      <c r="L3012" s="588">
        <v>2.1280938083333333E-2</v>
      </c>
      <c r="M3012" s="221">
        <v>155.32879818594103</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F3013" s="590">
        <v>1413440.5999999999</v>
      </c>
      <c r="G3013" s="591"/>
      <c r="L3013" s="588">
        <v>2.1280938083333333E-2</v>
      </c>
      <c r="M3013" s="221">
        <v>155.32879818594103</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F3014" s="590">
        <v>1201918.72</v>
      </c>
      <c r="G3014" s="591"/>
      <c r="L3014" s="588">
        <v>2.1280938083333333E-2</v>
      </c>
      <c r="M3014" s="221">
        <v>155.32879818594103</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F3015" s="590">
        <v>840404.10499999998</v>
      </c>
      <c r="G3015" s="591"/>
      <c r="L3015" s="588">
        <v>1.6064755547222222E-2</v>
      </c>
      <c r="M3015" s="221">
        <v>155.32879818594103</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F3016" s="590">
        <v>938999</v>
      </c>
      <c r="G3016" s="591"/>
      <c r="L3016" s="588">
        <v>2.1280938083333333E-2</v>
      </c>
      <c r="M3016" s="221">
        <v>155.32879818594103</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F3017" s="590">
        <v>1520684.17</v>
      </c>
      <c r="G3017" s="591"/>
      <c r="L3017" s="588">
        <v>1.7825550530555557E-2</v>
      </c>
      <c r="M3017" s="221">
        <v>155.32879818594103</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F3018" s="590">
        <v>915276.92</v>
      </c>
      <c r="G3018" s="591"/>
      <c r="L3018" s="588">
        <v>2.1280938083333333E-2</v>
      </c>
      <c r="M3018" s="221">
        <v>155.32879818594103</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F3019" s="590">
        <v>1871820.375</v>
      </c>
      <c r="G3019" s="591"/>
      <c r="L3019" s="588">
        <v>1.7825550530555557E-2</v>
      </c>
      <c r="M3019" s="221">
        <v>155.32879818594103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F3020" s="590">
        <v>1388730.0999999999</v>
      </c>
      <c r="G3020" s="591"/>
      <c r="L3020" s="588">
        <v>1.6064755547222222E-2</v>
      </c>
      <c r="M3020" s="221">
        <v>155.32879818594103</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F3021" s="590">
        <v>1232312.635</v>
      </c>
      <c r="G3021" s="591"/>
      <c r="L3021" s="588">
        <v>2.2286912138888889E-2</v>
      </c>
      <c r="M3021" s="221">
        <v>155.32879818594103</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F3022" s="590">
        <v>1476946.585</v>
      </c>
      <c r="G3022" s="591"/>
      <c r="L3022" s="588">
        <v>2.1280938083333333E-2</v>
      </c>
      <c r="M3022" s="221">
        <v>155.32879818594103</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F3023" s="590">
        <v>808527.55999999994</v>
      </c>
      <c r="G3023" s="591"/>
      <c r="L3023" s="588">
        <v>1.6064755547222222E-2</v>
      </c>
      <c r="M3023" s="221">
        <v>155.32879818594103</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F3024" s="590">
        <v>800867.30500000005</v>
      </c>
      <c r="G3024" s="591"/>
      <c r="L3024" s="588">
        <v>1.6064755547222222E-2</v>
      </c>
      <c r="M3024" s="221">
        <v>155.32879818594103</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F3025" s="590">
        <v>1686244.5199999998</v>
      </c>
      <c r="G3025" s="591"/>
      <c r="L3025" s="588">
        <v>1.7825550530555557E-2</v>
      </c>
      <c r="M3025" s="221">
        <v>155.32879818594103</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F3026" s="590">
        <v>1173995.855</v>
      </c>
      <c r="G3026" s="591"/>
      <c r="L3026" s="588">
        <v>1.6064755547222222E-2</v>
      </c>
      <c r="M3026" s="221">
        <v>155.32879818594103</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F3027" s="590">
        <v>958026.08500000008</v>
      </c>
      <c r="G3027" s="591"/>
      <c r="L3027" s="588">
        <v>1.862518368888889E-2</v>
      </c>
      <c r="M3027" s="221">
        <v>155.32879818594103</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F3028" s="590">
        <v>1031910.4799999999</v>
      </c>
      <c r="G3028" s="591"/>
      <c r="L3028" s="588">
        <v>2.1280938083333333E-2</v>
      </c>
      <c r="M3028" s="221">
        <v>155.32879818594103</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F3029" s="590">
        <v>428974.28</v>
      </c>
      <c r="G3029" s="591"/>
      <c r="L3029" s="588">
        <v>1.7825550530555557E-2</v>
      </c>
      <c r="M3029" s="221">
        <v>155.32879818594103</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F3030" s="590">
        <v>2206153.44</v>
      </c>
      <c r="G3030" s="591"/>
      <c r="L3030" s="588">
        <v>1.7825550530555557E-2</v>
      </c>
      <c r="M3030" s="221">
        <v>155.32879818594103</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F3031" s="590">
        <v>980265.53499999992</v>
      </c>
      <c r="G3031" s="591"/>
      <c r="L3031" s="588">
        <v>2.1280938083333333E-2</v>
      </c>
      <c r="M3031" s="221">
        <v>155.32879818594103</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F3032" s="590">
        <v>1029439.4299999999</v>
      </c>
      <c r="G3032" s="591"/>
      <c r="L3032" s="588">
        <v>1.7825550530555557E-2</v>
      </c>
      <c r="M3032" s="221">
        <v>155.32879818594103</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F3033" s="590">
        <v>1004481.8250000001</v>
      </c>
      <c r="G3033" s="591"/>
      <c r="L3033" s="588">
        <v>1.6064755547222222E-2</v>
      </c>
      <c r="M3033" s="221">
        <v>155.32879818594103</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F3034" s="590">
        <v>1780885.7349999999</v>
      </c>
      <c r="G3034" s="591"/>
      <c r="L3034" s="588">
        <v>1.7825550530555557E-2</v>
      </c>
      <c r="M3034" s="221">
        <v>155.32879818594103</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F3035" s="590">
        <v>1619526.17</v>
      </c>
      <c r="G3035" s="591"/>
      <c r="L3035" s="588">
        <v>1.7825550530555557E-2</v>
      </c>
      <c r="M3035" s="221">
        <v>155.32879818594103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F3036" s="590">
        <v>957284.77</v>
      </c>
      <c r="G3036" s="591"/>
      <c r="L3036" s="588">
        <v>2.2286912138888889E-2</v>
      </c>
      <c r="M3036" s="221">
        <v>155.32879818594103</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F3037" s="590">
        <v>1141625.1000000001</v>
      </c>
      <c r="G3037" s="591"/>
      <c r="L3037" s="588">
        <v>2.2286912138888889E-2</v>
      </c>
      <c r="M3037" s="221">
        <v>155.32879818594103</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F3038" s="590">
        <v>874010.38500000001</v>
      </c>
      <c r="G3038" s="591"/>
      <c r="L3038" s="588">
        <v>2.2286912138888889E-2</v>
      </c>
      <c r="M3038" s="221">
        <v>155.32879818594103</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F3039" s="590">
        <v>1013130.5</v>
      </c>
      <c r="G3039" s="591"/>
      <c r="L3039" s="588">
        <v>1.6064755547222222E-2</v>
      </c>
      <c r="M3039" s="221">
        <v>155.32879818594103</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F3040" s="590">
        <v>607631.19500000007</v>
      </c>
      <c r="G3040" s="591"/>
      <c r="L3040" s="588">
        <v>0</v>
      </c>
      <c r="M3040" s="221">
        <v>155.32879818594103</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F3041" s="590">
        <v>1898260.61</v>
      </c>
      <c r="G3041" s="591"/>
      <c r="L3041" s="588">
        <v>1.7825550530555557E-2</v>
      </c>
      <c r="M3041" s="221">
        <v>155.32879818594103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F3042" s="590">
        <v>829284.38</v>
      </c>
      <c r="G3042" s="591"/>
      <c r="L3042" s="588">
        <v>2.1280938083333333E-2</v>
      </c>
      <c r="M3042" s="221">
        <v>155.32879818594103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F3043" s="590">
        <v>1628174.845</v>
      </c>
      <c r="G3043" s="591"/>
      <c r="L3043" s="588">
        <v>1.7825550530555557E-2</v>
      </c>
      <c r="M3043" s="221">
        <v>155.32879818594103</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F3044" s="590">
        <v>614055.92500000005</v>
      </c>
      <c r="G3044" s="591"/>
      <c r="L3044" s="588">
        <v>1.7525137544444444E-2</v>
      </c>
      <c r="M3044" s="221">
        <v>155.32879818594103</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F3045" s="590">
        <v>1158428.24</v>
      </c>
      <c r="G3045" s="591"/>
      <c r="L3045" s="588">
        <v>2.2286912138888889E-2</v>
      </c>
      <c r="M3045" s="221">
        <v>155.32879818594103</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F3046" s="590">
        <v>1039570.7350000001</v>
      </c>
      <c r="G3046" s="591"/>
      <c r="L3046" s="588">
        <v>2.1280938083333333E-2</v>
      </c>
      <c r="M3046" s="221">
        <v>155.32879818594103</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F3047" s="590">
        <v>640743.26500000001</v>
      </c>
      <c r="G3047" s="591"/>
      <c r="L3047" s="588">
        <v>1.7525137544444444E-2</v>
      </c>
      <c r="M3047" s="221">
        <v>155.32879818594103</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F3048" s="590">
        <v>1152003.51</v>
      </c>
      <c r="G3048" s="591"/>
      <c r="L3048" s="588">
        <v>1.7825550530555557E-2</v>
      </c>
      <c r="M3048" s="221">
        <v>155.32879818594103</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F3049" s="590">
        <v>1629410.3699999999</v>
      </c>
      <c r="G3049" s="591"/>
      <c r="L3049" s="588">
        <v>1.7825550530555557E-2</v>
      </c>
      <c r="M3049" s="221">
        <v>155.32879818594103</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F3050" s="590">
        <v>725253.17500000005</v>
      </c>
      <c r="G3050" s="591"/>
      <c r="L3050" s="588">
        <v>1.6064755547222222E-2</v>
      </c>
      <c r="M3050" s="221">
        <v>155.32879818594103</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F3051" s="590">
        <v>978041.59</v>
      </c>
      <c r="G3051" s="591"/>
      <c r="L3051" s="588">
        <v>2.2286912138888889E-2</v>
      </c>
      <c r="M3051" s="221">
        <v>155.32879818594103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F3052" s="590">
        <v>959755.82</v>
      </c>
      <c r="G3052" s="591"/>
      <c r="L3052" s="588">
        <v>2.194954601388889E-2</v>
      </c>
      <c r="M3052" s="221">
        <v>155.32879818594103</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F3053" s="590">
        <v>1461131.865</v>
      </c>
      <c r="G3053" s="591"/>
      <c r="L3053" s="588">
        <v>1.862518368888889E-2</v>
      </c>
      <c r="M3053" s="221">
        <v>155.32879818594103</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F3054" s="590">
        <v>1713178.9649999999</v>
      </c>
      <c r="G3054" s="591"/>
      <c r="L3054" s="588">
        <v>1.7825550530555557E-2</v>
      </c>
      <c r="M3054" s="221">
        <v>155.32879818594103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F3055" s="590">
        <v>772944.44000000006</v>
      </c>
      <c r="G3055" s="591"/>
      <c r="L3055" s="588">
        <v>1.7525137544444444E-2</v>
      </c>
      <c r="M3055" s="221">
        <v>155.32879818594103</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F3056" s="590">
        <v>1742831.5649999999</v>
      </c>
      <c r="G3056" s="591"/>
      <c r="L3056" s="588">
        <v>1.7825550530555557E-2</v>
      </c>
      <c r="M3056" s="221">
        <v>155.32879818594103</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F3057" s="590">
        <v>1360807.2350000001</v>
      </c>
      <c r="G3057" s="591"/>
      <c r="L3057" s="588">
        <v>1.7825550530555557E-2</v>
      </c>
      <c r="M3057" s="221">
        <v>155.32879818594103</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F3058" s="590">
        <v>1115926.18</v>
      </c>
      <c r="G3058" s="591"/>
      <c r="L3058" s="588">
        <v>1.7825550530555557E-2</v>
      </c>
      <c r="M3058" s="221">
        <v>155.32879818594103</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F3059" s="590">
        <v>1045501.2549999999</v>
      </c>
      <c r="G3059" s="591"/>
      <c r="L3059" s="588">
        <v>1.7825550530555557E-2</v>
      </c>
      <c r="M3059" s="221">
        <v>155.32879818594103</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F3060" s="590">
        <v>1722568.9549999998</v>
      </c>
      <c r="G3060" s="591"/>
      <c r="L3060" s="588">
        <v>1.7825550530555557E-2</v>
      </c>
      <c r="M3060" s="221">
        <v>155.32879818594103</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F3061" s="590">
        <v>818164.65499999991</v>
      </c>
      <c r="G3061" s="591"/>
      <c r="L3061" s="588">
        <v>1.6064755547222222E-2</v>
      </c>
      <c r="M3061" s="221">
        <v>155.32879818594103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F3062" s="590">
        <v>180633.755</v>
      </c>
      <c r="G3062" s="591"/>
      <c r="L3062" s="588">
        <v>3.7784594027777778E-2</v>
      </c>
      <c r="M3062" s="221">
        <v>257.7475434618292</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F3063" s="590">
        <v>392649.84500000003</v>
      </c>
      <c r="G3063" s="591"/>
      <c r="L3063" s="588">
        <v>3.7784594027777778E-2</v>
      </c>
      <c r="M3063" s="221">
        <v>257.7475434618292</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F3064" s="590">
        <v>139861.43</v>
      </c>
      <c r="G3064" s="591"/>
      <c r="L3064" s="588">
        <v>3.7784594027777778E-2</v>
      </c>
      <c r="M3064" s="221">
        <v>257.7475434618292</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F3065" s="590">
        <v>135907.75</v>
      </c>
      <c r="G3065" s="591"/>
      <c r="L3065" s="588">
        <v>3.7784594027777778E-2</v>
      </c>
      <c r="M3065" s="221">
        <v>257.7475434618292</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F3066" s="590">
        <v>130718.545</v>
      </c>
      <c r="G3066" s="591"/>
      <c r="L3066" s="588">
        <v>3.7784594027777778E-2</v>
      </c>
      <c r="M3066" s="221">
        <v>257.7475434618292</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F3067" s="590">
        <v>241915.79499999998</v>
      </c>
      <c r="G3067" s="591"/>
      <c r="L3067" s="588">
        <v>4.8239103027777784E-3</v>
      </c>
      <c r="M3067" s="221">
        <v>257.7475434618292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F3068" s="590">
        <v>314811.76999999996</v>
      </c>
      <c r="G3068" s="591"/>
      <c r="L3068" s="588">
        <v>3.7784594027777778E-2</v>
      </c>
      <c r="M3068" s="221">
        <v>257.7475434618292</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F3069" s="590">
        <v>213004.50999999998</v>
      </c>
      <c r="G3069" s="591"/>
      <c r="L3069" s="588">
        <v>4.8239103027777784E-3</v>
      </c>
      <c r="M3069" s="221">
        <v>257.7475434618292</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F3070" s="590">
        <v>153452.20500000002</v>
      </c>
      <c r="G3070" s="591"/>
      <c r="L3070" s="588">
        <v>3.7784594027777778E-2</v>
      </c>
      <c r="M3070" s="221">
        <v>257.7475434618292</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F3071" s="590">
        <v>145297.74</v>
      </c>
      <c r="G3071" s="591"/>
      <c r="L3071" s="588">
        <v>3.7784594027777778E-2</v>
      </c>
      <c r="M3071" s="221">
        <v>257.7475434618292</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F3072" s="590">
        <v>209545.04</v>
      </c>
      <c r="G3072" s="591"/>
      <c r="L3072" s="588">
        <v>3.7784594027777778E-2</v>
      </c>
      <c r="M3072" s="221">
        <v>257.7475434618292</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F3073" s="590">
        <v>451707.93999999994</v>
      </c>
      <c r="G3073" s="591"/>
      <c r="L3073" s="588">
        <v>3.7784594027777778E-2</v>
      </c>
      <c r="M3073" s="221">
        <v>257.7475434618292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F3074" s="590">
        <v>112185.67</v>
      </c>
      <c r="G3074" s="591"/>
      <c r="L3074" s="588">
        <v>3.7784594027777778E-2</v>
      </c>
      <c r="M3074" s="221">
        <v>257.7475434618292</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F3075" s="590">
        <v>154934.83499999999</v>
      </c>
      <c r="G3075" s="591"/>
      <c r="L3075" s="588">
        <v>4.8239103027777784E-3</v>
      </c>
      <c r="M3075" s="221">
        <v>257.7475434618292</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F3076" s="590">
        <v>369174.87</v>
      </c>
      <c r="G3076" s="591"/>
      <c r="L3076" s="588">
        <v>3.7784594027777778E-2</v>
      </c>
      <c r="M3076" s="221">
        <v>257.7475434618292</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F3077" s="590">
        <v>216958.19</v>
      </c>
      <c r="G3077" s="591"/>
      <c r="L3077" s="588">
        <v>3.7784594027777778E-2</v>
      </c>
      <c r="M3077" s="221">
        <v>257.7475434618292</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F3078" s="590">
        <v>302456.52</v>
      </c>
      <c r="G3078" s="591"/>
      <c r="L3078" s="588">
        <v>3.7784594027777778E-2</v>
      </c>
      <c r="M3078" s="221">
        <v>257.7475434618292</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F3079" s="590">
        <v>407970.35499999998</v>
      </c>
      <c r="G3079" s="591"/>
      <c r="L3079" s="588">
        <v>3.7784594027777778E-2</v>
      </c>
      <c r="M3079" s="221">
        <v>257.7475434618292</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F3080" s="590">
        <v>73143.08</v>
      </c>
      <c r="G3080" s="591"/>
      <c r="L3080" s="588">
        <v>3.7784594027777778E-2</v>
      </c>
      <c r="M3080" s="221">
        <v>257.7475434618292</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F3081" s="590">
        <v>1000528.145</v>
      </c>
      <c r="G3081" s="591"/>
      <c r="L3081" s="588">
        <v>4.8239103027777784E-3</v>
      </c>
      <c r="M3081" s="221">
        <v>257.7475434618292</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F3082" s="590">
        <v>264896.56</v>
      </c>
      <c r="G3082" s="591"/>
      <c r="L3082" s="588">
        <v>3.7784594027777778E-2</v>
      </c>
      <c r="M3082" s="221">
        <v>257.7475434618292</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F3083" s="590">
        <v>288865.745</v>
      </c>
      <c r="G3083" s="591"/>
      <c r="L3083" s="588">
        <v>3.7784594027777778E-2</v>
      </c>
      <c r="M3083" s="221">
        <v>257.7475434618292</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F3084" s="590">
        <v>165313.245</v>
      </c>
      <c r="G3084" s="591"/>
      <c r="L3084" s="588">
        <v>3.7784594027777778E-2</v>
      </c>
      <c r="M3084" s="221">
        <v>257.7475434618292</v>
      </c>
      <c r="N3084" s="198">
        <v>2.168312E-2</v>
      </c>
    </row>
    <row r="3085" spans="1:19" x14ac:dyDescent="0.25">
      <c r="A3085" s="197"/>
      <c r="B3085" s="197"/>
      <c r="C3085" s="197"/>
      <c r="D3085" s="197"/>
      <c r="E3085" s="197"/>
      <c r="N3085" t="e">
        <f>AVERAGE(N3:N500)</f>
        <v>#REF!</v>
      </c>
    </row>
    <row r="3086" spans="1:19" x14ac:dyDescent="0.25">
      <c r="N3086" t="e">
        <f>MAX(N3:N3084)</f>
        <v>#REF!</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N25" sqref="N25"/>
    </sheetView>
  </sheetViews>
  <sheetFormatPr defaultRowHeight="15.75" x14ac:dyDescent="0.25"/>
  <cols>
    <col min="4" max="4" width="12.625" customWidth="1"/>
    <col min="6" max="6" width="13.5" customWidth="1"/>
    <col min="7" max="7" width="14.125" customWidth="1"/>
  </cols>
  <sheetData>
    <row r="1" spans="1:14" ht="30" x14ac:dyDescent="0.25">
      <c r="A1" s="151" t="s">
        <v>574</v>
      </c>
      <c r="B1" s="197" t="s">
        <v>575</v>
      </c>
      <c r="C1" s="151" t="s">
        <v>576</v>
      </c>
      <c r="D1" s="151" t="s">
        <v>577</v>
      </c>
      <c r="E1" s="151" t="s">
        <v>578</v>
      </c>
      <c r="F1" t="s">
        <v>2474</v>
      </c>
      <c r="G1" t="s">
        <v>2475</v>
      </c>
      <c r="H1" t="s">
        <v>2476</v>
      </c>
      <c r="I1" t="s">
        <v>2477</v>
      </c>
      <c r="J1" t="s">
        <v>2478</v>
      </c>
      <c r="K1" t="s">
        <v>2479</v>
      </c>
      <c r="L1" t="s">
        <v>2480</v>
      </c>
      <c r="M1" t="s">
        <v>2481</v>
      </c>
      <c r="N1" t="s">
        <v>2482</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LI339"/>
  <sheetViews>
    <sheetView zoomScaleNormal="100" workbookViewId="0">
      <pane xSplit="1" ySplit="3" topLeftCell="B187" activePane="bottomRight" state="frozen"/>
      <selection pane="topRight" activeCell="B1" sqref="B1"/>
      <selection pane="bottomLeft" activeCell="A3" sqref="A3"/>
      <selection pane="bottomRight" activeCell="C2" sqref="C2"/>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5" width="10.375" customWidth="1"/>
    <col min="56" max="56" width="18.75" customWidth="1"/>
    <col min="57" max="57" width="17.625" customWidth="1"/>
    <col min="58" max="59" width="13.5" customWidth="1"/>
    <col min="60" max="60" width="17.75" customWidth="1"/>
    <col min="61" max="61" width="14.75" bestFit="1" customWidth="1"/>
    <col min="62" max="62" width="11.5" bestFit="1" customWidth="1"/>
    <col min="63" max="63" width="12.25" bestFit="1" customWidth="1"/>
    <col min="64" max="64" width="16.25" bestFit="1" customWidth="1"/>
    <col min="65" max="65" width="11.625" bestFit="1" customWidth="1"/>
    <col min="66" max="66" width="11.875" bestFit="1" customWidth="1"/>
    <col min="70" max="70" width="29.875" customWidth="1"/>
    <col min="93" max="93" width="30.625" bestFit="1" customWidth="1"/>
    <col min="97" max="101" width="0.25" customWidth="1"/>
    <col min="106" max="106" width="13.625" bestFit="1" customWidth="1"/>
    <col min="116" max="116" width="23" bestFit="1" customWidth="1"/>
  </cols>
  <sheetData>
    <row r="1" spans="1:321" ht="18.75" x14ac:dyDescent="0.3">
      <c r="A1" s="85" t="s">
        <v>94</v>
      </c>
      <c r="B1" s="85" t="s">
        <v>1</v>
      </c>
      <c r="E1"/>
      <c r="F1"/>
      <c r="G1"/>
      <c r="H1"/>
      <c r="I1"/>
      <c r="J1"/>
      <c r="K1"/>
      <c r="L1"/>
      <c r="M1"/>
      <c r="N1"/>
      <c r="O1"/>
      <c r="P1"/>
      <c r="Q1"/>
      <c r="R1"/>
      <c r="S1"/>
      <c r="T1"/>
      <c r="U1"/>
      <c r="V1"/>
      <c r="X1"/>
    </row>
    <row r="2" spans="1:321" x14ac:dyDescent="0.25">
      <c r="A2" s="91" t="s">
        <v>2483</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2484</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2485</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7" t="s">
        <v>2486</v>
      </c>
      <c r="BS2" s="507" t="str">
        <f>General!B1</f>
        <v>Soy Biodiesel</v>
      </c>
      <c r="BT2" s="507" t="str">
        <f>General!C1</f>
        <v>Soy Jet</v>
      </c>
      <c r="BU2" s="507" t="str">
        <f>General!D1</f>
        <v>Corn Grain EtOH</v>
      </c>
      <c r="BV2" s="507" t="str">
        <f>General!E1</f>
        <v>Corn Stover EtOH</v>
      </c>
      <c r="BW2" s="507" t="str">
        <f>General!F1</f>
        <v>Corn Stover Pyrol Jet</v>
      </c>
      <c r="BX2" s="507" t="str">
        <f>General!G1</f>
        <v>Wheat Grain EtOH</v>
      </c>
      <c r="BY2" s="507" t="str">
        <f>General!H1</f>
        <v>Wheat Stover ?</v>
      </c>
      <c r="BZ2" s="507" t="str">
        <f>General!I1</f>
        <v>Alfalfa ?</v>
      </c>
      <c r="CA2" s="507" t="str">
        <f>General!J1</f>
        <v>Forest Plantation FT</v>
      </c>
      <c r="CB2" s="507" t="str">
        <f>General!K1</f>
        <v>Grass Hay FT</v>
      </c>
      <c r="CC2" s="507" t="str">
        <f>General!L1</f>
        <v>Miscanthus FT</v>
      </c>
      <c r="CD2" s="507" t="str">
        <f>General!M1</f>
        <v>Algae HEFA</v>
      </c>
      <c r="CE2" s="507" t="str">
        <f>General!N1</f>
        <v>Algae HTL</v>
      </c>
      <c r="CF2" s="507" t="str">
        <f>General!O1</f>
        <v>Forestry Residue</v>
      </c>
      <c r="CG2" s="507" t="str">
        <f>General!P1</f>
        <v>BETO++++</v>
      </c>
      <c r="CH2" s="507" t="str">
        <f>General!Q1</f>
        <v>Carinata</v>
      </c>
      <c r="CI2" s="507" t="str">
        <f>General!R1</f>
        <v>Guayule</v>
      </c>
      <c r="CJ2" s="507" t="str">
        <f>General!S1</f>
        <v>Macroalage</v>
      </c>
      <c r="CK2" s="507" t="str">
        <f>General!T1</f>
        <v>BETO+</v>
      </c>
      <c r="CL2" s="507" t="str">
        <f>General!U1</f>
        <v>BETO++</v>
      </c>
      <c r="CM2" s="507" t="str">
        <f>General!V1</f>
        <v>BETO+++</v>
      </c>
      <c r="CO2" s="511" t="s">
        <v>2487</v>
      </c>
      <c r="CP2" s="511" t="str">
        <f>General!B1</f>
        <v>Soy Biodiesel</v>
      </c>
      <c r="CQ2" s="511" t="str">
        <f>General!C1</f>
        <v>Soy Jet</v>
      </c>
      <c r="CR2" s="511" t="str">
        <f>General!D1</f>
        <v>Corn Grain EtOH</v>
      </c>
      <c r="CS2" s="511" t="str">
        <f>General!E1</f>
        <v>Corn Stover EtOH</v>
      </c>
      <c r="CT2" s="511" t="str">
        <f>General!F1</f>
        <v>Corn Stover Pyrol Jet</v>
      </c>
      <c r="CU2" s="511" t="str">
        <f>General!G1</f>
        <v>Wheat Grain EtOH</v>
      </c>
      <c r="CV2" s="511" t="str">
        <f>General!H1</f>
        <v>Wheat Stover ?</v>
      </c>
      <c r="CW2" s="511" t="str">
        <f>General!I1</f>
        <v>Alfalfa ?</v>
      </c>
      <c r="CX2" s="511" t="str">
        <f>General!J1</f>
        <v>Forest Plantation FT</v>
      </c>
      <c r="CY2" s="511" t="str">
        <f>General!K1</f>
        <v>Grass Hay FT</v>
      </c>
      <c r="CZ2" s="511" t="str">
        <f>General!L1</f>
        <v>Miscanthus FT</v>
      </c>
      <c r="DA2" s="511" t="str">
        <f>General!M1</f>
        <v>Algae HEFA</v>
      </c>
      <c r="DB2" s="511" t="str">
        <f>General!N1</f>
        <v>Algae HTL</v>
      </c>
      <c r="DC2" s="511" t="str">
        <f>General!O1</f>
        <v>Forestry Residue</v>
      </c>
      <c r="DD2" s="511" t="str">
        <f>General!P1</f>
        <v>BETO++++</v>
      </c>
      <c r="DE2" s="511" t="str">
        <f>General!Q1</f>
        <v>Carinata</v>
      </c>
      <c r="DF2" s="511" t="str">
        <f>General!R1</f>
        <v>Guayule</v>
      </c>
      <c r="DG2" s="511" t="str">
        <f>General!S1</f>
        <v>Macroalage</v>
      </c>
      <c r="DH2" s="511" t="str">
        <f>General!T1</f>
        <v>BETO+</v>
      </c>
      <c r="DI2" s="511" t="str">
        <f>General!U1</f>
        <v>BETO++</v>
      </c>
      <c r="DJ2" s="511" t="str">
        <f>General!V1</f>
        <v>BETO+++</v>
      </c>
      <c r="DL2" s="530" t="s">
        <v>2488</v>
      </c>
      <c r="DM2" s="530" t="str">
        <f>General!B1</f>
        <v>Soy Biodiesel</v>
      </c>
      <c r="DN2" s="530" t="str">
        <f>General!C1</f>
        <v>Soy Jet</v>
      </c>
      <c r="DO2" s="530" t="str">
        <f>General!D1</f>
        <v>Corn Grain EtOH</v>
      </c>
      <c r="DP2" s="530" t="str">
        <f>General!E1</f>
        <v>Corn Stover EtOH</v>
      </c>
      <c r="DQ2" s="530" t="str">
        <f>General!F1</f>
        <v>Corn Stover Pyrol Jet</v>
      </c>
      <c r="DR2" s="530" t="str">
        <f>General!G1</f>
        <v>Wheat Grain EtOH</v>
      </c>
      <c r="DS2" s="530" t="str">
        <f>General!H1</f>
        <v>Wheat Stover ?</v>
      </c>
      <c r="DT2" s="530" t="str">
        <f>General!I1</f>
        <v>Alfalfa ?</v>
      </c>
      <c r="DU2" s="530" t="str">
        <f>General!J1</f>
        <v>Forest Plantation FT</v>
      </c>
      <c r="DV2" s="530" t="str">
        <f>General!K1</f>
        <v>Grass Hay FT</v>
      </c>
      <c r="DW2" s="530" t="str">
        <f>General!L1</f>
        <v>Miscanthus FT</v>
      </c>
      <c r="DX2" s="530" t="str">
        <f>General!M1</f>
        <v>Algae HEFA</v>
      </c>
      <c r="DY2" s="530" t="str">
        <f>General!N1</f>
        <v>Algae HTL</v>
      </c>
      <c r="DZ2" s="530" t="str">
        <f>General!O1</f>
        <v>Forestry Residue</v>
      </c>
      <c r="EA2" s="530" t="str">
        <f>General!P1</f>
        <v>BETO++++</v>
      </c>
      <c r="EB2" s="530" t="str">
        <f>General!Q1</f>
        <v>Carinata</v>
      </c>
      <c r="EC2" s="530" t="str">
        <f>General!R1</f>
        <v>Guayule</v>
      </c>
      <c r="ED2" s="530" t="str">
        <f>General!S1</f>
        <v>Macroalage</v>
      </c>
      <c r="EE2" s="530" t="str">
        <f>General!T1</f>
        <v>BETO+</v>
      </c>
      <c r="EF2" s="530" t="str">
        <f>General!U1</f>
        <v>BETO++</v>
      </c>
      <c r="EG2" s="530" t="str">
        <f>General!V1</f>
        <v>BETO+++</v>
      </c>
      <c r="EI2" s="531" t="s">
        <v>2489</v>
      </c>
      <c r="EJ2" s="531" t="str">
        <f>General!B1</f>
        <v>Soy Biodiesel</v>
      </c>
      <c r="EK2" s="536" t="str">
        <f>General!C1</f>
        <v>Soy Jet</v>
      </c>
      <c r="EL2" s="531" t="str">
        <f>General!D1</f>
        <v>Corn Grain EtOH</v>
      </c>
      <c r="EM2" s="531" t="str">
        <f>General!E1</f>
        <v>Corn Stover EtOH</v>
      </c>
      <c r="EN2" s="531" t="str">
        <f>General!F1</f>
        <v>Corn Stover Pyrol Jet</v>
      </c>
      <c r="EO2" s="531" t="str">
        <f>General!G1</f>
        <v>Wheat Grain EtOH</v>
      </c>
      <c r="EP2" s="531" t="str">
        <f>General!H1</f>
        <v>Wheat Stover ?</v>
      </c>
      <c r="EQ2" s="531" t="str">
        <f>General!I1</f>
        <v>Alfalfa ?</v>
      </c>
      <c r="ER2" s="531" t="str">
        <f>General!J1</f>
        <v>Forest Plantation FT</v>
      </c>
      <c r="ES2" s="531" t="str">
        <f>General!K1</f>
        <v>Grass Hay FT</v>
      </c>
      <c r="ET2" s="531" t="str">
        <f>General!L1</f>
        <v>Miscanthus FT</v>
      </c>
      <c r="EU2" s="531" t="str">
        <f>General!M1</f>
        <v>Algae HEFA</v>
      </c>
      <c r="EV2" s="531" t="str">
        <f>General!N1</f>
        <v>Algae HTL</v>
      </c>
      <c r="EW2" s="531" t="str">
        <f>General!O1</f>
        <v>Forestry Residue</v>
      </c>
      <c r="EX2" s="531" t="str">
        <f>General!P1</f>
        <v>BETO++++</v>
      </c>
      <c r="EY2" s="531" t="str">
        <f>General!Q1</f>
        <v>Carinata</v>
      </c>
      <c r="EZ2" s="531" t="str">
        <f>General!R1</f>
        <v>Guayule</v>
      </c>
      <c r="FA2" s="531" t="str">
        <f>General!S1</f>
        <v>Macroalage</v>
      </c>
      <c r="FB2" s="531" t="str">
        <f>General!T1</f>
        <v>BETO+</v>
      </c>
      <c r="FC2" s="531" t="str">
        <f>General!U1</f>
        <v>BETO++</v>
      </c>
      <c r="FD2" s="531" t="str">
        <f>General!V1</f>
        <v>BETO+++</v>
      </c>
      <c r="FF2" s="532" t="s">
        <v>2490</v>
      </c>
      <c r="FG2" s="532" t="str">
        <f>General!B1</f>
        <v>Soy Biodiesel</v>
      </c>
      <c r="FH2" s="532" t="str">
        <f>General!C1</f>
        <v>Soy Jet</v>
      </c>
      <c r="FI2" s="532" t="str">
        <f>General!D1</f>
        <v>Corn Grain EtOH</v>
      </c>
      <c r="FJ2" s="532" t="str">
        <f>General!E1</f>
        <v>Corn Stover EtOH</v>
      </c>
      <c r="FK2" s="532" t="str">
        <f>General!F1</f>
        <v>Corn Stover Pyrol Jet</v>
      </c>
      <c r="FL2" s="532" t="str">
        <f>General!G1</f>
        <v>Wheat Grain EtOH</v>
      </c>
      <c r="FM2" s="532" t="str">
        <f>General!H1</f>
        <v>Wheat Stover ?</v>
      </c>
      <c r="FN2" s="532" t="str">
        <f>General!I1</f>
        <v>Alfalfa ?</v>
      </c>
      <c r="FO2" s="532" t="str">
        <f>General!J1</f>
        <v>Forest Plantation FT</v>
      </c>
      <c r="FP2" s="532" t="str">
        <f>General!K1</f>
        <v>Grass Hay FT</v>
      </c>
      <c r="FQ2" s="532" t="str">
        <f>General!L1</f>
        <v>Miscanthus FT</v>
      </c>
      <c r="FR2" s="532" t="str">
        <f>General!M1</f>
        <v>Algae HEFA</v>
      </c>
      <c r="FS2" s="532" t="str">
        <f>General!N1</f>
        <v>Algae HTL</v>
      </c>
      <c r="FT2" s="532" t="str">
        <f>General!O1</f>
        <v>Forestry Residue</v>
      </c>
      <c r="FU2" s="532" t="str">
        <f>General!P1</f>
        <v>BETO++++</v>
      </c>
      <c r="FV2" s="532" t="str">
        <f>General!Q1</f>
        <v>Carinata</v>
      </c>
      <c r="FW2" s="532" t="str">
        <f>General!R1</f>
        <v>Guayule</v>
      </c>
      <c r="FX2" s="532" t="str">
        <f>General!S1</f>
        <v>Macroalage</v>
      </c>
      <c r="FY2" s="532" t="str">
        <f>General!T1</f>
        <v>BETO+</v>
      </c>
      <c r="FZ2" s="532" t="str">
        <f>General!U1</f>
        <v>BETO++</v>
      </c>
      <c r="GA2" s="532" t="str">
        <f>General!V1</f>
        <v>BETO+++</v>
      </c>
      <c r="GC2" s="533" t="s">
        <v>2491</v>
      </c>
      <c r="GD2" s="533" t="str">
        <f>General!B1</f>
        <v>Soy Biodiesel</v>
      </c>
      <c r="GE2" s="533" t="str">
        <f>General!C1</f>
        <v>Soy Jet</v>
      </c>
      <c r="GF2" s="533" t="str">
        <f>General!D1</f>
        <v>Corn Grain EtOH</v>
      </c>
      <c r="GG2" s="533" t="str">
        <f>General!E1</f>
        <v>Corn Stover EtOH</v>
      </c>
      <c r="GH2" s="533" t="str">
        <f>General!F1</f>
        <v>Corn Stover Pyrol Jet</v>
      </c>
      <c r="GI2" s="533" t="str">
        <f>General!G1</f>
        <v>Wheat Grain EtOH</v>
      </c>
      <c r="GJ2" s="533" t="str">
        <f>General!H1</f>
        <v>Wheat Stover ?</v>
      </c>
      <c r="GK2" s="533" t="str">
        <f>General!I1</f>
        <v>Alfalfa ?</v>
      </c>
      <c r="GL2" s="533" t="str">
        <f>General!J1</f>
        <v>Forest Plantation FT</v>
      </c>
      <c r="GM2" s="533" t="str">
        <f>General!K1</f>
        <v>Grass Hay FT</v>
      </c>
      <c r="GN2" s="533" t="str">
        <f>General!L1</f>
        <v>Miscanthus FT</v>
      </c>
      <c r="GO2" s="533" t="str">
        <f>General!M1</f>
        <v>Algae HEFA</v>
      </c>
      <c r="GP2" s="533" t="str">
        <f>General!N1</f>
        <v>Algae HTL</v>
      </c>
      <c r="GQ2" s="533" t="str">
        <f>General!O1</f>
        <v>Forestry Residue</v>
      </c>
      <c r="GR2" s="533" t="str">
        <f>General!P1</f>
        <v>BETO++++</v>
      </c>
      <c r="GS2" s="533" t="str">
        <f>General!Q1</f>
        <v>Carinata</v>
      </c>
      <c r="GT2" s="533" t="str">
        <f>General!R1</f>
        <v>Guayule</v>
      </c>
      <c r="GU2" s="533" t="str">
        <f>General!S1</f>
        <v>Macroalage</v>
      </c>
      <c r="GV2" s="533" t="str">
        <f>General!T1</f>
        <v>BETO+</v>
      </c>
      <c r="GW2" s="533" t="str">
        <f>General!U1</f>
        <v>BETO++</v>
      </c>
      <c r="GX2" s="533" t="str">
        <f>General!V1</f>
        <v>BETO+++</v>
      </c>
      <c r="GZ2" s="511" t="s">
        <v>2492</v>
      </c>
      <c r="HA2" s="511" t="str">
        <f>General!B1</f>
        <v>Soy Biodiesel</v>
      </c>
      <c r="HB2" s="511" t="str">
        <f>General!C1</f>
        <v>Soy Jet</v>
      </c>
      <c r="HC2" s="511" t="str">
        <f>General!D1</f>
        <v>Corn Grain EtOH</v>
      </c>
      <c r="HD2" s="511" t="str">
        <f>General!E1</f>
        <v>Corn Stover EtOH</v>
      </c>
      <c r="HE2" s="511" t="str">
        <f>General!F1</f>
        <v>Corn Stover Pyrol Jet</v>
      </c>
      <c r="HF2" s="511" t="str">
        <f>General!G1</f>
        <v>Wheat Grain EtOH</v>
      </c>
      <c r="HG2" s="511" t="str">
        <f>General!H1</f>
        <v>Wheat Stover ?</v>
      </c>
      <c r="HH2" s="511" t="str">
        <f>General!I1</f>
        <v>Alfalfa ?</v>
      </c>
      <c r="HI2" s="511" t="str">
        <f>General!J1</f>
        <v>Forest Plantation FT</v>
      </c>
      <c r="HJ2" s="511" t="str">
        <f>General!K1</f>
        <v>Grass Hay FT</v>
      </c>
      <c r="HK2" s="511" t="str">
        <f>General!L1</f>
        <v>Miscanthus FT</v>
      </c>
      <c r="HL2" s="511" t="str">
        <f>General!M1</f>
        <v>Algae HEFA</v>
      </c>
      <c r="HM2" s="511" t="str">
        <f>General!N1</f>
        <v>Algae HTL</v>
      </c>
      <c r="HN2" s="511" t="str">
        <f>General!O1</f>
        <v>Forestry Residue</v>
      </c>
      <c r="HO2" s="511" t="str">
        <f>General!P1</f>
        <v>BETO++++</v>
      </c>
      <c r="HP2" s="511" t="str">
        <f>General!Q1</f>
        <v>Carinata</v>
      </c>
      <c r="HQ2" s="511" t="str">
        <f>General!R1</f>
        <v>Guayule</v>
      </c>
      <c r="HR2" s="511" t="str">
        <f>General!S1</f>
        <v>Macroalage</v>
      </c>
      <c r="HS2" s="511" t="str">
        <f>General!T1</f>
        <v>BETO+</v>
      </c>
      <c r="HT2" s="511" t="str">
        <f>General!U1</f>
        <v>BETO++</v>
      </c>
      <c r="HU2" s="511" t="str">
        <f>General!V1</f>
        <v>BETO+++</v>
      </c>
      <c r="HW2" s="534" t="s">
        <v>2493</v>
      </c>
      <c r="HX2" s="534" t="str">
        <f>General!B1</f>
        <v>Soy Biodiesel</v>
      </c>
      <c r="HY2" s="534" t="str">
        <f>General!C1</f>
        <v>Soy Jet</v>
      </c>
      <c r="HZ2" s="534" t="str">
        <f>General!D1</f>
        <v>Corn Grain EtOH</v>
      </c>
      <c r="IA2" s="534" t="str">
        <f>General!E1</f>
        <v>Corn Stover EtOH</v>
      </c>
      <c r="IB2" s="534" t="str">
        <f>General!F1</f>
        <v>Corn Stover Pyrol Jet</v>
      </c>
      <c r="IC2" s="534" t="str">
        <f>General!G1</f>
        <v>Wheat Grain EtOH</v>
      </c>
      <c r="ID2" s="534" t="str">
        <f>General!H1</f>
        <v>Wheat Stover ?</v>
      </c>
      <c r="IE2" s="534" t="str">
        <f>General!I1</f>
        <v>Alfalfa ?</v>
      </c>
      <c r="IF2" s="534" t="str">
        <f>General!J1</f>
        <v>Forest Plantation FT</v>
      </c>
      <c r="IG2" s="534" t="str">
        <f>General!K1</f>
        <v>Grass Hay FT</v>
      </c>
      <c r="IH2" s="534" t="str">
        <f>General!L1</f>
        <v>Miscanthus FT</v>
      </c>
      <c r="II2" s="534" t="str">
        <f>General!M1</f>
        <v>Algae HEFA</v>
      </c>
      <c r="IJ2" s="534" t="str">
        <f>General!N1</f>
        <v>Algae HTL</v>
      </c>
      <c r="IK2" s="534" t="str">
        <f>General!O1</f>
        <v>Forestry Residue</v>
      </c>
      <c r="IL2" s="534" t="str">
        <f>General!P1</f>
        <v>BETO++++</v>
      </c>
      <c r="IM2" s="534" t="str">
        <f>General!Q1</f>
        <v>Carinata</v>
      </c>
      <c r="IN2" s="534" t="str">
        <f>General!R1</f>
        <v>Guayule</v>
      </c>
      <c r="IO2" s="534" t="str">
        <f>General!S1</f>
        <v>Macroalage</v>
      </c>
      <c r="IP2" s="534" t="str">
        <f>General!T1</f>
        <v>BETO+</v>
      </c>
      <c r="IQ2" s="534" t="str">
        <f>General!U1</f>
        <v>BETO++</v>
      </c>
      <c r="IR2" s="534" t="str">
        <f>General!V1</f>
        <v>BETO+++</v>
      </c>
      <c r="IT2" s="531" t="s">
        <v>2494</v>
      </c>
      <c r="IU2" s="531" t="str">
        <f>General!B1</f>
        <v>Soy Biodiesel</v>
      </c>
      <c r="IV2" s="531" t="str">
        <f>General!C1</f>
        <v>Soy Jet</v>
      </c>
      <c r="IW2" s="531" t="str">
        <f>General!D1</f>
        <v>Corn Grain EtOH</v>
      </c>
      <c r="IX2" s="531" t="str">
        <f>General!E1</f>
        <v>Corn Stover EtOH</v>
      </c>
      <c r="IY2" s="531" t="str">
        <f>General!F1</f>
        <v>Corn Stover Pyrol Jet</v>
      </c>
      <c r="IZ2" s="531" t="str">
        <f>General!G1</f>
        <v>Wheat Grain EtOH</v>
      </c>
      <c r="JA2" s="531" t="str">
        <f>General!H1</f>
        <v>Wheat Stover ?</v>
      </c>
      <c r="JB2" s="531" t="str">
        <f>General!I1</f>
        <v>Alfalfa ?</v>
      </c>
      <c r="JC2" s="531" t="str">
        <f>General!J1</f>
        <v>Forest Plantation FT</v>
      </c>
      <c r="JD2" s="531" t="str">
        <f>General!K1</f>
        <v>Grass Hay FT</v>
      </c>
      <c r="JE2" s="531" t="str">
        <f>General!L1</f>
        <v>Miscanthus FT</v>
      </c>
      <c r="JF2" s="531" t="str">
        <f>General!M1</f>
        <v>Algae HEFA</v>
      </c>
      <c r="JG2" s="531" t="str">
        <f>General!N1</f>
        <v>Algae HTL</v>
      </c>
      <c r="JH2" s="531" t="str">
        <f>General!O1</f>
        <v>Forestry Residue</v>
      </c>
      <c r="JI2" s="531" t="str">
        <f>General!P1</f>
        <v>BETO++++</v>
      </c>
      <c r="JJ2" s="531" t="str">
        <f>General!Q1</f>
        <v>Carinata</v>
      </c>
      <c r="JK2" s="531" t="str">
        <f>General!R1</f>
        <v>Guayule</v>
      </c>
      <c r="JL2" s="531" t="str">
        <f>General!S1</f>
        <v>Macroalage</v>
      </c>
      <c r="JM2" s="531" t="str">
        <f>General!T1</f>
        <v>BETO+</v>
      </c>
      <c r="JN2" s="531" t="str">
        <f>General!U1</f>
        <v>BETO++</v>
      </c>
      <c r="JO2" s="531" t="str">
        <f>General!V1</f>
        <v>BETO+++</v>
      </c>
      <c r="JQ2" s="532" t="s">
        <v>2495</v>
      </c>
      <c r="JR2" s="532" t="str">
        <f>General!B1</f>
        <v>Soy Biodiesel</v>
      </c>
      <c r="JS2" s="532" t="str">
        <f>General!C1</f>
        <v>Soy Jet</v>
      </c>
      <c r="JT2" s="532" t="str">
        <f>General!D1</f>
        <v>Corn Grain EtOH</v>
      </c>
      <c r="JU2" s="532" t="str">
        <f>General!E1</f>
        <v>Corn Stover EtOH</v>
      </c>
      <c r="JV2" s="532" t="str">
        <f>General!F1</f>
        <v>Corn Stover Pyrol Jet</v>
      </c>
      <c r="JW2" s="532" t="str">
        <f>General!G1</f>
        <v>Wheat Grain EtOH</v>
      </c>
      <c r="JX2" s="532" t="str">
        <f>General!H1</f>
        <v>Wheat Stover ?</v>
      </c>
      <c r="JY2" s="532" t="str">
        <f>General!I1</f>
        <v>Alfalfa ?</v>
      </c>
      <c r="JZ2" s="532" t="str">
        <f>General!J1</f>
        <v>Forest Plantation FT</v>
      </c>
      <c r="KA2" s="532" t="str">
        <f>General!K1</f>
        <v>Grass Hay FT</v>
      </c>
      <c r="KB2" s="532" t="str">
        <f>General!L1</f>
        <v>Miscanthus FT</v>
      </c>
      <c r="KC2" s="532" t="str">
        <f>General!M1</f>
        <v>Algae HEFA</v>
      </c>
      <c r="KD2" s="532" t="str">
        <f>General!N1</f>
        <v>Algae HTL</v>
      </c>
      <c r="KE2" s="532" t="str">
        <f>General!O1</f>
        <v>Forestry Residue</v>
      </c>
      <c r="KF2" s="532" t="str">
        <f>General!P1</f>
        <v>BETO++++</v>
      </c>
      <c r="KG2" s="532" t="str">
        <f>General!Q1</f>
        <v>Carinata</v>
      </c>
      <c r="KH2" s="532" t="str">
        <f>General!R1</f>
        <v>Guayule</v>
      </c>
      <c r="KI2" s="532" t="str">
        <f>General!S1</f>
        <v>Macroalage</v>
      </c>
      <c r="KJ2" s="532" t="str">
        <f>General!T1</f>
        <v>BETO+</v>
      </c>
      <c r="KK2" s="532" t="str">
        <f>General!U1</f>
        <v>BETO++</v>
      </c>
      <c r="KL2" s="532" t="str">
        <f>General!V1</f>
        <v>BETO+++</v>
      </c>
      <c r="KN2" s="533" t="s">
        <v>2496</v>
      </c>
      <c r="KO2" s="533" t="str">
        <f>General!B1</f>
        <v>Soy Biodiesel</v>
      </c>
      <c r="KP2" s="533" t="str">
        <f>General!C1</f>
        <v>Soy Jet</v>
      </c>
      <c r="KQ2" s="533" t="str">
        <f>General!D1</f>
        <v>Corn Grain EtOH</v>
      </c>
      <c r="KR2" s="533" t="str">
        <f>General!E1</f>
        <v>Corn Stover EtOH</v>
      </c>
      <c r="KS2" s="533" t="str">
        <f>General!F1</f>
        <v>Corn Stover Pyrol Jet</v>
      </c>
      <c r="KT2" s="533" t="str">
        <f>General!G1</f>
        <v>Wheat Grain EtOH</v>
      </c>
      <c r="KU2" s="533" t="str">
        <f>General!H1</f>
        <v>Wheat Stover ?</v>
      </c>
      <c r="KV2" s="533" t="str">
        <f>General!I1</f>
        <v>Alfalfa ?</v>
      </c>
      <c r="KW2" s="533" t="str">
        <f>General!J1</f>
        <v>Forest Plantation FT</v>
      </c>
      <c r="KX2" s="533" t="str">
        <f>General!K1</f>
        <v>Grass Hay FT</v>
      </c>
      <c r="KY2" s="533" t="str">
        <f>General!L1</f>
        <v>Miscanthus FT</v>
      </c>
      <c r="KZ2" s="533" t="str">
        <f>General!M1</f>
        <v>Algae HEFA</v>
      </c>
      <c r="LA2" s="533" t="str">
        <f>General!N1</f>
        <v>Algae HTL</v>
      </c>
      <c r="LB2" s="533" t="str">
        <f>General!O1</f>
        <v>Forestry Residue</v>
      </c>
      <c r="LC2" s="533" t="str">
        <f>General!P1</f>
        <v>BETO++++</v>
      </c>
      <c r="LD2" s="533" t="str">
        <f>General!Q1</f>
        <v>Carinata</v>
      </c>
      <c r="LE2" s="533" t="str">
        <f>General!R1</f>
        <v>Guayule</v>
      </c>
      <c r="LF2" s="533" t="str">
        <f>General!S1</f>
        <v>Macroalage</v>
      </c>
      <c r="LG2" s="533" t="str">
        <f>General!T1</f>
        <v>BETO+</v>
      </c>
      <c r="LH2" s="533" t="str">
        <f>General!U1</f>
        <v>BETO++</v>
      </c>
      <c r="LI2" s="533" t="str">
        <f>General!V1</f>
        <v>BETO+++</v>
      </c>
    </row>
    <row r="3" spans="1:321" x14ac:dyDescent="0.25">
      <c r="A3" s="63"/>
      <c r="B3" s="38" t="s">
        <v>2497</v>
      </c>
      <c r="C3" s="38" t="s">
        <v>2497</v>
      </c>
      <c r="D3" s="38" t="s">
        <v>2497</v>
      </c>
      <c r="E3" s="38" t="s">
        <v>2497</v>
      </c>
      <c r="F3" s="38" t="s">
        <v>2497</v>
      </c>
      <c r="G3" s="38" t="s">
        <v>2497</v>
      </c>
      <c r="H3" s="38" t="s">
        <v>2497</v>
      </c>
      <c r="I3" s="38" t="s">
        <v>2497</v>
      </c>
      <c r="J3" s="38" t="s">
        <v>2497</v>
      </c>
      <c r="K3" s="38" t="s">
        <v>2497</v>
      </c>
      <c r="L3" s="38" t="s">
        <v>2497</v>
      </c>
      <c r="M3" s="38" t="s">
        <v>2497</v>
      </c>
      <c r="N3" s="38" t="s">
        <v>2497</v>
      </c>
      <c r="O3" s="254" t="s">
        <v>2497</v>
      </c>
      <c r="P3" s="254" t="s">
        <v>2497</v>
      </c>
      <c r="Q3" s="254" t="s">
        <v>2497</v>
      </c>
      <c r="R3" s="254" t="s">
        <v>2497</v>
      </c>
      <c r="S3" s="254" t="s">
        <v>2497</v>
      </c>
      <c r="T3" s="254" t="s">
        <v>2497</v>
      </c>
      <c r="U3" s="246" t="s">
        <v>2497</v>
      </c>
      <c r="V3" s="246" t="s">
        <v>2497</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7"/>
      <c r="BS3" s="507"/>
      <c r="BT3" s="507"/>
      <c r="BU3" s="507"/>
      <c r="BV3" s="507"/>
      <c r="BW3" s="507"/>
      <c r="BX3" s="507"/>
      <c r="BY3" s="507"/>
      <c r="BZ3" s="507"/>
      <c r="CA3" s="507"/>
      <c r="CB3" s="507"/>
      <c r="CC3" s="507"/>
      <c r="CD3" s="507"/>
      <c r="CE3" s="507"/>
      <c r="CF3" s="507"/>
      <c r="CG3" s="507"/>
      <c r="CH3" s="507"/>
      <c r="CI3" s="507"/>
      <c r="CJ3" s="507"/>
      <c r="CK3" s="507"/>
      <c r="CL3" s="507"/>
      <c r="CM3" s="507"/>
      <c r="CO3" s="511"/>
      <c r="CP3" s="511"/>
      <c r="CQ3" s="511"/>
      <c r="CR3" s="511"/>
      <c r="CS3" s="511"/>
      <c r="CT3" s="511"/>
      <c r="CU3" s="511"/>
      <c r="CV3" s="511"/>
      <c r="CW3" s="511"/>
      <c r="CX3" s="511"/>
      <c r="CY3" s="511"/>
      <c r="CZ3" s="511"/>
      <c r="DA3" s="511"/>
      <c r="DB3" s="511"/>
      <c r="DC3" s="511"/>
      <c r="DD3" s="511"/>
      <c r="DE3" s="511"/>
      <c r="DF3" s="511"/>
      <c r="DG3" s="511"/>
      <c r="DH3" s="511"/>
      <c r="DI3" s="511"/>
      <c r="DJ3" s="511"/>
      <c r="DL3" s="530"/>
      <c r="DM3" s="530"/>
      <c r="DN3" s="530"/>
      <c r="DO3" s="530"/>
      <c r="DP3" s="530"/>
      <c r="DQ3" s="530"/>
      <c r="DR3" s="530"/>
      <c r="DS3" s="530"/>
      <c r="DT3" s="530"/>
      <c r="DU3" s="530"/>
      <c r="DV3" s="530"/>
      <c r="DW3" s="530"/>
      <c r="DX3" s="530"/>
      <c r="DY3" s="530"/>
      <c r="DZ3" s="530"/>
      <c r="EA3" s="530"/>
      <c r="EB3" s="530"/>
      <c r="EC3" s="530"/>
      <c r="ED3" s="530"/>
      <c r="EE3" s="530"/>
      <c r="EF3" s="530"/>
      <c r="EG3" s="530"/>
      <c r="EI3" s="531"/>
      <c r="EJ3" s="531"/>
      <c r="EK3" s="536"/>
      <c r="EL3" s="531"/>
      <c r="EM3" s="531"/>
      <c r="EN3" s="531"/>
      <c r="EO3" s="531"/>
      <c r="EP3" s="531"/>
      <c r="EQ3" s="531"/>
      <c r="ER3" s="531"/>
      <c r="ES3" s="531"/>
      <c r="ET3" s="531"/>
      <c r="EU3" s="531"/>
      <c r="EV3" s="531"/>
      <c r="EW3" s="531"/>
      <c r="EX3" s="531"/>
      <c r="EY3" s="531"/>
      <c r="EZ3" s="531"/>
      <c r="FA3" s="531"/>
      <c r="FB3" s="531"/>
      <c r="FC3" s="531"/>
      <c r="FD3" s="531"/>
      <c r="FF3" s="532"/>
      <c r="FG3" s="532"/>
      <c r="FH3" s="532"/>
      <c r="FI3" s="532"/>
      <c r="FJ3" s="532"/>
      <c r="FK3" s="532"/>
      <c r="FL3" s="532"/>
      <c r="FM3" s="532"/>
      <c r="FN3" s="532"/>
      <c r="FO3" s="532"/>
      <c r="FP3" s="532"/>
      <c r="FQ3" s="532"/>
      <c r="FR3" s="532"/>
      <c r="FS3" s="532"/>
      <c r="FT3" s="532"/>
      <c r="FU3" s="532"/>
      <c r="FV3" s="532"/>
      <c r="FW3" s="532"/>
      <c r="FX3" s="532"/>
      <c r="FY3" s="532"/>
      <c r="FZ3" s="532"/>
      <c r="GA3" s="532"/>
      <c r="GC3" s="533"/>
      <c r="GD3" s="533"/>
      <c r="GE3" s="533"/>
      <c r="GF3" s="533"/>
      <c r="GG3" s="533"/>
      <c r="GH3" s="533"/>
      <c r="GI3" s="533"/>
      <c r="GJ3" s="533"/>
      <c r="GK3" s="533"/>
      <c r="GL3" s="533"/>
      <c r="GM3" s="533"/>
      <c r="GN3" s="533"/>
      <c r="GO3" s="533"/>
      <c r="GP3" s="533"/>
      <c r="GQ3" s="533"/>
      <c r="GR3" s="533"/>
      <c r="GS3" s="533"/>
      <c r="GT3" s="533"/>
      <c r="GU3" s="533"/>
      <c r="GV3" s="533"/>
      <c r="GW3" s="533"/>
      <c r="GX3" s="533"/>
      <c r="GZ3" s="511"/>
      <c r="HA3" s="511"/>
      <c r="HB3" s="511"/>
      <c r="HC3" s="511"/>
      <c r="HD3" s="511"/>
      <c r="HE3" s="511"/>
      <c r="HF3" s="511"/>
      <c r="HG3" s="511"/>
      <c r="HH3" s="511"/>
      <c r="HI3" s="511"/>
      <c r="HJ3" s="511"/>
      <c r="HK3" s="511"/>
      <c r="HL3" s="511"/>
      <c r="HM3" s="511"/>
      <c r="HN3" s="511"/>
      <c r="HO3" s="511"/>
      <c r="HP3" s="511"/>
      <c r="HQ3" s="511"/>
      <c r="HR3" s="511"/>
      <c r="HS3" s="511"/>
      <c r="HT3" s="511"/>
      <c r="HU3" s="511"/>
      <c r="HW3" s="534"/>
      <c r="HX3" s="534"/>
      <c r="HY3" s="534"/>
      <c r="HZ3" s="534"/>
      <c r="IA3" s="534"/>
      <c r="IB3" s="534"/>
      <c r="IC3" s="534"/>
      <c r="ID3" s="534"/>
      <c r="IE3" s="534"/>
      <c r="IF3" s="534"/>
      <c r="IG3" s="534"/>
      <c r="IH3" s="534"/>
      <c r="II3" s="534"/>
      <c r="IJ3" s="534"/>
      <c r="IK3" s="534"/>
      <c r="IL3" s="534"/>
      <c r="IM3" s="534"/>
      <c r="IN3" s="534"/>
      <c r="IO3" s="534"/>
      <c r="IP3" s="534"/>
      <c r="IQ3" s="534"/>
      <c r="IR3" s="534"/>
      <c r="IT3" s="531"/>
      <c r="IU3" s="531"/>
      <c r="IV3" s="531"/>
      <c r="IW3" s="531"/>
      <c r="IX3" s="531"/>
      <c r="IY3" s="531"/>
      <c r="IZ3" s="531"/>
      <c r="JA3" s="531"/>
      <c r="JB3" s="531"/>
      <c r="JC3" s="531"/>
      <c r="JD3" s="531"/>
      <c r="JE3" s="531"/>
      <c r="JF3" s="531"/>
      <c r="JG3" s="531"/>
      <c r="JH3" s="531"/>
      <c r="JI3" s="531"/>
      <c r="JJ3" s="531"/>
      <c r="JK3" s="531"/>
      <c r="JL3" s="531"/>
      <c r="JM3" s="531"/>
      <c r="JN3" s="531"/>
      <c r="JO3" s="531"/>
      <c r="JQ3" s="532"/>
      <c r="JR3" s="532"/>
      <c r="JS3" s="532"/>
      <c r="JT3" s="532"/>
      <c r="JU3" s="532"/>
      <c r="JV3" s="532"/>
      <c r="JW3" s="532"/>
      <c r="JX3" s="532"/>
      <c r="JY3" s="532"/>
      <c r="JZ3" s="532"/>
      <c r="KA3" s="532"/>
      <c r="KB3" s="532"/>
      <c r="KC3" s="532"/>
      <c r="KD3" s="532"/>
      <c r="KE3" s="532"/>
      <c r="KF3" s="532"/>
      <c r="KG3" s="532"/>
      <c r="KH3" s="532"/>
      <c r="KI3" s="532"/>
      <c r="KJ3" s="532"/>
      <c r="KK3" s="532"/>
      <c r="KL3" s="532"/>
      <c r="KN3" s="533"/>
      <c r="KO3" s="533"/>
      <c r="KP3" s="533"/>
      <c r="KQ3" s="533"/>
      <c r="KR3" s="533"/>
      <c r="KS3" s="533"/>
      <c r="KT3" s="533"/>
      <c r="KU3" s="533"/>
      <c r="KV3" s="533"/>
      <c r="KW3" s="533"/>
      <c r="KX3" s="533"/>
      <c r="KY3" s="533"/>
      <c r="KZ3" s="533"/>
      <c r="LA3" s="533"/>
      <c r="LB3" s="533"/>
      <c r="LC3" s="533"/>
      <c r="LD3" s="533"/>
      <c r="LE3" s="533"/>
      <c r="LF3" s="533"/>
      <c r="LG3" s="533"/>
      <c r="LH3" s="533"/>
      <c r="LI3" s="533"/>
    </row>
    <row r="4" spans="1:321" x14ac:dyDescent="0.25">
      <c r="A4" s="37" t="s">
        <v>2498</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7"/>
      <c r="BS4" s="507"/>
      <c r="BT4" s="507"/>
      <c r="BU4" s="507"/>
      <c r="BV4" s="507"/>
      <c r="BW4" s="507"/>
      <c r="BX4" s="507"/>
      <c r="BY4" s="507"/>
      <c r="BZ4" s="507"/>
      <c r="CA4" s="507"/>
      <c r="CB4" s="507"/>
      <c r="CC4" s="507"/>
      <c r="CD4" s="507"/>
      <c r="CE4" s="507"/>
      <c r="CF4" s="507"/>
      <c r="CG4" s="507"/>
      <c r="CH4" s="507"/>
      <c r="CI4" s="507"/>
      <c r="CJ4" s="507"/>
      <c r="CK4" s="507"/>
      <c r="CL4" s="507"/>
      <c r="CM4" s="507"/>
      <c r="CO4" s="511"/>
      <c r="CP4" s="511"/>
      <c r="CQ4" s="511"/>
      <c r="CR4" s="511"/>
      <c r="CS4" s="511"/>
      <c r="CT4" s="511"/>
      <c r="CU4" s="511"/>
      <c r="CV4" s="511"/>
      <c r="CW4" s="511"/>
      <c r="CX4" s="511"/>
      <c r="CY4" s="511"/>
      <c r="CZ4" s="511"/>
      <c r="DA4" s="511"/>
      <c r="DB4" s="511"/>
      <c r="DC4" s="511"/>
      <c r="DD4" s="511"/>
      <c r="DE4" s="511"/>
      <c r="DF4" s="511"/>
      <c r="DG4" s="511"/>
      <c r="DH4" s="511"/>
      <c r="DI4" s="511"/>
      <c r="DJ4" s="511"/>
      <c r="DL4" s="530"/>
      <c r="DM4" s="530"/>
      <c r="DN4" s="530"/>
      <c r="DO4" s="530"/>
      <c r="DP4" s="530"/>
      <c r="DQ4" s="530"/>
      <c r="DR4" s="530"/>
      <c r="DS4" s="530"/>
      <c r="DT4" s="530"/>
      <c r="DU4" s="530"/>
      <c r="DV4" s="530"/>
      <c r="DW4" s="530"/>
      <c r="DX4" s="530"/>
      <c r="DY4" s="530"/>
      <c r="DZ4" s="530"/>
      <c r="EA4" s="530"/>
      <c r="EB4" s="530"/>
      <c r="EC4" s="530"/>
      <c r="ED4" s="530"/>
      <c r="EE4" s="530"/>
      <c r="EF4" s="530"/>
      <c r="EG4" s="530"/>
      <c r="EI4" s="531"/>
      <c r="EJ4" s="531"/>
      <c r="EK4" s="536"/>
      <c r="EL4" s="531"/>
      <c r="EM4" s="531"/>
      <c r="EN4" s="531"/>
      <c r="EO4" s="531"/>
      <c r="EP4" s="531"/>
      <c r="EQ4" s="531"/>
      <c r="ER4" s="531"/>
      <c r="ES4" s="531"/>
      <c r="ET4" s="531"/>
      <c r="EU4" s="531"/>
      <c r="EV4" s="531"/>
      <c r="EW4" s="531"/>
      <c r="EX4" s="531"/>
      <c r="EY4" s="531"/>
      <c r="EZ4" s="531"/>
      <c r="FA4" s="531"/>
      <c r="FB4" s="531"/>
      <c r="FC4" s="531"/>
      <c r="FD4" s="531"/>
      <c r="FF4" s="532"/>
      <c r="FG4" s="532"/>
      <c r="FH4" s="532"/>
      <c r="FI4" s="532"/>
      <c r="FJ4" s="532"/>
      <c r="FK4" s="532"/>
      <c r="FL4" s="532"/>
      <c r="FM4" s="532"/>
      <c r="FN4" s="532"/>
      <c r="FO4" s="532"/>
      <c r="FP4" s="532"/>
      <c r="FQ4" s="532"/>
      <c r="FR4" s="532"/>
      <c r="FS4" s="532"/>
      <c r="FT4" s="532"/>
      <c r="FU4" s="532"/>
      <c r="FV4" s="532"/>
      <c r="FW4" s="532"/>
      <c r="FX4" s="532"/>
      <c r="FY4" s="532"/>
      <c r="FZ4" s="532"/>
      <c r="GA4" s="532"/>
      <c r="GC4" s="533"/>
      <c r="GD4" s="533"/>
      <c r="GE4" s="533"/>
      <c r="GF4" s="533"/>
      <c r="GG4" s="533"/>
      <c r="GH4" s="533"/>
      <c r="GI4" s="533"/>
      <c r="GJ4" s="533"/>
      <c r="GK4" s="533"/>
      <c r="GL4" s="533"/>
      <c r="GM4" s="533"/>
      <c r="GN4" s="533"/>
      <c r="GO4" s="533"/>
      <c r="GP4" s="533"/>
      <c r="GQ4" s="533"/>
      <c r="GR4" s="533"/>
      <c r="GS4" s="533"/>
      <c r="GT4" s="533"/>
      <c r="GU4" s="533"/>
      <c r="GV4" s="533"/>
      <c r="GW4" s="533"/>
      <c r="GX4" s="533"/>
      <c r="GZ4" s="511"/>
      <c r="HA4" s="511"/>
      <c r="HB4" s="511"/>
      <c r="HC4" s="511"/>
      <c r="HD4" s="511"/>
      <c r="HE4" s="511"/>
      <c r="HF4" s="511"/>
      <c r="HG4" s="511"/>
      <c r="HH4" s="511"/>
      <c r="HI4" s="511"/>
      <c r="HJ4" s="511"/>
      <c r="HK4" s="511"/>
      <c r="HL4" s="511"/>
      <c r="HM4" s="511"/>
      <c r="HN4" s="511"/>
      <c r="HO4" s="511"/>
      <c r="HP4" s="511"/>
      <c r="HQ4" s="511"/>
      <c r="HR4" s="511"/>
      <c r="HS4" s="511"/>
      <c r="HT4" s="511"/>
      <c r="HU4" s="511"/>
      <c r="HW4" s="534"/>
      <c r="HX4" s="534"/>
      <c r="HY4" s="534"/>
      <c r="HZ4" s="534"/>
      <c r="IA4" s="534"/>
      <c r="IB4" s="534"/>
      <c r="IC4" s="534"/>
      <c r="ID4" s="534"/>
      <c r="IE4" s="534"/>
      <c r="IF4" s="534"/>
      <c r="IG4" s="534"/>
      <c r="IH4" s="534"/>
      <c r="II4" s="534"/>
      <c r="IJ4" s="534"/>
      <c r="IK4" s="534"/>
      <c r="IL4" s="534"/>
      <c r="IM4" s="534"/>
      <c r="IN4" s="534"/>
      <c r="IO4" s="534"/>
      <c r="IP4" s="534"/>
      <c r="IQ4" s="534"/>
      <c r="IR4" s="534"/>
      <c r="IT4" s="531"/>
      <c r="IU4" s="531"/>
      <c r="IV4" s="531"/>
      <c r="IW4" s="531"/>
      <c r="IX4" s="531"/>
      <c r="IY4" s="531"/>
      <c r="IZ4" s="531"/>
      <c r="JA4" s="531"/>
      <c r="JB4" s="531"/>
      <c r="JC4" s="531"/>
      <c r="JD4" s="531"/>
      <c r="JE4" s="531"/>
      <c r="JF4" s="531"/>
      <c r="JG4" s="531"/>
      <c r="JH4" s="531"/>
      <c r="JI4" s="531"/>
      <c r="JJ4" s="531"/>
      <c r="JK4" s="531"/>
      <c r="JL4" s="531"/>
      <c r="JM4" s="531"/>
      <c r="JN4" s="531"/>
      <c r="JO4" s="531"/>
      <c r="JQ4" s="532"/>
      <c r="JR4" s="532"/>
      <c r="JS4" s="532"/>
      <c r="JT4" s="532"/>
      <c r="JU4" s="532"/>
      <c r="JV4" s="532"/>
      <c r="JW4" s="532"/>
      <c r="JX4" s="532"/>
      <c r="JY4" s="532"/>
      <c r="JZ4" s="532"/>
      <c r="KA4" s="532"/>
      <c r="KB4" s="532"/>
      <c r="KC4" s="532"/>
      <c r="KD4" s="532"/>
      <c r="KE4" s="532"/>
      <c r="KF4" s="532"/>
      <c r="KG4" s="532"/>
      <c r="KH4" s="532"/>
      <c r="KI4" s="532"/>
      <c r="KJ4" s="532"/>
      <c r="KK4" s="532"/>
      <c r="KL4" s="532"/>
      <c r="KN4" s="533"/>
      <c r="KO4" s="533"/>
      <c r="KP4" s="533"/>
      <c r="KQ4" s="533"/>
      <c r="KR4" s="533"/>
      <c r="KS4" s="533"/>
      <c r="KT4" s="533"/>
      <c r="KU4" s="533"/>
      <c r="KV4" s="533"/>
      <c r="KW4" s="533"/>
      <c r="KX4" s="533"/>
      <c r="KY4" s="533"/>
      <c r="KZ4" s="533"/>
      <c r="LA4" s="533"/>
      <c r="LB4" s="533"/>
      <c r="LC4" s="533"/>
      <c r="LD4" s="533"/>
      <c r="LE4" s="533"/>
      <c r="LF4" s="533"/>
      <c r="LG4" s="533"/>
      <c r="LH4" s="533"/>
      <c r="LI4" s="533"/>
    </row>
    <row r="5" spans="1:321" x14ac:dyDescent="0.25">
      <c r="A5" s="36" t="s">
        <v>2499</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7"/>
      <c r="BS5" s="507"/>
      <c r="BT5" s="507"/>
      <c r="BU5" s="507"/>
      <c r="BV5" s="507"/>
      <c r="BW5" s="507"/>
      <c r="BX5" s="507"/>
      <c r="BY5" s="507"/>
      <c r="BZ5" s="507"/>
      <c r="CA5" s="507"/>
      <c r="CB5" s="507"/>
      <c r="CC5" s="507"/>
      <c r="CD5" s="507"/>
      <c r="CE5" s="507"/>
      <c r="CF5" s="507"/>
      <c r="CG5" s="507"/>
      <c r="CH5" s="507"/>
      <c r="CI5" s="507"/>
      <c r="CJ5" s="507"/>
      <c r="CK5" s="507"/>
      <c r="CL5" s="507"/>
      <c r="CM5" s="507"/>
      <c r="CO5" s="511"/>
      <c r="CP5" s="511"/>
      <c r="CQ5" s="511"/>
      <c r="CR5" s="511"/>
      <c r="CS5" s="511"/>
      <c r="CT5" s="511"/>
      <c r="CU5" s="511"/>
      <c r="CV5" s="511"/>
      <c r="CW5" s="511"/>
      <c r="CX5" s="511"/>
      <c r="CY5" s="511"/>
      <c r="CZ5" s="511"/>
      <c r="DA5" s="511"/>
      <c r="DB5" s="511"/>
      <c r="DC5" s="511"/>
      <c r="DD5" s="511"/>
      <c r="DE5" s="511"/>
      <c r="DF5" s="511"/>
      <c r="DG5" s="511"/>
      <c r="DH5" s="511"/>
      <c r="DI5" s="511"/>
      <c r="DJ5" s="511"/>
      <c r="DL5" s="530"/>
      <c r="DM5" s="530"/>
      <c r="DN5" s="530"/>
      <c r="DO5" s="530"/>
      <c r="DP5" s="530"/>
      <c r="DQ5" s="530"/>
      <c r="DR5" s="530"/>
      <c r="DS5" s="530"/>
      <c r="DT5" s="530"/>
      <c r="DU5" s="530"/>
      <c r="DV5" s="530"/>
      <c r="DW5" s="530"/>
      <c r="DX5" s="530"/>
      <c r="DY5" s="530"/>
      <c r="DZ5" s="530"/>
      <c r="EA5" s="530"/>
      <c r="EB5" s="530"/>
      <c r="EC5" s="530"/>
      <c r="ED5" s="530"/>
      <c r="EE5" s="530"/>
      <c r="EF5" s="530"/>
      <c r="EG5" s="530"/>
      <c r="EI5" s="531"/>
      <c r="EJ5" s="531"/>
      <c r="EK5" s="536"/>
      <c r="EL5" s="531"/>
      <c r="EM5" s="531"/>
      <c r="EN5" s="531"/>
      <c r="EO5" s="531"/>
      <c r="EP5" s="531"/>
      <c r="EQ5" s="531"/>
      <c r="ER5" s="531"/>
      <c r="ES5" s="531"/>
      <c r="ET5" s="531"/>
      <c r="EU5" s="531"/>
      <c r="EV5" s="531"/>
      <c r="EW5" s="531"/>
      <c r="EX5" s="531"/>
      <c r="EY5" s="531"/>
      <c r="EZ5" s="531"/>
      <c r="FA5" s="531"/>
      <c r="FB5" s="531"/>
      <c r="FC5" s="531"/>
      <c r="FD5" s="531"/>
      <c r="FF5" s="532"/>
      <c r="FG5" s="532"/>
      <c r="FH5" s="532"/>
      <c r="FI5" s="532"/>
      <c r="FJ5" s="532"/>
      <c r="FK5" s="532"/>
      <c r="FL5" s="532"/>
      <c r="FM5" s="532"/>
      <c r="FN5" s="532"/>
      <c r="FO5" s="532"/>
      <c r="FP5" s="532"/>
      <c r="FQ5" s="532"/>
      <c r="FR5" s="532"/>
      <c r="FS5" s="532"/>
      <c r="FT5" s="532"/>
      <c r="FU5" s="532"/>
      <c r="FV5" s="532"/>
      <c r="FW5" s="532"/>
      <c r="FX5" s="532"/>
      <c r="FY5" s="532"/>
      <c r="FZ5" s="532"/>
      <c r="GA5" s="532"/>
      <c r="GC5" s="533"/>
      <c r="GD5" s="533"/>
      <c r="GE5" s="533"/>
      <c r="GF5" s="533"/>
      <c r="GG5" s="533"/>
      <c r="GH5" s="533"/>
      <c r="GI5" s="533"/>
      <c r="GJ5" s="533"/>
      <c r="GK5" s="533"/>
      <c r="GL5" s="533"/>
      <c r="GM5" s="533"/>
      <c r="GN5" s="533"/>
      <c r="GO5" s="533"/>
      <c r="GP5" s="533"/>
      <c r="GQ5" s="533"/>
      <c r="GR5" s="533"/>
      <c r="GS5" s="533"/>
      <c r="GT5" s="533"/>
      <c r="GU5" s="533"/>
      <c r="GV5" s="533"/>
      <c r="GW5" s="533"/>
      <c r="GX5" s="533"/>
      <c r="GZ5" s="511"/>
      <c r="HA5" s="511"/>
      <c r="HB5" s="511"/>
      <c r="HC5" s="511"/>
      <c r="HD5" s="511"/>
      <c r="HE5" s="511"/>
      <c r="HF5" s="511"/>
      <c r="HG5" s="511"/>
      <c r="HH5" s="511"/>
      <c r="HI5" s="511"/>
      <c r="HJ5" s="511"/>
      <c r="HK5" s="511"/>
      <c r="HL5" s="511"/>
      <c r="HM5" s="511"/>
      <c r="HN5" s="511"/>
      <c r="HO5" s="511"/>
      <c r="HP5" s="511"/>
      <c r="HQ5" s="511"/>
      <c r="HR5" s="511"/>
      <c r="HS5" s="511"/>
      <c r="HT5" s="511"/>
      <c r="HU5" s="511"/>
      <c r="HW5" s="534"/>
      <c r="HX5" s="534"/>
      <c r="HY5" s="534"/>
      <c r="HZ5" s="534"/>
      <c r="IA5" s="534"/>
      <c r="IB5" s="534"/>
      <c r="IC5" s="534"/>
      <c r="ID5" s="534"/>
      <c r="IE5" s="534"/>
      <c r="IF5" s="534"/>
      <c r="IG5" s="534"/>
      <c r="IH5" s="534"/>
      <c r="II5" s="534"/>
      <c r="IJ5" s="534"/>
      <c r="IK5" s="534"/>
      <c r="IL5" s="534"/>
      <c r="IM5" s="534"/>
      <c r="IN5" s="534"/>
      <c r="IO5" s="534"/>
      <c r="IP5" s="534"/>
      <c r="IQ5" s="534"/>
      <c r="IR5" s="534"/>
      <c r="IT5" s="531"/>
      <c r="IU5" s="531"/>
      <c r="IV5" s="531"/>
      <c r="IW5" s="531"/>
      <c r="IX5" s="531"/>
      <c r="IY5" s="531"/>
      <c r="IZ5" s="531"/>
      <c r="JA5" s="531"/>
      <c r="JB5" s="531"/>
      <c r="JC5" s="531"/>
      <c r="JD5" s="531"/>
      <c r="JE5" s="531"/>
      <c r="JF5" s="531"/>
      <c r="JG5" s="531"/>
      <c r="JH5" s="531"/>
      <c r="JI5" s="531"/>
      <c r="JJ5" s="531"/>
      <c r="JK5" s="531"/>
      <c r="JL5" s="531"/>
      <c r="JM5" s="531"/>
      <c r="JN5" s="531"/>
      <c r="JO5" s="531"/>
      <c r="JQ5" s="532"/>
      <c r="JR5" s="532"/>
      <c r="JS5" s="532"/>
      <c r="JT5" s="532"/>
      <c r="JU5" s="532"/>
      <c r="JV5" s="532"/>
      <c r="JW5" s="532"/>
      <c r="JX5" s="532"/>
      <c r="JY5" s="532"/>
      <c r="JZ5" s="532"/>
      <c r="KA5" s="532"/>
      <c r="KB5" s="532"/>
      <c r="KC5" s="532"/>
      <c r="KD5" s="532"/>
      <c r="KE5" s="532"/>
      <c r="KF5" s="532"/>
      <c r="KG5" s="532"/>
      <c r="KH5" s="532"/>
      <c r="KI5" s="532"/>
      <c r="KJ5" s="532"/>
      <c r="KK5" s="532"/>
      <c r="KL5" s="532"/>
      <c r="KN5" s="533"/>
      <c r="KO5" s="533"/>
      <c r="KP5" s="533"/>
      <c r="KQ5" s="533"/>
      <c r="KR5" s="533"/>
      <c r="KS5" s="533"/>
      <c r="KT5" s="533"/>
      <c r="KU5" s="533"/>
      <c r="KV5" s="533"/>
      <c r="KW5" s="533"/>
      <c r="KX5" s="533"/>
      <c r="KY5" s="533"/>
      <c r="KZ5" s="533"/>
      <c r="LA5" s="533"/>
      <c r="LB5" s="533"/>
      <c r="LC5" s="533"/>
      <c r="LD5" s="533"/>
      <c r="LE5" s="533"/>
      <c r="LF5" s="533"/>
      <c r="LG5" s="533"/>
      <c r="LH5" s="533"/>
      <c r="LI5" s="533"/>
    </row>
    <row r="6" spans="1:321" x14ac:dyDescent="0.25">
      <c r="A6" s="35" t="s">
        <v>2500</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7"/>
      <c r="BS6" s="507"/>
      <c r="BT6" s="507"/>
      <c r="BU6" s="507"/>
      <c r="BV6" s="507"/>
      <c r="BW6" s="507"/>
      <c r="BX6" s="507"/>
      <c r="BY6" s="507"/>
      <c r="BZ6" s="507"/>
      <c r="CA6" s="507"/>
      <c r="CB6" s="507"/>
      <c r="CC6" s="507"/>
      <c r="CD6" s="507"/>
      <c r="CE6" s="507"/>
      <c r="CF6" s="507"/>
      <c r="CG6" s="507"/>
      <c r="CH6" s="507"/>
      <c r="CI6" s="507"/>
      <c r="CJ6" s="507"/>
      <c r="CK6" s="507"/>
      <c r="CL6" s="507"/>
      <c r="CM6" s="507"/>
      <c r="CO6" s="511"/>
      <c r="CP6" s="511"/>
      <c r="CQ6" s="511"/>
      <c r="CR6" s="511"/>
      <c r="CS6" s="511"/>
      <c r="CT6" s="511"/>
      <c r="CU6" s="511"/>
      <c r="CV6" s="511"/>
      <c r="CW6" s="511"/>
      <c r="CX6" s="511"/>
      <c r="CY6" s="511"/>
      <c r="CZ6" s="511"/>
      <c r="DA6" s="511"/>
      <c r="DB6" s="511"/>
      <c r="DC6" s="511"/>
      <c r="DD6" s="511"/>
      <c r="DE6" s="511"/>
      <c r="DF6" s="511"/>
      <c r="DG6" s="511"/>
      <c r="DH6" s="511"/>
      <c r="DI6" s="511"/>
      <c r="DJ6" s="511"/>
      <c r="DL6" s="530"/>
      <c r="DM6" s="530"/>
      <c r="DN6" s="530"/>
      <c r="DO6" s="530"/>
      <c r="DP6" s="530"/>
      <c r="DQ6" s="530"/>
      <c r="DR6" s="530"/>
      <c r="DS6" s="530"/>
      <c r="DT6" s="530"/>
      <c r="DU6" s="530"/>
      <c r="DV6" s="530"/>
      <c r="DW6" s="530"/>
      <c r="DX6" s="530"/>
      <c r="DY6" s="530"/>
      <c r="DZ6" s="530"/>
      <c r="EA6" s="530"/>
      <c r="EB6" s="530"/>
      <c r="EC6" s="530"/>
      <c r="ED6" s="530"/>
      <c r="EE6" s="530"/>
      <c r="EF6" s="530"/>
      <c r="EG6" s="530"/>
      <c r="EI6" s="531"/>
      <c r="EJ6" s="531"/>
      <c r="EK6" s="536"/>
      <c r="EL6" s="531"/>
      <c r="EM6" s="531"/>
      <c r="EN6" s="531"/>
      <c r="EO6" s="531"/>
      <c r="EP6" s="531"/>
      <c r="EQ6" s="531"/>
      <c r="ER6" s="531"/>
      <c r="ES6" s="531"/>
      <c r="ET6" s="531"/>
      <c r="EU6" s="531"/>
      <c r="EV6" s="531"/>
      <c r="EW6" s="531"/>
      <c r="EX6" s="531"/>
      <c r="EY6" s="531"/>
      <c r="EZ6" s="531"/>
      <c r="FA6" s="531"/>
      <c r="FB6" s="531"/>
      <c r="FC6" s="531"/>
      <c r="FD6" s="531"/>
      <c r="FF6" s="532"/>
      <c r="FG6" s="532"/>
      <c r="FH6" s="532"/>
      <c r="FI6" s="532"/>
      <c r="FJ6" s="532"/>
      <c r="FK6" s="532"/>
      <c r="FL6" s="532"/>
      <c r="FM6" s="532"/>
      <c r="FN6" s="532"/>
      <c r="FO6" s="532"/>
      <c r="FP6" s="532"/>
      <c r="FQ6" s="532"/>
      <c r="FR6" s="532"/>
      <c r="FS6" s="532"/>
      <c r="FT6" s="532"/>
      <c r="FU6" s="532"/>
      <c r="FV6" s="532"/>
      <c r="FW6" s="532"/>
      <c r="FX6" s="532"/>
      <c r="FY6" s="532"/>
      <c r="FZ6" s="532"/>
      <c r="GA6" s="532"/>
      <c r="GC6" s="533"/>
      <c r="GD6" s="533"/>
      <c r="GE6" s="533"/>
      <c r="GF6" s="533"/>
      <c r="GG6" s="533"/>
      <c r="GH6" s="533"/>
      <c r="GI6" s="533"/>
      <c r="GJ6" s="533"/>
      <c r="GK6" s="533"/>
      <c r="GL6" s="533"/>
      <c r="GM6" s="533"/>
      <c r="GN6" s="533"/>
      <c r="GO6" s="533"/>
      <c r="GP6" s="533"/>
      <c r="GQ6" s="533"/>
      <c r="GR6" s="533"/>
      <c r="GS6" s="533"/>
      <c r="GT6" s="533"/>
      <c r="GU6" s="533"/>
      <c r="GV6" s="533"/>
      <c r="GW6" s="533"/>
      <c r="GX6" s="533"/>
      <c r="GZ6" s="511"/>
      <c r="HA6" s="511"/>
      <c r="HB6" s="511"/>
      <c r="HC6" s="511"/>
      <c r="HD6" s="511"/>
      <c r="HE6" s="511"/>
      <c r="HF6" s="511"/>
      <c r="HG6" s="511"/>
      <c r="HH6" s="511"/>
      <c r="HI6" s="511"/>
      <c r="HJ6" s="511"/>
      <c r="HK6" s="511"/>
      <c r="HL6" s="511"/>
      <c r="HM6" s="511"/>
      <c r="HN6" s="511"/>
      <c r="HO6" s="511"/>
      <c r="HP6" s="511"/>
      <c r="HQ6" s="511"/>
      <c r="HR6" s="511"/>
      <c r="HS6" s="511"/>
      <c r="HT6" s="511"/>
      <c r="HU6" s="511"/>
      <c r="HW6" s="534"/>
      <c r="HX6" s="534"/>
      <c r="HY6" s="534"/>
      <c r="HZ6" s="534"/>
      <c r="IA6" s="534"/>
      <c r="IB6" s="534"/>
      <c r="IC6" s="534"/>
      <c r="ID6" s="534"/>
      <c r="IE6" s="534"/>
      <c r="IF6" s="534"/>
      <c r="IG6" s="534"/>
      <c r="IH6" s="534"/>
      <c r="II6" s="534"/>
      <c r="IJ6" s="534"/>
      <c r="IK6" s="534"/>
      <c r="IL6" s="534"/>
      <c r="IM6" s="534"/>
      <c r="IN6" s="534"/>
      <c r="IO6" s="534"/>
      <c r="IP6" s="534"/>
      <c r="IQ6" s="534"/>
      <c r="IR6" s="534"/>
      <c r="IT6" s="531"/>
      <c r="IU6" s="531"/>
      <c r="IV6" s="531"/>
      <c r="IW6" s="531"/>
      <c r="IX6" s="531"/>
      <c r="IY6" s="531"/>
      <c r="IZ6" s="531"/>
      <c r="JA6" s="531"/>
      <c r="JB6" s="531"/>
      <c r="JC6" s="531"/>
      <c r="JD6" s="531"/>
      <c r="JE6" s="531"/>
      <c r="JF6" s="531"/>
      <c r="JG6" s="531"/>
      <c r="JH6" s="531"/>
      <c r="JI6" s="531"/>
      <c r="JJ6" s="531"/>
      <c r="JK6" s="531"/>
      <c r="JL6" s="531"/>
      <c r="JM6" s="531"/>
      <c r="JN6" s="531"/>
      <c r="JO6" s="531"/>
      <c r="JQ6" s="532"/>
      <c r="JR6" s="532"/>
      <c r="JS6" s="532"/>
      <c r="JT6" s="532"/>
      <c r="JU6" s="532"/>
      <c r="JV6" s="532"/>
      <c r="JW6" s="532"/>
      <c r="JX6" s="532"/>
      <c r="JY6" s="532"/>
      <c r="JZ6" s="532"/>
      <c r="KA6" s="532"/>
      <c r="KB6" s="532"/>
      <c r="KC6" s="532"/>
      <c r="KD6" s="532"/>
      <c r="KE6" s="532"/>
      <c r="KF6" s="532"/>
      <c r="KG6" s="532"/>
      <c r="KH6" s="532"/>
      <c r="KI6" s="532"/>
      <c r="KJ6" s="532"/>
      <c r="KK6" s="532"/>
      <c r="KL6" s="532"/>
      <c r="KN6" s="533"/>
      <c r="KO6" s="533"/>
      <c r="KP6" s="533"/>
      <c r="KQ6" s="533"/>
      <c r="KR6" s="533"/>
      <c r="KS6" s="533"/>
      <c r="KT6" s="533"/>
      <c r="KU6" s="533"/>
      <c r="KV6" s="533"/>
      <c r="KW6" s="533"/>
      <c r="KX6" s="533"/>
      <c r="KY6" s="533"/>
      <c r="KZ6" s="533"/>
      <c r="LA6" s="533"/>
      <c r="LB6" s="533"/>
      <c r="LC6" s="533"/>
      <c r="LD6" s="533"/>
      <c r="LE6" s="533"/>
      <c r="LF6" s="533"/>
      <c r="LG6" s="533"/>
      <c r="LH6" s="533"/>
      <c r="LI6" s="533"/>
    </row>
    <row r="7" spans="1:321" x14ac:dyDescent="0.25">
      <c r="A7" s="118" t="s">
        <v>2501</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7"/>
      <c r="BS7" s="507"/>
      <c r="BT7" s="507"/>
      <c r="BU7" s="507"/>
      <c r="BV7" s="507"/>
      <c r="BW7" s="507"/>
      <c r="BX7" s="507"/>
      <c r="BY7" s="507"/>
      <c r="BZ7" s="507"/>
      <c r="CA7" s="507"/>
      <c r="CB7" s="507"/>
      <c r="CC7" s="507"/>
      <c r="CD7" s="507"/>
      <c r="CE7" s="507"/>
      <c r="CF7" s="507"/>
      <c r="CG7" s="507"/>
      <c r="CH7" s="507"/>
      <c r="CI7" s="507"/>
      <c r="CJ7" s="507"/>
      <c r="CK7" s="507"/>
      <c r="CL7" s="507"/>
      <c r="CM7" s="507"/>
      <c r="CO7" s="511"/>
      <c r="CP7" s="511"/>
      <c r="CQ7" s="511"/>
      <c r="CR7" s="511"/>
      <c r="CS7" s="511"/>
      <c r="CT7" s="511"/>
      <c r="CU7" s="511"/>
      <c r="CV7" s="511"/>
      <c r="CW7" s="511"/>
      <c r="CX7" s="511"/>
      <c r="CY7" s="511"/>
      <c r="CZ7" s="511"/>
      <c r="DA7" s="511"/>
      <c r="DB7" s="511"/>
      <c r="DC7" s="511"/>
      <c r="DD7" s="511"/>
      <c r="DE7" s="511"/>
      <c r="DF7" s="511"/>
      <c r="DG7" s="511"/>
      <c r="DH7" s="511"/>
      <c r="DI7" s="511"/>
      <c r="DJ7" s="511"/>
      <c r="DL7" s="530"/>
      <c r="DM7" s="530"/>
      <c r="DN7" s="530"/>
      <c r="DO7" s="530"/>
      <c r="DP7" s="530"/>
      <c r="DQ7" s="530"/>
      <c r="DR7" s="530"/>
      <c r="DS7" s="530"/>
      <c r="DT7" s="530"/>
      <c r="DU7" s="530"/>
      <c r="DV7" s="530"/>
      <c r="DW7" s="530"/>
      <c r="DX7" s="530"/>
      <c r="DY7" s="530"/>
      <c r="DZ7" s="530"/>
      <c r="EA7" s="530"/>
      <c r="EB7" s="530"/>
      <c r="EC7" s="530"/>
      <c r="ED7" s="530"/>
      <c r="EE7" s="530"/>
      <c r="EF7" s="530"/>
      <c r="EG7" s="530"/>
      <c r="EI7" s="531"/>
      <c r="EJ7" s="531"/>
      <c r="EK7" s="536"/>
      <c r="EL7" s="531"/>
      <c r="EM7" s="531"/>
      <c r="EN7" s="531"/>
      <c r="EO7" s="531"/>
      <c r="EP7" s="531"/>
      <c r="EQ7" s="531"/>
      <c r="ER7" s="531"/>
      <c r="ES7" s="531"/>
      <c r="ET7" s="531"/>
      <c r="EU7" s="531"/>
      <c r="EV7" s="531"/>
      <c r="EW7" s="531"/>
      <c r="EX7" s="531"/>
      <c r="EY7" s="531"/>
      <c r="EZ7" s="531"/>
      <c r="FA7" s="531"/>
      <c r="FB7" s="531"/>
      <c r="FC7" s="531"/>
      <c r="FD7" s="531"/>
      <c r="FF7" s="532"/>
      <c r="FG7" s="532"/>
      <c r="FH7" s="532"/>
      <c r="FI7" s="532"/>
      <c r="FJ7" s="532"/>
      <c r="FK7" s="532"/>
      <c r="FL7" s="532"/>
      <c r="FM7" s="532"/>
      <c r="FN7" s="532"/>
      <c r="FO7" s="532"/>
      <c r="FP7" s="532"/>
      <c r="FQ7" s="532"/>
      <c r="FR7" s="532"/>
      <c r="FS7" s="532"/>
      <c r="FT7" s="532"/>
      <c r="FU7" s="532"/>
      <c r="FV7" s="532"/>
      <c r="FW7" s="532"/>
      <c r="FX7" s="532"/>
      <c r="FY7" s="532"/>
      <c r="FZ7" s="532"/>
      <c r="GA7" s="532"/>
      <c r="GC7" s="533"/>
      <c r="GD7" s="533"/>
      <c r="GE7" s="533"/>
      <c r="GF7" s="533"/>
      <c r="GG7" s="533"/>
      <c r="GH7" s="533"/>
      <c r="GI7" s="533"/>
      <c r="GJ7" s="533"/>
      <c r="GK7" s="533"/>
      <c r="GL7" s="533"/>
      <c r="GM7" s="533"/>
      <c r="GN7" s="533"/>
      <c r="GO7" s="533"/>
      <c r="GP7" s="533"/>
      <c r="GQ7" s="533"/>
      <c r="GR7" s="533"/>
      <c r="GS7" s="533"/>
      <c r="GT7" s="533"/>
      <c r="GU7" s="533"/>
      <c r="GV7" s="533"/>
      <c r="GW7" s="533"/>
      <c r="GX7" s="533"/>
      <c r="GZ7" s="511"/>
      <c r="HA7" s="511"/>
      <c r="HB7" s="511"/>
      <c r="HC7" s="511"/>
      <c r="HD7" s="511"/>
      <c r="HE7" s="511"/>
      <c r="HF7" s="511"/>
      <c r="HG7" s="511"/>
      <c r="HH7" s="511"/>
      <c r="HI7" s="511"/>
      <c r="HJ7" s="511"/>
      <c r="HK7" s="511"/>
      <c r="HL7" s="511"/>
      <c r="HM7" s="511"/>
      <c r="HN7" s="511"/>
      <c r="HO7" s="511"/>
      <c r="HP7" s="511"/>
      <c r="HQ7" s="511"/>
      <c r="HR7" s="511"/>
      <c r="HS7" s="511"/>
      <c r="HT7" s="511"/>
      <c r="HU7" s="511"/>
      <c r="HW7" s="534"/>
      <c r="HX7" s="534"/>
      <c r="HY7" s="534"/>
      <c r="HZ7" s="534"/>
      <c r="IA7" s="534"/>
      <c r="IB7" s="534"/>
      <c r="IC7" s="534"/>
      <c r="ID7" s="534"/>
      <c r="IE7" s="534"/>
      <c r="IF7" s="534"/>
      <c r="IG7" s="534"/>
      <c r="IH7" s="534"/>
      <c r="II7" s="534"/>
      <c r="IJ7" s="534"/>
      <c r="IK7" s="534"/>
      <c r="IL7" s="534"/>
      <c r="IM7" s="534"/>
      <c r="IN7" s="534"/>
      <c r="IO7" s="534"/>
      <c r="IP7" s="534"/>
      <c r="IQ7" s="534"/>
      <c r="IR7" s="534"/>
      <c r="IT7" s="531"/>
      <c r="IU7" s="531"/>
      <c r="IV7" s="531"/>
      <c r="IW7" s="531"/>
      <c r="IX7" s="531"/>
      <c r="IY7" s="531"/>
      <c r="IZ7" s="531"/>
      <c r="JA7" s="531"/>
      <c r="JB7" s="531"/>
      <c r="JC7" s="531"/>
      <c r="JD7" s="531"/>
      <c r="JE7" s="531"/>
      <c r="JF7" s="531"/>
      <c r="JG7" s="531"/>
      <c r="JH7" s="531"/>
      <c r="JI7" s="531"/>
      <c r="JJ7" s="531"/>
      <c r="JK7" s="531"/>
      <c r="JL7" s="531"/>
      <c r="JM7" s="531"/>
      <c r="JN7" s="531"/>
      <c r="JO7" s="531"/>
      <c r="JQ7" s="532"/>
      <c r="JR7" s="532"/>
      <c r="JS7" s="532"/>
      <c r="JT7" s="532"/>
      <c r="JU7" s="532"/>
      <c r="JV7" s="532"/>
      <c r="JW7" s="532"/>
      <c r="JX7" s="532"/>
      <c r="JY7" s="532"/>
      <c r="JZ7" s="532"/>
      <c r="KA7" s="532"/>
      <c r="KB7" s="532"/>
      <c r="KC7" s="532"/>
      <c r="KD7" s="532"/>
      <c r="KE7" s="532"/>
      <c r="KF7" s="532"/>
      <c r="KG7" s="532"/>
      <c r="KH7" s="532"/>
      <c r="KI7" s="532"/>
      <c r="KJ7" s="532"/>
      <c r="KK7" s="532"/>
      <c r="KL7" s="532"/>
      <c r="KN7" s="533"/>
      <c r="KO7" s="533"/>
      <c r="KP7" s="533"/>
      <c r="KQ7" s="533"/>
      <c r="KR7" s="533"/>
      <c r="KS7" s="533"/>
      <c r="KT7" s="533"/>
      <c r="KU7" s="533"/>
      <c r="KV7" s="533"/>
      <c r="KW7" s="533"/>
      <c r="KX7" s="533"/>
      <c r="KY7" s="533"/>
      <c r="KZ7" s="533"/>
      <c r="LA7" s="533"/>
      <c r="LB7" s="533"/>
      <c r="LC7" s="533"/>
      <c r="LD7" s="533"/>
      <c r="LE7" s="533"/>
      <c r="LF7" s="533"/>
      <c r="LG7" s="533"/>
      <c r="LH7" s="533"/>
      <c r="LI7" s="533"/>
    </row>
    <row r="8" spans="1:321"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1654900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7"/>
      <c r="BS8" s="507"/>
      <c r="BT8" s="507"/>
      <c r="BU8" s="507"/>
      <c r="BV8" s="507"/>
      <c r="BW8" s="507"/>
      <c r="BX8" s="507"/>
      <c r="BY8" s="507"/>
      <c r="BZ8" s="507"/>
      <c r="CA8" s="507"/>
      <c r="CB8" s="507"/>
      <c r="CC8" s="507"/>
      <c r="CD8" s="507"/>
      <c r="CE8" s="507"/>
      <c r="CF8" s="507"/>
      <c r="CG8" s="507"/>
      <c r="CH8" s="507"/>
      <c r="CI8" s="507"/>
      <c r="CJ8" s="507"/>
      <c r="CK8" s="507"/>
      <c r="CL8" s="507"/>
      <c r="CM8" s="507"/>
      <c r="CO8" s="511"/>
      <c r="CP8" s="511"/>
      <c r="CQ8" s="511"/>
      <c r="CR8" s="511"/>
      <c r="CS8" s="511"/>
      <c r="CT8" s="511"/>
      <c r="CU8" s="511"/>
      <c r="CV8" s="511"/>
      <c r="CW8" s="511"/>
      <c r="CX8" s="511"/>
      <c r="CY8" s="511"/>
      <c r="CZ8" s="511"/>
      <c r="DA8" s="511"/>
      <c r="DB8" s="511"/>
      <c r="DC8" s="511"/>
      <c r="DD8" s="511"/>
      <c r="DE8" s="511"/>
      <c r="DF8" s="511"/>
      <c r="DG8" s="511"/>
      <c r="DH8" s="511"/>
      <c r="DI8" s="511"/>
      <c r="DJ8" s="511"/>
      <c r="DL8" s="530"/>
      <c r="DM8" s="530"/>
      <c r="DN8" s="530"/>
      <c r="DO8" s="530"/>
      <c r="DP8" s="530"/>
      <c r="DQ8" s="530"/>
      <c r="DR8" s="530"/>
      <c r="DS8" s="530"/>
      <c r="DT8" s="530"/>
      <c r="DU8" s="530"/>
      <c r="DV8" s="530"/>
      <c r="DW8" s="530"/>
      <c r="DX8" s="530"/>
      <c r="DY8" s="530"/>
      <c r="DZ8" s="530"/>
      <c r="EA8" s="530"/>
      <c r="EB8" s="530"/>
      <c r="EC8" s="530"/>
      <c r="ED8" s="530"/>
      <c r="EE8" s="530"/>
      <c r="EF8" s="530"/>
      <c r="EG8" s="530"/>
      <c r="EI8" s="531"/>
      <c r="EJ8" s="531"/>
      <c r="EK8" s="536"/>
      <c r="EL8" s="531"/>
      <c r="EM8" s="531"/>
      <c r="EN8" s="531"/>
      <c r="EO8" s="531"/>
      <c r="EP8" s="531"/>
      <c r="EQ8" s="531"/>
      <c r="ER8" s="531"/>
      <c r="ES8" s="531"/>
      <c r="ET8" s="531"/>
      <c r="EU8" s="531"/>
      <c r="EV8" s="531"/>
      <c r="EW8" s="531"/>
      <c r="EX8" s="531"/>
      <c r="EY8" s="531"/>
      <c r="EZ8" s="531"/>
      <c r="FA8" s="531"/>
      <c r="FB8" s="531"/>
      <c r="FC8" s="531"/>
      <c r="FD8" s="531"/>
      <c r="FF8" s="532"/>
      <c r="FG8" s="532"/>
      <c r="FH8" s="532"/>
      <c r="FI8" s="532"/>
      <c r="FJ8" s="532"/>
      <c r="FK8" s="532"/>
      <c r="FL8" s="532"/>
      <c r="FM8" s="532"/>
      <c r="FN8" s="532"/>
      <c r="FO8" s="532"/>
      <c r="FP8" s="532"/>
      <c r="FQ8" s="532"/>
      <c r="FR8" s="532"/>
      <c r="FS8" s="532"/>
      <c r="FT8" s="532"/>
      <c r="FU8" s="532"/>
      <c r="FV8" s="532"/>
      <c r="FW8" s="532"/>
      <c r="FX8" s="532"/>
      <c r="FY8" s="532"/>
      <c r="FZ8" s="532"/>
      <c r="GA8" s="532"/>
      <c r="GC8" s="533"/>
      <c r="GD8" s="533"/>
      <c r="GE8" s="533"/>
      <c r="GF8" s="533"/>
      <c r="GG8" s="533"/>
      <c r="GH8" s="533"/>
      <c r="GI8" s="533"/>
      <c r="GJ8" s="533"/>
      <c r="GK8" s="533"/>
      <c r="GL8" s="533"/>
      <c r="GM8" s="533"/>
      <c r="GN8" s="533"/>
      <c r="GO8" s="533"/>
      <c r="GP8" s="533"/>
      <c r="GQ8" s="533"/>
      <c r="GR8" s="533"/>
      <c r="GS8" s="533"/>
      <c r="GT8" s="533"/>
      <c r="GU8" s="533"/>
      <c r="GV8" s="533"/>
      <c r="GW8" s="533"/>
      <c r="GX8" s="533"/>
      <c r="GZ8" s="511"/>
      <c r="HA8" s="511"/>
      <c r="HB8" s="511"/>
      <c r="HC8" s="511"/>
      <c r="HD8" s="511"/>
      <c r="HE8" s="511"/>
      <c r="HF8" s="511"/>
      <c r="HG8" s="511"/>
      <c r="HH8" s="511"/>
      <c r="HI8" s="511"/>
      <c r="HJ8" s="511"/>
      <c r="HK8" s="511"/>
      <c r="HL8" s="511"/>
      <c r="HM8" s="511"/>
      <c r="HN8" s="511"/>
      <c r="HO8" s="511"/>
      <c r="HP8" s="511"/>
      <c r="HQ8" s="511"/>
      <c r="HR8" s="511"/>
      <c r="HS8" s="511"/>
      <c r="HT8" s="511"/>
      <c r="HU8" s="511"/>
      <c r="HW8" s="534"/>
      <c r="HX8" s="534"/>
      <c r="HY8" s="534"/>
      <c r="HZ8" s="534"/>
      <c r="IA8" s="534"/>
      <c r="IB8" s="534"/>
      <c r="IC8" s="534"/>
      <c r="ID8" s="534"/>
      <c r="IE8" s="534"/>
      <c r="IF8" s="534"/>
      <c r="IG8" s="534"/>
      <c r="IH8" s="534"/>
      <c r="II8" s="534"/>
      <c r="IJ8" s="534"/>
      <c r="IK8" s="534"/>
      <c r="IL8" s="534"/>
      <c r="IM8" s="534"/>
      <c r="IN8" s="534"/>
      <c r="IO8" s="534"/>
      <c r="IP8" s="534"/>
      <c r="IQ8" s="534"/>
      <c r="IR8" s="534"/>
      <c r="IT8" s="531"/>
      <c r="IU8" s="531"/>
      <c r="IV8" s="531"/>
      <c r="IW8" s="531"/>
      <c r="IX8" s="531"/>
      <c r="IY8" s="531"/>
      <c r="IZ8" s="531"/>
      <c r="JA8" s="531"/>
      <c r="JB8" s="531"/>
      <c r="JC8" s="531"/>
      <c r="JD8" s="531"/>
      <c r="JE8" s="531"/>
      <c r="JF8" s="531"/>
      <c r="JG8" s="531"/>
      <c r="JH8" s="531"/>
      <c r="JI8" s="531"/>
      <c r="JJ8" s="531"/>
      <c r="JK8" s="531"/>
      <c r="JL8" s="531"/>
      <c r="JM8" s="531"/>
      <c r="JN8" s="531"/>
      <c r="JO8" s="531"/>
      <c r="JQ8" s="532"/>
      <c r="JR8" s="532"/>
      <c r="JS8" s="532"/>
      <c r="JT8" s="532"/>
      <c r="JU8" s="532"/>
      <c r="JV8" s="532"/>
      <c r="JW8" s="532"/>
      <c r="JX8" s="532"/>
      <c r="JY8" s="532"/>
      <c r="JZ8" s="532"/>
      <c r="KA8" s="532"/>
      <c r="KB8" s="532"/>
      <c r="KC8" s="532"/>
      <c r="KD8" s="532"/>
      <c r="KE8" s="532"/>
      <c r="KF8" s="532"/>
      <c r="KG8" s="532"/>
      <c r="KH8" s="532"/>
      <c r="KI8" s="532"/>
      <c r="KJ8" s="532"/>
      <c r="KK8" s="532"/>
      <c r="KL8" s="532"/>
      <c r="KN8" s="533"/>
      <c r="KO8" s="533"/>
      <c r="KP8" s="533"/>
      <c r="KQ8" s="533"/>
      <c r="KR8" s="533"/>
      <c r="KS8" s="533"/>
      <c r="KT8" s="533"/>
      <c r="KU8" s="533"/>
      <c r="KV8" s="533"/>
      <c r="KW8" s="533"/>
      <c r="KX8" s="533"/>
      <c r="KY8" s="533"/>
      <c r="KZ8" s="533"/>
      <c r="LA8" s="533"/>
      <c r="LB8" s="533"/>
      <c r="LC8" s="533"/>
      <c r="LD8" s="533"/>
      <c r="LE8" s="533"/>
      <c r="LF8" s="533"/>
      <c r="LG8" s="533"/>
      <c r="LH8" s="533"/>
      <c r="LI8" s="533"/>
    </row>
    <row r="9" spans="1:321"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7"/>
      <c r="BS9" s="507"/>
      <c r="BT9" s="507"/>
      <c r="BU9" s="507"/>
      <c r="BV9" s="507"/>
      <c r="BW9" s="507"/>
      <c r="BX9" s="507"/>
      <c r="BY9" s="507"/>
      <c r="BZ9" s="507"/>
      <c r="CA9" s="507"/>
      <c r="CB9" s="507"/>
      <c r="CC9" s="507"/>
      <c r="CD9" s="507"/>
      <c r="CE9" s="507"/>
      <c r="CF9" s="507"/>
      <c r="CG9" s="507"/>
      <c r="CH9" s="507"/>
      <c r="CI9" s="507"/>
      <c r="CJ9" s="507"/>
      <c r="CK9" s="507"/>
      <c r="CL9" s="507"/>
      <c r="CM9" s="507"/>
      <c r="CO9" s="511"/>
      <c r="CP9" s="511"/>
      <c r="CQ9" s="511"/>
      <c r="CR9" s="511"/>
      <c r="CS9" s="511"/>
      <c r="CT9" s="511"/>
      <c r="CU9" s="511"/>
      <c r="CV9" s="511"/>
      <c r="CW9" s="511"/>
      <c r="CX9" s="511"/>
      <c r="CY9" s="511"/>
      <c r="CZ9" s="511"/>
      <c r="DA9" s="511"/>
      <c r="DB9" s="511"/>
      <c r="DC9" s="511"/>
      <c r="DD9" s="511"/>
      <c r="DE9" s="511"/>
      <c r="DF9" s="511"/>
      <c r="DG9" s="511"/>
      <c r="DH9" s="511"/>
      <c r="DI9" s="511"/>
      <c r="DJ9" s="511"/>
      <c r="DL9" s="530"/>
      <c r="DM9" s="530"/>
      <c r="DN9" s="530"/>
      <c r="DO9" s="530"/>
      <c r="DP9" s="530"/>
      <c r="DQ9" s="530"/>
      <c r="DR9" s="530"/>
      <c r="DS9" s="530"/>
      <c r="DT9" s="530"/>
      <c r="DU9" s="530"/>
      <c r="DV9" s="530"/>
      <c r="DW9" s="530"/>
      <c r="DX9" s="530"/>
      <c r="DY9" s="530"/>
      <c r="DZ9" s="530"/>
      <c r="EA9" s="530"/>
      <c r="EB9" s="530"/>
      <c r="EC9" s="530"/>
      <c r="ED9" s="530"/>
      <c r="EE9" s="530"/>
      <c r="EF9" s="530"/>
      <c r="EG9" s="530"/>
      <c r="EI9" s="531"/>
      <c r="EJ9" s="531"/>
      <c r="EK9" s="536"/>
      <c r="EL9" s="531"/>
      <c r="EM9" s="531"/>
      <c r="EN9" s="531"/>
      <c r="EO9" s="531"/>
      <c r="EP9" s="531"/>
      <c r="EQ9" s="531"/>
      <c r="ER9" s="531"/>
      <c r="ES9" s="531"/>
      <c r="ET9" s="531"/>
      <c r="EU9" s="531"/>
      <c r="EV9" s="531"/>
      <c r="EW9" s="531"/>
      <c r="EX9" s="531"/>
      <c r="EY9" s="531"/>
      <c r="EZ9" s="531"/>
      <c r="FA9" s="531"/>
      <c r="FB9" s="531"/>
      <c r="FC9" s="531"/>
      <c r="FD9" s="531"/>
      <c r="FF9" s="532"/>
      <c r="FG9" s="532"/>
      <c r="FH9" s="532"/>
      <c r="FI9" s="532"/>
      <c r="FJ9" s="532"/>
      <c r="FK9" s="532"/>
      <c r="FL9" s="532"/>
      <c r="FM9" s="532"/>
      <c r="FN9" s="532"/>
      <c r="FO9" s="532"/>
      <c r="FP9" s="532"/>
      <c r="FQ9" s="532"/>
      <c r="FR9" s="532"/>
      <c r="FS9" s="532"/>
      <c r="FT9" s="532"/>
      <c r="FU9" s="532"/>
      <c r="FV9" s="532"/>
      <c r="FW9" s="532"/>
      <c r="FX9" s="532"/>
      <c r="FY9" s="532"/>
      <c r="FZ9" s="532"/>
      <c r="GA9" s="532"/>
      <c r="GC9" s="533"/>
      <c r="GD9" s="533"/>
      <c r="GE9" s="533"/>
      <c r="GF9" s="533"/>
      <c r="GG9" s="533"/>
      <c r="GH9" s="533"/>
      <c r="GI9" s="533"/>
      <c r="GJ9" s="533"/>
      <c r="GK9" s="533"/>
      <c r="GL9" s="533"/>
      <c r="GM9" s="533"/>
      <c r="GN9" s="533"/>
      <c r="GO9" s="533"/>
      <c r="GP9" s="533"/>
      <c r="GQ9" s="533"/>
      <c r="GR9" s="533"/>
      <c r="GS9" s="533"/>
      <c r="GT9" s="533"/>
      <c r="GU9" s="533"/>
      <c r="GV9" s="533"/>
      <c r="GW9" s="533"/>
      <c r="GX9" s="533"/>
      <c r="GZ9" s="511"/>
      <c r="HA9" s="511"/>
      <c r="HB9" s="511"/>
      <c r="HC9" s="511"/>
      <c r="HD9" s="511"/>
      <c r="HE9" s="511"/>
      <c r="HF9" s="511"/>
      <c r="HG9" s="511"/>
      <c r="HH9" s="511"/>
      <c r="HI9" s="511"/>
      <c r="HJ9" s="511"/>
      <c r="HK9" s="511"/>
      <c r="HL9" s="511"/>
      <c r="HM9" s="511"/>
      <c r="HN9" s="511"/>
      <c r="HO9" s="511"/>
      <c r="HP9" s="511"/>
      <c r="HQ9" s="511"/>
      <c r="HR9" s="511"/>
      <c r="HS9" s="511"/>
      <c r="HT9" s="511"/>
      <c r="HU9" s="511"/>
      <c r="HW9" s="534"/>
      <c r="HX9" s="534"/>
      <c r="HY9" s="534"/>
      <c r="HZ9" s="534"/>
      <c r="IA9" s="534"/>
      <c r="IB9" s="534"/>
      <c r="IC9" s="534"/>
      <c r="ID9" s="534"/>
      <c r="IE9" s="534"/>
      <c r="IF9" s="534"/>
      <c r="IG9" s="534"/>
      <c r="IH9" s="534"/>
      <c r="II9" s="534"/>
      <c r="IJ9" s="534"/>
      <c r="IK9" s="534"/>
      <c r="IL9" s="534"/>
      <c r="IM9" s="534"/>
      <c r="IN9" s="534"/>
      <c r="IO9" s="534"/>
      <c r="IP9" s="534"/>
      <c r="IQ9" s="534"/>
      <c r="IR9" s="534"/>
      <c r="IT9" s="531"/>
      <c r="IU9" s="531"/>
      <c r="IV9" s="531"/>
      <c r="IW9" s="531"/>
      <c r="IX9" s="531"/>
      <c r="IY9" s="531"/>
      <c r="IZ9" s="531"/>
      <c r="JA9" s="531"/>
      <c r="JB9" s="531"/>
      <c r="JC9" s="531"/>
      <c r="JD9" s="531"/>
      <c r="JE9" s="531"/>
      <c r="JF9" s="531"/>
      <c r="JG9" s="531"/>
      <c r="JH9" s="531"/>
      <c r="JI9" s="531"/>
      <c r="JJ9" s="531"/>
      <c r="JK9" s="531"/>
      <c r="JL9" s="531"/>
      <c r="JM9" s="531"/>
      <c r="JN9" s="531"/>
      <c r="JO9" s="531"/>
      <c r="JQ9" s="532"/>
      <c r="JR9" s="532"/>
      <c r="JS9" s="532"/>
      <c r="JT9" s="532"/>
      <c r="JU9" s="532"/>
      <c r="JV9" s="532"/>
      <c r="JW9" s="532"/>
      <c r="JX9" s="532"/>
      <c r="JY9" s="532"/>
      <c r="JZ9" s="532"/>
      <c r="KA9" s="532"/>
      <c r="KB9" s="532"/>
      <c r="KC9" s="532"/>
      <c r="KD9" s="532"/>
      <c r="KE9" s="532"/>
      <c r="KF9" s="532"/>
      <c r="KG9" s="532"/>
      <c r="KH9" s="532"/>
      <c r="KI9" s="532"/>
      <c r="KJ9" s="532"/>
      <c r="KK9" s="532"/>
      <c r="KL9" s="532"/>
      <c r="KN9" s="533"/>
      <c r="KO9" s="533"/>
      <c r="KP9" s="533"/>
      <c r="KQ9" s="533"/>
      <c r="KR9" s="533"/>
      <c r="KS9" s="533"/>
      <c r="KT9" s="533"/>
      <c r="KU9" s="533"/>
      <c r="KV9" s="533"/>
      <c r="KW9" s="533"/>
      <c r="KX9" s="533"/>
      <c r="KY9" s="533"/>
      <c r="KZ9" s="533"/>
      <c r="LA9" s="533"/>
      <c r="LB9" s="533"/>
      <c r="LC9" s="533"/>
      <c r="LD9" s="533"/>
      <c r="LE9" s="533"/>
      <c r="LF9" s="533"/>
      <c r="LG9" s="533"/>
      <c r="LH9" s="533"/>
      <c r="LI9" s="533"/>
    </row>
    <row r="10" spans="1:321"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7"/>
      <c r="BS10" s="507"/>
      <c r="BT10" s="507"/>
      <c r="BU10" s="507"/>
      <c r="BV10" s="507"/>
      <c r="BW10" s="507"/>
      <c r="BX10" s="507"/>
      <c r="BY10" s="507"/>
      <c r="BZ10" s="507"/>
      <c r="CA10" s="507"/>
      <c r="CB10" s="507"/>
      <c r="CC10" s="507"/>
      <c r="CD10" s="507"/>
      <c r="CE10" s="507"/>
      <c r="CF10" s="507"/>
      <c r="CG10" s="507"/>
      <c r="CH10" s="507"/>
      <c r="CI10" s="507"/>
      <c r="CJ10" s="507"/>
      <c r="CK10" s="507"/>
      <c r="CL10" s="507"/>
      <c r="CM10" s="507"/>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L10" s="530"/>
      <c r="DM10" s="530"/>
      <c r="DN10" s="530"/>
      <c r="DO10" s="530"/>
      <c r="DP10" s="530"/>
      <c r="DQ10" s="530"/>
      <c r="DR10" s="530"/>
      <c r="DS10" s="530"/>
      <c r="DT10" s="530"/>
      <c r="DU10" s="530"/>
      <c r="DV10" s="530"/>
      <c r="DW10" s="530"/>
      <c r="DX10" s="530"/>
      <c r="DY10" s="530"/>
      <c r="DZ10" s="530"/>
      <c r="EA10" s="530"/>
      <c r="EB10" s="530"/>
      <c r="EC10" s="530"/>
      <c r="ED10" s="530"/>
      <c r="EE10" s="530"/>
      <c r="EF10" s="530"/>
      <c r="EG10" s="530"/>
      <c r="EI10" s="531"/>
      <c r="EJ10" s="531"/>
      <c r="EK10" s="536"/>
      <c r="EL10" s="531"/>
      <c r="EM10" s="531"/>
      <c r="EN10" s="531"/>
      <c r="EO10" s="531"/>
      <c r="EP10" s="531"/>
      <c r="EQ10" s="531"/>
      <c r="ER10" s="531"/>
      <c r="ES10" s="531"/>
      <c r="ET10" s="531"/>
      <c r="EU10" s="531"/>
      <c r="EV10" s="531"/>
      <c r="EW10" s="531"/>
      <c r="EX10" s="531"/>
      <c r="EY10" s="531"/>
      <c r="EZ10" s="531"/>
      <c r="FA10" s="531"/>
      <c r="FB10" s="531"/>
      <c r="FC10" s="531"/>
      <c r="FD10" s="531"/>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T10" s="531"/>
      <c r="IU10" s="531"/>
      <c r="IV10" s="531"/>
      <c r="IW10" s="531"/>
      <c r="IX10" s="531"/>
      <c r="IY10" s="531"/>
      <c r="IZ10" s="531"/>
      <c r="JA10" s="531"/>
      <c r="JB10" s="531"/>
      <c r="JC10" s="531"/>
      <c r="JD10" s="531"/>
      <c r="JE10" s="531"/>
      <c r="JF10" s="531"/>
      <c r="JG10" s="531"/>
      <c r="JH10" s="531"/>
      <c r="JI10" s="531"/>
      <c r="JJ10" s="531"/>
      <c r="JK10" s="531"/>
      <c r="JL10" s="531"/>
      <c r="JM10" s="531"/>
      <c r="JN10" s="531"/>
      <c r="JO10" s="531"/>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row>
    <row r="11" spans="1:321"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L11" s="530"/>
      <c r="DM11" s="530"/>
      <c r="DN11" s="530"/>
      <c r="DO11" s="530"/>
      <c r="DP11" s="530"/>
      <c r="DQ11" s="530"/>
      <c r="DR11" s="530"/>
      <c r="DS11" s="530"/>
      <c r="DT11" s="530"/>
      <c r="DU11" s="530"/>
      <c r="DV11" s="530"/>
      <c r="DW11" s="530"/>
      <c r="DX11" s="530"/>
      <c r="DY11" s="530"/>
      <c r="DZ11" s="530"/>
      <c r="EA11" s="530"/>
      <c r="EB11" s="530"/>
      <c r="EC11" s="530"/>
      <c r="ED11" s="530"/>
      <c r="EE11" s="530"/>
      <c r="EF11" s="530"/>
      <c r="EG11" s="530"/>
      <c r="EI11" s="531"/>
      <c r="EJ11" s="531"/>
      <c r="EK11" s="536"/>
      <c r="EL11" s="531"/>
      <c r="EM11" s="531"/>
      <c r="EN11" s="531"/>
      <c r="EO11" s="531"/>
      <c r="EP11" s="531"/>
      <c r="EQ11" s="531"/>
      <c r="ER11" s="531"/>
      <c r="ES11" s="531"/>
      <c r="ET11" s="531"/>
      <c r="EU11" s="531"/>
      <c r="EV11" s="531"/>
      <c r="EW11" s="531"/>
      <c r="EX11" s="531"/>
      <c r="EY11" s="531"/>
      <c r="EZ11" s="531"/>
      <c r="FA11" s="531"/>
      <c r="FB11" s="531"/>
      <c r="FC11" s="531"/>
      <c r="FD11" s="531"/>
      <c r="FF11" s="532"/>
      <c r="FG11" s="532"/>
      <c r="FH11" s="532"/>
      <c r="FI11" s="532"/>
      <c r="FJ11" s="532"/>
      <c r="FK11" s="532"/>
      <c r="FL11" s="532"/>
      <c r="FM11" s="532"/>
      <c r="FN11" s="532"/>
      <c r="FO11" s="532"/>
      <c r="FP11" s="532"/>
      <c r="FQ11" s="532"/>
      <c r="FR11" s="532"/>
      <c r="FS11" s="532"/>
      <c r="FT11" s="532"/>
      <c r="FU11" s="532"/>
      <c r="FV11" s="532"/>
      <c r="FW11" s="532"/>
      <c r="FX11" s="532"/>
      <c r="FY11" s="532"/>
      <c r="FZ11" s="532"/>
      <c r="GA11" s="532"/>
      <c r="GC11" s="533"/>
      <c r="GD11" s="533"/>
      <c r="GE11" s="533"/>
      <c r="GF11" s="533"/>
      <c r="GG11" s="533"/>
      <c r="GH11" s="533"/>
      <c r="GI11" s="533"/>
      <c r="GJ11" s="533"/>
      <c r="GK11" s="533"/>
      <c r="GL11" s="533"/>
      <c r="GM11" s="533"/>
      <c r="GN11" s="533"/>
      <c r="GO11" s="533"/>
      <c r="GP11" s="533"/>
      <c r="GQ11" s="533"/>
      <c r="GR11" s="533"/>
      <c r="GS11" s="533"/>
      <c r="GT11" s="533"/>
      <c r="GU11" s="533"/>
      <c r="GV11" s="533"/>
      <c r="GW11" s="533"/>
      <c r="GX11" s="533"/>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T11" s="531"/>
      <c r="IU11" s="531"/>
      <c r="IV11" s="531"/>
      <c r="IW11" s="531"/>
      <c r="IX11" s="531"/>
      <c r="IY11" s="531"/>
      <c r="IZ11" s="531"/>
      <c r="JA11" s="531"/>
      <c r="JB11" s="531"/>
      <c r="JC11" s="531"/>
      <c r="JD11" s="531"/>
      <c r="JE11" s="531"/>
      <c r="JF11" s="531"/>
      <c r="JG11" s="531"/>
      <c r="JH11" s="531"/>
      <c r="JI11" s="531"/>
      <c r="JJ11" s="531"/>
      <c r="JK11" s="531"/>
      <c r="JL11" s="531"/>
      <c r="JM11" s="531"/>
      <c r="JN11" s="531"/>
      <c r="JO11" s="531"/>
      <c r="JQ11" s="532"/>
      <c r="JR11" s="532"/>
      <c r="JS11" s="532"/>
      <c r="JT11" s="532"/>
      <c r="JU11" s="532"/>
      <c r="JV11" s="532"/>
      <c r="JW11" s="532"/>
      <c r="JX11" s="532"/>
      <c r="JY11" s="532"/>
      <c r="JZ11" s="532"/>
      <c r="KA11" s="532"/>
      <c r="KB11" s="532"/>
      <c r="KC11" s="532"/>
      <c r="KD11" s="532"/>
      <c r="KE11" s="532"/>
      <c r="KF11" s="532"/>
      <c r="KG11" s="532"/>
      <c r="KH11" s="532"/>
      <c r="KI11" s="532"/>
      <c r="KJ11" s="532"/>
      <c r="KK11" s="532"/>
      <c r="KL11" s="532"/>
      <c r="KN11" s="533"/>
      <c r="KO11" s="533"/>
      <c r="KP11" s="533"/>
      <c r="KQ11" s="533"/>
      <c r="KR11" s="533"/>
      <c r="KS11" s="533"/>
      <c r="KT11" s="533"/>
      <c r="KU11" s="533"/>
      <c r="KV11" s="533"/>
      <c r="KW11" s="533"/>
      <c r="KX11" s="533"/>
      <c r="KY11" s="533"/>
      <c r="KZ11" s="533"/>
      <c r="LA11" s="533"/>
      <c r="LB11" s="533"/>
      <c r="LC11" s="533"/>
      <c r="LD11" s="533"/>
      <c r="LE11" s="533"/>
      <c r="LF11" s="533"/>
      <c r="LG11" s="533"/>
      <c r="LH11" s="533"/>
      <c r="LI11" s="533"/>
    </row>
    <row r="12" spans="1:321"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7"/>
      <c r="BS12" s="507"/>
      <c r="BT12" s="507"/>
      <c r="BU12" s="507"/>
      <c r="BV12" s="507"/>
      <c r="BW12" s="507"/>
      <c r="BX12" s="507"/>
      <c r="BY12" s="507"/>
      <c r="BZ12" s="507"/>
      <c r="CA12" s="507"/>
      <c r="CB12" s="507"/>
      <c r="CC12" s="507"/>
      <c r="CD12" s="507"/>
      <c r="CE12" s="507"/>
      <c r="CF12" s="507"/>
      <c r="CG12" s="507"/>
      <c r="CH12" s="507"/>
      <c r="CI12" s="507"/>
      <c r="CJ12" s="507"/>
      <c r="CK12" s="507"/>
      <c r="CL12" s="507"/>
      <c r="CM12" s="507"/>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L12" s="530"/>
      <c r="DM12" s="530"/>
      <c r="DN12" s="530"/>
      <c r="DO12" s="530"/>
      <c r="DP12" s="530"/>
      <c r="DQ12" s="530"/>
      <c r="DR12" s="530"/>
      <c r="DS12" s="530"/>
      <c r="DT12" s="530"/>
      <c r="DU12" s="530"/>
      <c r="DV12" s="530"/>
      <c r="DW12" s="530"/>
      <c r="DX12" s="530"/>
      <c r="DY12" s="530"/>
      <c r="DZ12" s="530"/>
      <c r="EA12" s="530"/>
      <c r="EB12" s="530"/>
      <c r="EC12" s="530"/>
      <c r="ED12" s="530"/>
      <c r="EE12" s="530"/>
      <c r="EF12" s="530"/>
      <c r="EG12" s="530"/>
      <c r="EI12" s="531"/>
      <c r="EJ12" s="531"/>
      <c r="EK12" s="536"/>
      <c r="EL12" s="531"/>
      <c r="EM12" s="531"/>
      <c r="EN12" s="531"/>
      <c r="EO12" s="531"/>
      <c r="EP12" s="531"/>
      <c r="EQ12" s="531"/>
      <c r="ER12" s="531"/>
      <c r="ES12" s="531"/>
      <c r="ET12" s="531"/>
      <c r="EU12" s="531"/>
      <c r="EV12" s="531"/>
      <c r="EW12" s="531"/>
      <c r="EX12" s="531"/>
      <c r="EY12" s="531"/>
      <c r="EZ12" s="531"/>
      <c r="FA12" s="531"/>
      <c r="FB12" s="531"/>
      <c r="FC12" s="531"/>
      <c r="FD12" s="531"/>
      <c r="FF12" s="532"/>
      <c r="FG12" s="532"/>
      <c r="FH12" s="532"/>
      <c r="FI12" s="532"/>
      <c r="FJ12" s="532"/>
      <c r="FK12" s="532"/>
      <c r="FL12" s="532"/>
      <c r="FM12" s="532"/>
      <c r="FN12" s="532"/>
      <c r="FO12" s="532"/>
      <c r="FP12" s="532"/>
      <c r="FQ12" s="532"/>
      <c r="FR12" s="532"/>
      <c r="FS12" s="532"/>
      <c r="FT12" s="532"/>
      <c r="FU12" s="532"/>
      <c r="FV12" s="532"/>
      <c r="FW12" s="532"/>
      <c r="FX12" s="532"/>
      <c r="FY12" s="532"/>
      <c r="FZ12" s="532"/>
      <c r="GA12" s="532"/>
      <c r="GC12" s="533"/>
      <c r="GD12" s="533"/>
      <c r="GE12" s="533"/>
      <c r="GF12" s="533"/>
      <c r="GG12" s="533"/>
      <c r="GH12" s="533"/>
      <c r="GI12" s="533"/>
      <c r="GJ12" s="533"/>
      <c r="GK12" s="533"/>
      <c r="GL12" s="533"/>
      <c r="GM12" s="533"/>
      <c r="GN12" s="533"/>
      <c r="GO12" s="533"/>
      <c r="GP12" s="533"/>
      <c r="GQ12" s="533"/>
      <c r="GR12" s="533"/>
      <c r="GS12" s="533"/>
      <c r="GT12" s="533"/>
      <c r="GU12" s="533"/>
      <c r="GV12" s="533"/>
      <c r="GW12" s="533"/>
      <c r="GX12" s="533"/>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T12" s="531"/>
      <c r="IU12" s="531"/>
      <c r="IV12" s="531"/>
      <c r="IW12" s="531"/>
      <c r="IX12" s="531"/>
      <c r="IY12" s="531"/>
      <c r="IZ12" s="531"/>
      <c r="JA12" s="531"/>
      <c r="JB12" s="531"/>
      <c r="JC12" s="531"/>
      <c r="JD12" s="531"/>
      <c r="JE12" s="531"/>
      <c r="JF12" s="531"/>
      <c r="JG12" s="531"/>
      <c r="JH12" s="531"/>
      <c r="JI12" s="531"/>
      <c r="JJ12" s="531"/>
      <c r="JK12" s="531"/>
      <c r="JL12" s="531"/>
      <c r="JM12" s="531"/>
      <c r="JN12" s="531"/>
      <c r="JO12" s="531"/>
      <c r="JQ12" s="532"/>
      <c r="JR12" s="532"/>
      <c r="JS12" s="532"/>
      <c r="JT12" s="532"/>
      <c r="JU12" s="532"/>
      <c r="JV12" s="532"/>
      <c r="JW12" s="532"/>
      <c r="JX12" s="532"/>
      <c r="JY12" s="532"/>
      <c r="JZ12" s="532"/>
      <c r="KA12" s="532"/>
      <c r="KB12" s="532"/>
      <c r="KC12" s="532"/>
      <c r="KD12" s="532"/>
      <c r="KE12" s="532"/>
      <c r="KF12" s="532"/>
      <c r="KG12" s="532"/>
      <c r="KH12" s="532"/>
      <c r="KI12" s="532"/>
      <c r="KJ12" s="532"/>
      <c r="KK12" s="532"/>
      <c r="KL12" s="532"/>
      <c r="KN12" s="533"/>
      <c r="KO12" s="533"/>
      <c r="KP12" s="533"/>
      <c r="KQ12" s="533"/>
      <c r="KR12" s="533"/>
      <c r="KS12" s="533"/>
      <c r="KT12" s="533"/>
      <c r="KU12" s="533"/>
      <c r="KV12" s="533"/>
      <c r="KW12" s="533"/>
      <c r="KX12" s="533"/>
      <c r="KY12" s="533"/>
      <c r="KZ12" s="533"/>
      <c r="LA12" s="533"/>
      <c r="LB12" s="533"/>
      <c r="LC12" s="533"/>
      <c r="LD12" s="533"/>
      <c r="LE12" s="533"/>
      <c r="LF12" s="533"/>
      <c r="LG12" s="533"/>
      <c r="LH12" s="533"/>
      <c r="LI12" s="533"/>
    </row>
    <row r="13" spans="1:321"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7"/>
      <c r="BS13" s="507"/>
      <c r="BT13" s="507"/>
      <c r="BU13" s="507"/>
      <c r="BV13" s="507"/>
      <c r="BW13" s="507"/>
      <c r="BX13" s="507"/>
      <c r="BY13" s="507"/>
      <c r="BZ13" s="507"/>
      <c r="CA13" s="507"/>
      <c r="CB13" s="507"/>
      <c r="CC13" s="507"/>
      <c r="CD13" s="507"/>
      <c r="CE13" s="507"/>
      <c r="CF13" s="507"/>
      <c r="CG13" s="507"/>
      <c r="CH13" s="507"/>
      <c r="CI13" s="507"/>
      <c r="CJ13" s="507"/>
      <c r="CK13" s="507"/>
      <c r="CL13" s="507"/>
      <c r="CM13" s="507"/>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L13" s="530"/>
      <c r="DM13" s="530"/>
      <c r="DN13" s="530"/>
      <c r="DO13" s="530"/>
      <c r="DP13" s="530"/>
      <c r="DQ13" s="530"/>
      <c r="DR13" s="530"/>
      <c r="DS13" s="530"/>
      <c r="DT13" s="530"/>
      <c r="DU13" s="530"/>
      <c r="DV13" s="530"/>
      <c r="DW13" s="530"/>
      <c r="DX13" s="530"/>
      <c r="DY13" s="530"/>
      <c r="DZ13" s="530"/>
      <c r="EA13" s="530"/>
      <c r="EB13" s="530"/>
      <c r="EC13" s="530"/>
      <c r="ED13" s="530"/>
      <c r="EE13" s="530"/>
      <c r="EF13" s="530"/>
      <c r="EG13" s="530"/>
      <c r="EI13" s="531"/>
      <c r="EJ13" s="531"/>
      <c r="EK13" s="536"/>
      <c r="EL13" s="531"/>
      <c r="EM13" s="531"/>
      <c r="EN13" s="531"/>
      <c r="EO13" s="531"/>
      <c r="EP13" s="531"/>
      <c r="EQ13" s="531"/>
      <c r="ER13" s="531"/>
      <c r="ES13" s="531"/>
      <c r="ET13" s="531"/>
      <c r="EU13" s="531"/>
      <c r="EV13" s="531"/>
      <c r="EW13" s="531"/>
      <c r="EX13" s="531"/>
      <c r="EY13" s="531"/>
      <c r="EZ13" s="531"/>
      <c r="FA13" s="531"/>
      <c r="FB13" s="531"/>
      <c r="FC13" s="531"/>
      <c r="FD13" s="531"/>
      <c r="FF13" s="532"/>
      <c r="FG13" s="532"/>
      <c r="FH13" s="532"/>
      <c r="FI13" s="532"/>
      <c r="FJ13" s="532"/>
      <c r="FK13" s="532"/>
      <c r="FL13" s="532"/>
      <c r="FM13" s="532"/>
      <c r="FN13" s="532"/>
      <c r="FO13" s="532"/>
      <c r="FP13" s="532"/>
      <c r="FQ13" s="532"/>
      <c r="FR13" s="532"/>
      <c r="FS13" s="532"/>
      <c r="FT13" s="532"/>
      <c r="FU13" s="532"/>
      <c r="FV13" s="532"/>
      <c r="FW13" s="532"/>
      <c r="FX13" s="532"/>
      <c r="FY13" s="532"/>
      <c r="FZ13" s="532"/>
      <c r="GA13" s="532"/>
      <c r="GC13" s="533"/>
      <c r="GD13" s="533"/>
      <c r="GE13" s="533"/>
      <c r="GF13" s="533"/>
      <c r="GG13" s="533"/>
      <c r="GH13" s="533"/>
      <c r="GI13" s="533"/>
      <c r="GJ13" s="533"/>
      <c r="GK13" s="533"/>
      <c r="GL13" s="533"/>
      <c r="GM13" s="533"/>
      <c r="GN13" s="533"/>
      <c r="GO13" s="533"/>
      <c r="GP13" s="533"/>
      <c r="GQ13" s="533"/>
      <c r="GR13" s="533"/>
      <c r="GS13" s="533"/>
      <c r="GT13" s="533"/>
      <c r="GU13" s="533"/>
      <c r="GV13" s="533"/>
      <c r="GW13" s="533"/>
      <c r="GX13" s="533"/>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T13" s="531"/>
      <c r="IU13" s="531"/>
      <c r="IV13" s="531"/>
      <c r="IW13" s="531"/>
      <c r="IX13" s="531"/>
      <c r="IY13" s="531"/>
      <c r="IZ13" s="531"/>
      <c r="JA13" s="531"/>
      <c r="JB13" s="531"/>
      <c r="JC13" s="531"/>
      <c r="JD13" s="531"/>
      <c r="JE13" s="531"/>
      <c r="JF13" s="531"/>
      <c r="JG13" s="531"/>
      <c r="JH13" s="531"/>
      <c r="JI13" s="531"/>
      <c r="JJ13" s="531"/>
      <c r="JK13" s="531"/>
      <c r="JL13" s="531"/>
      <c r="JM13" s="531"/>
      <c r="JN13" s="531"/>
      <c r="JO13" s="531"/>
      <c r="JQ13" s="532"/>
      <c r="JR13" s="532"/>
      <c r="JS13" s="532"/>
      <c r="JT13" s="532"/>
      <c r="JU13" s="532"/>
      <c r="JV13" s="532"/>
      <c r="JW13" s="532"/>
      <c r="JX13" s="532"/>
      <c r="JY13" s="532"/>
      <c r="JZ13" s="532"/>
      <c r="KA13" s="532"/>
      <c r="KB13" s="532"/>
      <c r="KC13" s="532"/>
      <c r="KD13" s="532"/>
      <c r="KE13" s="532"/>
      <c r="KF13" s="532"/>
      <c r="KG13" s="532"/>
      <c r="KH13" s="532"/>
      <c r="KI13" s="532"/>
      <c r="KJ13" s="532"/>
      <c r="KK13" s="532"/>
      <c r="KL13" s="532"/>
      <c r="KN13" s="533"/>
      <c r="KO13" s="533"/>
      <c r="KP13" s="533"/>
      <c r="KQ13" s="533"/>
      <c r="KR13" s="533"/>
      <c r="KS13" s="533"/>
      <c r="KT13" s="533"/>
      <c r="KU13" s="533"/>
      <c r="KV13" s="533"/>
      <c r="KW13" s="533"/>
      <c r="KX13" s="533"/>
      <c r="KY13" s="533"/>
      <c r="KZ13" s="533"/>
      <c r="LA13" s="533"/>
      <c r="LB13" s="533"/>
      <c r="LC13" s="533"/>
      <c r="LD13" s="533"/>
      <c r="LE13" s="533"/>
      <c r="LF13" s="533"/>
      <c r="LG13" s="533"/>
      <c r="LH13" s="533"/>
      <c r="LI13" s="533"/>
    </row>
    <row r="14" spans="1:321"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L14" s="530"/>
      <c r="DM14" s="530"/>
      <c r="DN14" s="530"/>
      <c r="DO14" s="530"/>
      <c r="DP14" s="530"/>
      <c r="DQ14" s="530"/>
      <c r="DR14" s="530"/>
      <c r="DS14" s="530"/>
      <c r="DT14" s="530"/>
      <c r="DU14" s="530"/>
      <c r="DV14" s="530"/>
      <c r="DW14" s="530"/>
      <c r="DX14" s="530"/>
      <c r="DY14" s="530"/>
      <c r="DZ14" s="530"/>
      <c r="EA14" s="530"/>
      <c r="EB14" s="530"/>
      <c r="EC14" s="530"/>
      <c r="ED14" s="530"/>
      <c r="EE14" s="530"/>
      <c r="EF14" s="530"/>
      <c r="EG14" s="530"/>
      <c r="EI14" s="531"/>
      <c r="EJ14" s="531"/>
      <c r="EK14" s="536"/>
      <c r="EL14" s="531"/>
      <c r="EM14" s="531"/>
      <c r="EN14" s="531"/>
      <c r="EO14" s="531"/>
      <c r="EP14" s="531"/>
      <c r="EQ14" s="531"/>
      <c r="ER14" s="531"/>
      <c r="ES14" s="531"/>
      <c r="ET14" s="531"/>
      <c r="EU14" s="531"/>
      <c r="EV14" s="531"/>
      <c r="EW14" s="531"/>
      <c r="EX14" s="531"/>
      <c r="EY14" s="531"/>
      <c r="EZ14" s="531"/>
      <c r="FA14" s="531"/>
      <c r="FB14" s="531"/>
      <c r="FC14" s="531"/>
      <c r="FD14" s="531"/>
      <c r="FF14" s="532"/>
      <c r="FG14" s="532"/>
      <c r="FH14" s="532"/>
      <c r="FI14" s="532"/>
      <c r="FJ14" s="532"/>
      <c r="FK14" s="532"/>
      <c r="FL14" s="532"/>
      <c r="FM14" s="532"/>
      <c r="FN14" s="532"/>
      <c r="FO14" s="532"/>
      <c r="FP14" s="532"/>
      <c r="FQ14" s="532"/>
      <c r="FR14" s="532"/>
      <c r="FS14" s="532"/>
      <c r="FT14" s="532"/>
      <c r="FU14" s="532"/>
      <c r="FV14" s="532"/>
      <c r="FW14" s="532"/>
      <c r="FX14" s="532"/>
      <c r="FY14" s="532"/>
      <c r="FZ14" s="532"/>
      <c r="GA14" s="532"/>
      <c r="GC14" s="533"/>
      <c r="GD14" s="533"/>
      <c r="GE14" s="533"/>
      <c r="GF14" s="533"/>
      <c r="GG14" s="533"/>
      <c r="GH14" s="533"/>
      <c r="GI14" s="533"/>
      <c r="GJ14" s="533"/>
      <c r="GK14" s="533"/>
      <c r="GL14" s="533"/>
      <c r="GM14" s="533"/>
      <c r="GN14" s="533"/>
      <c r="GO14" s="533"/>
      <c r="GP14" s="533"/>
      <c r="GQ14" s="533"/>
      <c r="GR14" s="533"/>
      <c r="GS14" s="533"/>
      <c r="GT14" s="533"/>
      <c r="GU14" s="533"/>
      <c r="GV14" s="533"/>
      <c r="GW14" s="533"/>
      <c r="GX14" s="533"/>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T14" s="531"/>
      <c r="IU14" s="531"/>
      <c r="IV14" s="531"/>
      <c r="IW14" s="531"/>
      <c r="IX14" s="531"/>
      <c r="IY14" s="531"/>
      <c r="IZ14" s="531"/>
      <c r="JA14" s="531"/>
      <c r="JB14" s="531"/>
      <c r="JC14" s="531"/>
      <c r="JD14" s="531"/>
      <c r="JE14" s="531"/>
      <c r="JF14" s="531"/>
      <c r="JG14" s="531"/>
      <c r="JH14" s="531"/>
      <c r="JI14" s="531"/>
      <c r="JJ14" s="531"/>
      <c r="JK14" s="531"/>
      <c r="JL14" s="531"/>
      <c r="JM14" s="531"/>
      <c r="JN14" s="531"/>
      <c r="JO14" s="531"/>
      <c r="JQ14" s="532"/>
      <c r="JR14" s="532"/>
      <c r="JS14" s="532"/>
      <c r="JT14" s="532"/>
      <c r="JU14" s="532"/>
      <c r="JV14" s="532"/>
      <c r="JW14" s="532"/>
      <c r="JX14" s="532"/>
      <c r="JY14" s="532"/>
      <c r="JZ14" s="532"/>
      <c r="KA14" s="532"/>
      <c r="KB14" s="532"/>
      <c r="KC14" s="532"/>
      <c r="KD14" s="532"/>
      <c r="KE14" s="532"/>
      <c r="KF14" s="532"/>
      <c r="KG14" s="532"/>
      <c r="KH14" s="532"/>
      <c r="KI14" s="532"/>
      <c r="KJ14" s="532"/>
      <c r="KK14" s="532"/>
      <c r="KL14" s="532"/>
      <c r="KN14" s="533"/>
      <c r="KO14" s="533"/>
      <c r="KP14" s="533"/>
      <c r="KQ14" s="533"/>
      <c r="KR14" s="533"/>
      <c r="KS14" s="533"/>
      <c r="KT14" s="533"/>
      <c r="KU14" s="533"/>
      <c r="KV14" s="533"/>
      <c r="KW14" s="533"/>
      <c r="KX14" s="533"/>
      <c r="KY14" s="533"/>
      <c r="KZ14" s="533"/>
      <c r="LA14" s="533"/>
      <c r="LB14" s="533"/>
      <c r="LC14" s="533"/>
      <c r="LD14" s="533"/>
      <c r="LE14" s="533"/>
      <c r="LF14" s="533"/>
      <c r="LG14" s="533"/>
      <c r="LH14" s="533"/>
      <c r="LI14" s="533"/>
    </row>
    <row r="15" spans="1:321"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7"/>
      <c r="BS15" s="507"/>
      <c r="BT15" s="507"/>
      <c r="BU15" s="507"/>
      <c r="BV15" s="507"/>
      <c r="BW15" s="507"/>
      <c r="BX15" s="507"/>
      <c r="BY15" s="507"/>
      <c r="BZ15" s="507"/>
      <c r="CA15" s="507"/>
      <c r="CB15" s="507"/>
      <c r="CC15" s="507"/>
      <c r="CD15" s="507"/>
      <c r="CE15" s="507"/>
      <c r="CF15" s="507"/>
      <c r="CG15" s="507"/>
      <c r="CH15" s="507"/>
      <c r="CI15" s="507"/>
      <c r="CJ15" s="507"/>
      <c r="CK15" s="507"/>
      <c r="CL15" s="507"/>
      <c r="CM15" s="507"/>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L15" s="530"/>
      <c r="DM15" s="530"/>
      <c r="DN15" s="530"/>
      <c r="DO15" s="530"/>
      <c r="DP15" s="530"/>
      <c r="DQ15" s="530"/>
      <c r="DR15" s="530"/>
      <c r="DS15" s="530"/>
      <c r="DT15" s="530"/>
      <c r="DU15" s="530"/>
      <c r="DV15" s="530"/>
      <c r="DW15" s="530"/>
      <c r="DX15" s="530"/>
      <c r="DY15" s="530"/>
      <c r="DZ15" s="530"/>
      <c r="EA15" s="530"/>
      <c r="EB15" s="530"/>
      <c r="EC15" s="530"/>
      <c r="ED15" s="530"/>
      <c r="EE15" s="530"/>
      <c r="EF15" s="530"/>
      <c r="EG15" s="530"/>
      <c r="EI15" s="531"/>
      <c r="EJ15" s="531"/>
      <c r="EK15" s="536"/>
      <c r="EL15" s="531"/>
      <c r="EM15" s="531"/>
      <c r="EN15" s="531"/>
      <c r="EO15" s="531"/>
      <c r="EP15" s="531"/>
      <c r="EQ15" s="531"/>
      <c r="ER15" s="531"/>
      <c r="ES15" s="531"/>
      <c r="ET15" s="531"/>
      <c r="EU15" s="531"/>
      <c r="EV15" s="531"/>
      <c r="EW15" s="531"/>
      <c r="EX15" s="531"/>
      <c r="EY15" s="531"/>
      <c r="EZ15" s="531"/>
      <c r="FA15" s="531"/>
      <c r="FB15" s="531"/>
      <c r="FC15" s="531"/>
      <c r="FD15" s="531"/>
      <c r="FF15" s="532"/>
      <c r="FG15" s="532"/>
      <c r="FH15" s="532"/>
      <c r="FI15" s="532"/>
      <c r="FJ15" s="532"/>
      <c r="FK15" s="532"/>
      <c r="FL15" s="532"/>
      <c r="FM15" s="532"/>
      <c r="FN15" s="532"/>
      <c r="FO15" s="532"/>
      <c r="FP15" s="532"/>
      <c r="FQ15" s="532"/>
      <c r="FR15" s="532"/>
      <c r="FS15" s="532"/>
      <c r="FT15" s="532"/>
      <c r="FU15" s="532"/>
      <c r="FV15" s="532"/>
      <c r="FW15" s="532"/>
      <c r="FX15" s="532"/>
      <c r="FY15" s="532"/>
      <c r="FZ15" s="532"/>
      <c r="GA15" s="532"/>
      <c r="GC15" s="533"/>
      <c r="GD15" s="533"/>
      <c r="GE15" s="533"/>
      <c r="GF15" s="533"/>
      <c r="GG15" s="533"/>
      <c r="GH15" s="533"/>
      <c r="GI15" s="533"/>
      <c r="GJ15" s="533"/>
      <c r="GK15" s="533"/>
      <c r="GL15" s="533"/>
      <c r="GM15" s="533"/>
      <c r="GN15" s="533"/>
      <c r="GO15" s="533"/>
      <c r="GP15" s="533"/>
      <c r="GQ15" s="533"/>
      <c r="GR15" s="533"/>
      <c r="GS15" s="533"/>
      <c r="GT15" s="533"/>
      <c r="GU15" s="533"/>
      <c r="GV15" s="533"/>
      <c r="GW15" s="533"/>
      <c r="GX15" s="533"/>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T15" s="531"/>
      <c r="IU15" s="531"/>
      <c r="IV15" s="531"/>
      <c r="IW15" s="531"/>
      <c r="IX15" s="531"/>
      <c r="IY15" s="531"/>
      <c r="IZ15" s="531"/>
      <c r="JA15" s="531"/>
      <c r="JB15" s="531"/>
      <c r="JC15" s="531"/>
      <c r="JD15" s="531"/>
      <c r="JE15" s="531"/>
      <c r="JF15" s="531"/>
      <c r="JG15" s="531"/>
      <c r="JH15" s="531"/>
      <c r="JI15" s="531"/>
      <c r="JJ15" s="531"/>
      <c r="JK15" s="531"/>
      <c r="JL15" s="531"/>
      <c r="JM15" s="531"/>
      <c r="JN15" s="531"/>
      <c r="JO15" s="531"/>
      <c r="JQ15" s="532"/>
      <c r="JR15" s="532"/>
      <c r="JS15" s="532"/>
      <c r="JT15" s="532"/>
      <c r="JU15" s="532"/>
      <c r="JV15" s="532"/>
      <c r="JW15" s="532"/>
      <c r="JX15" s="532"/>
      <c r="JY15" s="532"/>
      <c r="JZ15" s="532"/>
      <c r="KA15" s="532"/>
      <c r="KB15" s="532"/>
      <c r="KC15" s="532"/>
      <c r="KD15" s="532"/>
      <c r="KE15" s="532"/>
      <c r="KF15" s="532"/>
      <c r="KG15" s="532"/>
      <c r="KH15" s="532"/>
      <c r="KI15" s="532"/>
      <c r="KJ15" s="532"/>
      <c r="KK15" s="532"/>
      <c r="KL15" s="532"/>
      <c r="KN15" s="533"/>
      <c r="KO15" s="533"/>
      <c r="KP15" s="533"/>
      <c r="KQ15" s="533"/>
      <c r="KR15" s="533"/>
      <c r="KS15" s="533"/>
      <c r="KT15" s="533"/>
      <c r="KU15" s="533"/>
      <c r="KV15" s="533"/>
      <c r="KW15" s="533"/>
      <c r="KX15" s="533"/>
      <c r="KY15" s="533"/>
      <c r="KZ15" s="533"/>
      <c r="LA15" s="533"/>
      <c r="LB15" s="533"/>
      <c r="LC15" s="533"/>
      <c r="LD15" s="533"/>
      <c r="LE15" s="533"/>
      <c r="LF15" s="533"/>
      <c r="LG15" s="533"/>
      <c r="LH15" s="533"/>
      <c r="LI15" s="533"/>
    </row>
    <row r="16" spans="1:321"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7"/>
      <c r="BS16" s="507"/>
      <c r="BT16" s="507"/>
      <c r="BU16" s="507"/>
      <c r="BV16" s="507"/>
      <c r="BW16" s="507"/>
      <c r="BX16" s="507"/>
      <c r="BY16" s="507"/>
      <c r="BZ16" s="507"/>
      <c r="CA16" s="507"/>
      <c r="CB16" s="507"/>
      <c r="CC16" s="507"/>
      <c r="CD16" s="507"/>
      <c r="CE16" s="507"/>
      <c r="CF16" s="507"/>
      <c r="CG16" s="507"/>
      <c r="CH16" s="507"/>
      <c r="CI16" s="507"/>
      <c r="CJ16" s="507"/>
      <c r="CK16" s="507"/>
      <c r="CL16" s="507"/>
      <c r="CM16" s="507"/>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L16" s="530"/>
      <c r="DM16" s="530"/>
      <c r="DN16" s="530"/>
      <c r="DO16" s="530"/>
      <c r="DP16" s="530"/>
      <c r="DQ16" s="530"/>
      <c r="DR16" s="530"/>
      <c r="DS16" s="530"/>
      <c r="DT16" s="530"/>
      <c r="DU16" s="530"/>
      <c r="DV16" s="530"/>
      <c r="DW16" s="530"/>
      <c r="DX16" s="530"/>
      <c r="DY16" s="530"/>
      <c r="DZ16" s="530"/>
      <c r="EA16" s="530"/>
      <c r="EB16" s="530"/>
      <c r="EC16" s="530"/>
      <c r="ED16" s="530"/>
      <c r="EE16" s="530"/>
      <c r="EF16" s="530"/>
      <c r="EG16" s="530"/>
      <c r="EI16" s="531"/>
      <c r="EJ16" s="531"/>
      <c r="EK16" s="536"/>
      <c r="EL16" s="531"/>
      <c r="EM16" s="531"/>
      <c r="EN16" s="531"/>
      <c r="EO16" s="531"/>
      <c r="EP16" s="531"/>
      <c r="EQ16" s="531"/>
      <c r="ER16" s="531"/>
      <c r="ES16" s="531"/>
      <c r="ET16" s="531"/>
      <c r="EU16" s="531"/>
      <c r="EV16" s="531"/>
      <c r="EW16" s="531"/>
      <c r="EX16" s="531"/>
      <c r="EY16" s="531"/>
      <c r="EZ16" s="531"/>
      <c r="FA16" s="531"/>
      <c r="FB16" s="531"/>
      <c r="FC16" s="531"/>
      <c r="FD16" s="531"/>
      <c r="FF16" s="532"/>
      <c r="FG16" s="532"/>
      <c r="FH16" s="532"/>
      <c r="FI16" s="532"/>
      <c r="FJ16" s="532"/>
      <c r="FK16" s="532"/>
      <c r="FL16" s="532"/>
      <c r="FM16" s="532"/>
      <c r="FN16" s="532"/>
      <c r="FO16" s="532"/>
      <c r="FP16" s="532"/>
      <c r="FQ16" s="532"/>
      <c r="FR16" s="532"/>
      <c r="FS16" s="532"/>
      <c r="FT16" s="532"/>
      <c r="FU16" s="532"/>
      <c r="FV16" s="532"/>
      <c r="FW16" s="532"/>
      <c r="FX16" s="532"/>
      <c r="FY16" s="532"/>
      <c r="FZ16" s="532"/>
      <c r="GA16" s="532"/>
      <c r="GC16" s="533"/>
      <c r="GD16" s="533"/>
      <c r="GE16" s="533"/>
      <c r="GF16" s="533"/>
      <c r="GG16" s="533"/>
      <c r="GH16" s="533"/>
      <c r="GI16" s="533"/>
      <c r="GJ16" s="533"/>
      <c r="GK16" s="533"/>
      <c r="GL16" s="533"/>
      <c r="GM16" s="533"/>
      <c r="GN16" s="533"/>
      <c r="GO16" s="533"/>
      <c r="GP16" s="533"/>
      <c r="GQ16" s="533"/>
      <c r="GR16" s="533"/>
      <c r="GS16" s="533"/>
      <c r="GT16" s="533"/>
      <c r="GU16" s="533"/>
      <c r="GV16" s="533"/>
      <c r="GW16" s="533"/>
      <c r="GX16" s="533"/>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T16" s="531"/>
      <c r="IU16" s="531"/>
      <c r="IV16" s="531"/>
      <c r="IW16" s="531"/>
      <c r="IX16" s="531"/>
      <c r="IY16" s="531"/>
      <c r="IZ16" s="531"/>
      <c r="JA16" s="531"/>
      <c r="JB16" s="531"/>
      <c r="JC16" s="531"/>
      <c r="JD16" s="531"/>
      <c r="JE16" s="531"/>
      <c r="JF16" s="531"/>
      <c r="JG16" s="531"/>
      <c r="JH16" s="531"/>
      <c r="JI16" s="531"/>
      <c r="JJ16" s="531"/>
      <c r="JK16" s="531"/>
      <c r="JL16" s="531"/>
      <c r="JM16" s="531"/>
      <c r="JN16" s="531"/>
      <c r="JO16" s="531"/>
      <c r="JQ16" s="532"/>
      <c r="JR16" s="532"/>
      <c r="JS16" s="532"/>
      <c r="JT16" s="532"/>
      <c r="JU16" s="532"/>
      <c r="JV16" s="532"/>
      <c r="JW16" s="532"/>
      <c r="JX16" s="532"/>
      <c r="JY16" s="532"/>
      <c r="JZ16" s="532"/>
      <c r="KA16" s="532"/>
      <c r="KB16" s="532"/>
      <c r="KC16" s="532"/>
      <c r="KD16" s="532"/>
      <c r="KE16" s="532"/>
      <c r="KF16" s="532"/>
      <c r="KG16" s="532"/>
      <c r="KH16" s="532"/>
      <c r="KI16" s="532"/>
      <c r="KJ16" s="532"/>
      <c r="KK16" s="532"/>
      <c r="KL16" s="532"/>
      <c r="KN16" s="533"/>
      <c r="KO16" s="533"/>
      <c r="KP16" s="533"/>
      <c r="KQ16" s="533"/>
      <c r="KR16" s="533"/>
      <c r="KS16" s="533"/>
      <c r="KT16" s="533"/>
      <c r="KU16" s="533"/>
      <c r="KV16" s="533"/>
      <c r="KW16" s="533"/>
      <c r="KX16" s="533"/>
      <c r="KY16" s="533"/>
      <c r="KZ16" s="533"/>
      <c r="LA16" s="533"/>
      <c r="LB16" s="533"/>
      <c r="LC16" s="533"/>
      <c r="LD16" s="533"/>
      <c r="LE16" s="533"/>
      <c r="LF16" s="533"/>
      <c r="LG16" s="533"/>
      <c r="LH16" s="533"/>
      <c r="LI16" s="533"/>
    </row>
    <row r="17" spans="1:321"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7"/>
      <c r="BS17" s="507"/>
      <c r="BT17" s="507"/>
      <c r="BU17" s="507"/>
      <c r="BV17" s="507"/>
      <c r="BW17" s="507"/>
      <c r="BX17" s="507"/>
      <c r="BY17" s="507"/>
      <c r="BZ17" s="507"/>
      <c r="CA17" s="507"/>
      <c r="CB17" s="507"/>
      <c r="CC17" s="507"/>
      <c r="CD17" s="507"/>
      <c r="CE17" s="507"/>
      <c r="CF17" s="507"/>
      <c r="CG17" s="507"/>
      <c r="CH17" s="507"/>
      <c r="CI17" s="507"/>
      <c r="CJ17" s="507"/>
      <c r="CK17" s="507"/>
      <c r="CL17" s="507"/>
      <c r="CM17" s="507"/>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L17" s="530"/>
      <c r="DM17" s="530"/>
      <c r="DN17" s="530"/>
      <c r="DO17" s="530"/>
      <c r="DP17" s="530"/>
      <c r="DQ17" s="530"/>
      <c r="DR17" s="530"/>
      <c r="DS17" s="530"/>
      <c r="DT17" s="530"/>
      <c r="DU17" s="530"/>
      <c r="DV17" s="530"/>
      <c r="DW17" s="530"/>
      <c r="DX17" s="530"/>
      <c r="DY17" s="530"/>
      <c r="DZ17" s="530"/>
      <c r="EA17" s="530"/>
      <c r="EB17" s="530"/>
      <c r="EC17" s="530"/>
      <c r="ED17" s="530"/>
      <c r="EE17" s="530"/>
      <c r="EF17" s="530"/>
      <c r="EG17" s="530"/>
      <c r="EI17" s="531"/>
      <c r="EJ17" s="531"/>
      <c r="EK17" s="536"/>
      <c r="EL17" s="531"/>
      <c r="EM17" s="531"/>
      <c r="EN17" s="531"/>
      <c r="EO17" s="531"/>
      <c r="EP17" s="531"/>
      <c r="EQ17" s="531"/>
      <c r="ER17" s="531"/>
      <c r="ES17" s="531"/>
      <c r="ET17" s="531"/>
      <c r="EU17" s="531"/>
      <c r="EV17" s="531"/>
      <c r="EW17" s="531"/>
      <c r="EX17" s="531"/>
      <c r="EY17" s="531"/>
      <c r="EZ17" s="531"/>
      <c r="FA17" s="531"/>
      <c r="FB17" s="531"/>
      <c r="FC17" s="531"/>
      <c r="FD17" s="531"/>
      <c r="FF17" s="532"/>
      <c r="FG17" s="532"/>
      <c r="FH17" s="532"/>
      <c r="FI17" s="532"/>
      <c r="FJ17" s="532"/>
      <c r="FK17" s="532"/>
      <c r="FL17" s="532"/>
      <c r="FM17" s="532"/>
      <c r="FN17" s="532"/>
      <c r="FO17" s="532"/>
      <c r="FP17" s="532"/>
      <c r="FQ17" s="532"/>
      <c r="FR17" s="532"/>
      <c r="FS17" s="532"/>
      <c r="FT17" s="532"/>
      <c r="FU17" s="532"/>
      <c r="FV17" s="532"/>
      <c r="FW17" s="532"/>
      <c r="FX17" s="532"/>
      <c r="FY17" s="532"/>
      <c r="FZ17" s="532"/>
      <c r="GA17" s="532"/>
      <c r="GC17" s="533"/>
      <c r="GD17" s="533"/>
      <c r="GE17" s="533"/>
      <c r="GF17" s="533"/>
      <c r="GG17" s="533"/>
      <c r="GH17" s="533"/>
      <c r="GI17" s="533"/>
      <c r="GJ17" s="533"/>
      <c r="GK17" s="533"/>
      <c r="GL17" s="533"/>
      <c r="GM17" s="533"/>
      <c r="GN17" s="533"/>
      <c r="GO17" s="533"/>
      <c r="GP17" s="533"/>
      <c r="GQ17" s="533"/>
      <c r="GR17" s="533"/>
      <c r="GS17" s="533"/>
      <c r="GT17" s="533"/>
      <c r="GU17" s="533"/>
      <c r="GV17" s="533"/>
      <c r="GW17" s="533"/>
      <c r="GX17" s="533"/>
      <c r="GZ17" s="511"/>
      <c r="HA17" s="511"/>
      <c r="HB17" s="511"/>
      <c r="HC17" s="511"/>
      <c r="HD17" s="511"/>
      <c r="HE17" s="511"/>
      <c r="HF17" s="511"/>
      <c r="HG17" s="511"/>
      <c r="HH17" s="511"/>
      <c r="HI17" s="511"/>
      <c r="HJ17" s="511"/>
      <c r="HK17" s="511"/>
      <c r="HL17" s="511"/>
      <c r="HM17" s="511"/>
      <c r="HN17" s="511"/>
      <c r="HO17" s="511"/>
      <c r="HP17" s="511"/>
      <c r="HQ17" s="511"/>
      <c r="HR17" s="511"/>
      <c r="HS17" s="511"/>
      <c r="HT17" s="511"/>
      <c r="HU17" s="511"/>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T17" s="531"/>
      <c r="IU17" s="531"/>
      <c r="IV17" s="531"/>
      <c r="IW17" s="531"/>
      <c r="IX17" s="531"/>
      <c r="IY17" s="531"/>
      <c r="IZ17" s="531"/>
      <c r="JA17" s="531"/>
      <c r="JB17" s="531"/>
      <c r="JC17" s="531"/>
      <c r="JD17" s="531"/>
      <c r="JE17" s="531"/>
      <c r="JF17" s="531"/>
      <c r="JG17" s="531"/>
      <c r="JH17" s="531"/>
      <c r="JI17" s="531"/>
      <c r="JJ17" s="531"/>
      <c r="JK17" s="531"/>
      <c r="JL17" s="531"/>
      <c r="JM17" s="531"/>
      <c r="JN17" s="531"/>
      <c r="JO17" s="531"/>
      <c r="JQ17" s="532"/>
      <c r="JR17" s="532"/>
      <c r="JS17" s="532"/>
      <c r="JT17" s="532"/>
      <c r="JU17" s="532"/>
      <c r="JV17" s="532"/>
      <c r="JW17" s="532"/>
      <c r="JX17" s="532"/>
      <c r="JY17" s="532"/>
      <c r="JZ17" s="532"/>
      <c r="KA17" s="532"/>
      <c r="KB17" s="532"/>
      <c r="KC17" s="532"/>
      <c r="KD17" s="532"/>
      <c r="KE17" s="532"/>
      <c r="KF17" s="532"/>
      <c r="KG17" s="532"/>
      <c r="KH17" s="532"/>
      <c r="KI17" s="532"/>
      <c r="KJ17" s="532"/>
      <c r="KK17" s="532"/>
      <c r="KL17" s="532"/>
      <c r="KN17" s="533"/>
      <c r="KO17" s="533"/>
      <c r="KP17" s="533"/>
      <c r="KQ17" s="533"/>
      <c r="KR17" s="533"/>
      <c r="KS17" s="533"/>
      <c r="KT17" s="533"/>
      <c r="KU17" s="533"/>
      <c r="KV17" s="533"/>
      <c r="KW17" s="533"/>
      <c r="KX17" s="533"/>
      <c r="KY17" s="533"/>
      <c r="KZ17" s="533"/>
      <c r="LA17" s="533"/>
      <c r="LB17" s="533"/>
      <c r="LC17" s="533"/>
      <c r="LD17" s="533"/>
      <c r="LE17" s="533"/>
      <c r="LF17" s="533"/>
      <c r="LG17" s="533"/>
      <c r="LH17" s="533"/>
      <c r="LI17" s="533"/>
    </row>
    <row r="18" spans="1:321"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L18" s="530"/>
      <c r="DM18" s="530"/>
      <c r="DN18" s="530"/>
      <c r="DO18" s="530"/>
      <c r="DP18" s="530"/>
      <c r="DQ18" s="530"/>
      <c r="DR18" s="530"/>
      <c r="DS18" s="530"/>
      <c r="DT18" s="530"/>
      <c r="DU18" s="530"/>
      <c r="DV18" s="530"/>
      <c r="DW18" s="530"/>
      <c r="DX18" s="530"/>
      <c r="DY18" s="530"/>
      <c r="DZ18" s="530"/>
      <c r="EA18" s="530"/>
      <c r="EB18" s="530"/>
      <c r="EC18" s="530"/>
      <c r="ED18" s="530"/>
      <c r="EE18" s="530"/>
      <c r="EF18" s="530"/>
      <c r="EG18" s="530"/>
      <c r="EI18" s="531"/>
      <c r="EJ18" s="531"/>
      <c r="EK18" s="536"/>
      <c r="EL18" s="531"/>
      <c r="EM18" s="531"/>
      <c r="EN18" s="531"/>
      <c r="EO18" s="531"/>
      <c r="EP18" s="531"/>
      <c r="EQ18" s="531"/>
      <c r="ER18" s="531"/>
      <c r="ES18" s="531"/>
      <c r="ET18" s="531"/>
      <c r="EU18" s="531"/>
      <c r="EV18" s="531"/>
      <c r="EW18" s="531"/>
      <c r="EX18" s="531"/>
      <c r="EY18" s="531"/>
      <c r="EZ18" s="531"/>
      <c r="FA18" s="531"/>
      <c r="FB18" s="531"/>
      <c r="FC18" s="531"/>
      <c r="FD18" s="531"/>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C18" s="533"/>
      <c r="GD18" s="533"/>
      <c r="GE18" s="533"/>
      <c r="GF18" s="533"/>
      <c r="GG18" s="533"/>
      <c r="GH18" s="533"/>
      <c r="GI18" s="533"/>
      <c r="GJ18" s="533"/>
      <c r="GK18" s="533"/>
      <c r="GL18" s="533"/>
      <c r="GM18" s="533"/>
      <c r="GN18" s="533"/>
      <c r="GO18" s="533"/>
      <c r="GP18" s="533"/>
      <c r="GQ18" s="533"/>
      <c r="GR18" s="533"/>
      <c r="GS18" s="533"/>
      <c r="GT18" s="533"/>
      <c r="GU18" s="533"/>
      <c r="GV18" s="533"/>
      <c r="GW18" s="533"/>
      <c r="GX18" s="533"/>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T18" s="531"/>
      <c r="IU18" s="531"/>
      <c r="IV18" s="531"/>
      <c r="IW18" s="531"/>
      <c r="IX18" s="531"/>
      <c r="IY18" s="531"/>
      <c r="IZ18" s="531"/>
      <c r="JA18" s="531"/>
      <c r="JB18" s="531"/>
      <c r="JC18" s="531"/>
      <c r="JD18" s="531"/>
      <c r="JE18" s="531"/>
      <c r="JF18" s="531"/>
      <c r="JG18" s="531"/>
      <c r="JH18" s="531"/>
      <c r="JI18" s="531"/>
      <c r="JJ18" s="531"/>
      <c r="JK18" s="531"/>
      <c r="JL18" s="531"/>
      <c r="JM18" s="531"/>
      <c r="JN18" s="531"/>
      <c r="JO18" s="531"/>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N18" s="533"/>
      <c r="KO18" s="533"/>
      <c r="KP18" s="533"/>
      <c r="KQ18" s="533"/>
      <c r="KR18" s="533"/>
      <c r="KS18" s="533"/>
      <c r="KT18" s="533"/>
      <c r="KU18" s="533"/>
      <c r="KV18" s="533"/>
      <c r="KW18" s="533"/>
      <c r="KX18" s="533"/>
      <c r="KY18" s="533"/>
      <c r="KZ18" s="533"/>
      <c r="LA18" s="533"/>
      <c r="LB18" s="533"/>
      <c r="LC18" s="533"/>
      <c r="LD18" s="533"/>
      <c r="LE18" s="533"/>
      <c r="LF18" s="533"/>
      <c r="LG18" s="533"/>
      <c r="LH18" s="533"/>
      <c r="LI18" s="533"/>
    </row>
    <row r="19" spans="1:321"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7"/>
      <c r="BS19" s="507"/>
      <c r="BT19" s="507"/>
      <c r="BU19" s="507"/>
      <c r="BV19" s="507"/>
      <c r="BW19" s="507"/>
      <c r="BX19" s="507"/>
      <c r="BY19" s="507"/>
      <c r="BZ19" s="507"/>
      <c r="CA19" s="507"/>
      <c r="CB19" s="507"/>
      <c r="CC19" s="507"/>
      <c r="CD19" s="507"/>
      <c r="CE19" s="507"/>
      <c r="CF19" s="507"/>
      <c r="CG19" s="507"/>
      <c r="CH19" s="507"/>
      <c r="CI19" s="507"/>
      <c r="CJ19" s="507"/>
      <c r="CK19" s="507"/>
      <c r="CL19" s="507"/>
      <c r="CM19" s="507"/>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L19" s="530"/>
      <c r="DM19" s="530"/>
      <c r="DN19" s="530"/>
      <c r="DO19" s="530"/>
      <c r="DP19" s="530"/>
      <c r="DQ19" s="530"/>
      <c r="DR19" s="530"/>
      <c r="DS19" s="530"/>
      <c r="DT19" s="530"/>
      <c r="DU19" s="530"/>
      <c r="DV19" s="530"/>
      <c r="DW19" s="530"/>
      <c r="DX19" s="530"/>
      <c r="DY19" s="530"/>
      <c r="DZ19" s="530"/>
      <c r="EA19" s="530"/>
      <c r="EB19" s="530"/>
      <c r="EC19" s="530"/>
      <c r="ED19" s="530"/>
      <c r="EE19" s="530"/>
      <c r="EF19" s="530"/>
      <c r="EG19" s="530"/>
      <c r="EI19" s="531"/>
      <c r="EJ19" s="531"/>
      <c r="EK19" s="536"/>
      <c r="EL19" s="531"/>
      <c r="EM19" s="531"/>
      <c r="EN19" s="531"/>
      <c r="EO19" s="531"/>
      <c r="EP19" s="531"/>
      <c r="EQ19" s="531"/>
      <c r="ER19" s="531"/>
      <c r="ES19" s="531"/>
      <c r="ET19" s="531"/>
      <c r="EU19" s="531"/>
      <c r="EV19" s="531"/>
      <c r="EW19" s="531"/>
      <c r="EX19" s="531"/>
      <c r="EY19" s="531"/>
      <c r="EZ19" s="531"/>
      <c r="FA19" s="531"/>
      <c r="FB19" s="531"/>
      <c r="FC19" s="531"/>
      <c r="FD19" s="531"/>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C19" s="533"/>
      <c r="GD19" s="533"/>
      <c r="GE19" s="533"/>
      <c r="GF19" s="533"/>
      <c r="GG19" s="533"/>
      <c r="GH19" s="533"/>
      <c r="GI19" s="533"/>
      <c r="GJ19" s="533"/>
      <c r="GK19" s="533"/>
      <c r="GL19" s="533"/>
      <c r="GM19" s="533"/>
      <c r="GN19" s="533"/>
      <c r="GO19" s="533"/>
      <c r="GP19" s="533"/>
      <c r="GQ19" s="533"/>
      <c r="GR19" s="533"/>
      <c r="GS19" s="533"/>
      <c r="GT19" s="533"/>
      <c r="GU19" s="533"/>
      <c r="GV19" s="533"/>
      <c r="GW19" s="533"/>
      <c r="GX19" s="533"/>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T19" s="531"/>
      <c r="IU19" s="531"/>
      <c r="IV19" s="531"/>
      <c r="IW19" s="531"/>
      <c r="IX19" s="531"/>
      <c r="IY19" s="531"/>
      <c r="IZ19" s="531"/>
      <c r="JA19" s="531"/>
      <c r="JB19" s="531"/>
      <c r="JC19" s="531"/>
      <c r="JD19" s="531"/>
      <c r="JE19" s="531"/>
      <c r="JF19" s="531"/>
      <c r="JG19" s="531"/>
      <c r="JH19" s="531"/>
      <c r="JI19" s="531"/>
      <c r="JJ19" s="531"/>
      <c r="JK19" s="531"/>
      <c r="JL19" s="531"/>
      <c r="JM19" s="531"/>
      <c r="JN19" s="531"/>
      <c r="JO19" s="531"/>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N19" s="533"/>
      <c r="KO19" s="533"/>
      <c r="KP19" s="533"/>
      <c r="KQ19" s="533"/>
      <c r="KR19" s="533"/>
      <c r="KS19" s="533"/>
      <c r="KT19" s="533"/>
      <c r="KU19" s="533"/>
      <c r="KV19" s="533"/>
      <c r="KW19" s="533"/>
      <c r="KX19" s="533"/>
      <c r="KY19" s="533"/>
      <c r="KZ19" s="533"/>
      <c r="LA19" s="533"/>
      <c r="LB19" s="533"/>
      <c r="LC19" s="533"/>
      <c r="LD19" s="533"/>
      <c r="LE19" s="533"/>
      <c r="LF19" s="533"/>
      <c r="LG19" s="533"/>
      <c r="LH19" s="533"/>
      <c r="LI19" s="533"/>
    </row>
    <row r="20" spans="1:321"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7"/>
      <c r="BS20" s="507"/>
      <c r="BT20" s="507"/>
      <c r="BU20" s="507"/>
      <c r="BV20" s="507"/>
      <c r="BW20" s="507"/>
      <c r="BX20" s="507"/>
      <c r="BY20" s="507"/>
      <c r="BZ20" s="507"/>
      <c r="CA20" s="507"/>
      <c r="CB20" s="507"/>
      <c r="CC20" s="507"/>
      <c r="CD20" s="507"/>
      <c r="CE20" s="507"/>
      <c r="CF20" s="507"/>
      <c r="CG20" s="507"/>
      <c r="CH20" s="507"/>
      <c r="CI20" s="507"/>
      <c r="CJ20" s="507"/>
      <c r="CK20" s="507"/>
      <c r="CL20" s="507"/>
      <c r="CM20" s="507"/>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L20" s="530"/>
      <c r="DM20" s="530"/>
      <c r="DN20" s="530"/>
      <c r="DO20" s="530"/>
      <c r="DP20" s="530"/>
      <c r="DQ20" s="530"/>
      <c r="DR20" s="530"/>
      <c r="DS20" s="530"/>
      <c r="DT20" s="530"/>
      <c r="DU20" s="530"/>
      <c r="DV20" s="530"/>
      <c r="DW20" s="530"/>
      <c r="DX20" s="530"/>
      <c r="DY20" s="530"/>
      <c r="DZ20" s="530"/>
      <c r="EA20" s="530"/>
      <c r="EB20" s="530"/>
      <c r="EC20" s="530"/>
      <c r="ED20" s="530"/>
      <c r="EE20" s="530"/>
      <c r="EF20" s="530"/>
      <c r="EG20" s="530"/>
      <c r="EI20" s="531"/>
      <c r="EJ20" s="531"/>
      <c r="EK20" s="536"/>
      <c r="EL20" s="531"/>
      <c r="EM20" s="531"/>
      <c r="EN20" s="531"/>
      <c r="EO20" s="531"/>
      <c r="EP20" s="531"/>
      <c r="EQ20" s="531"/>
      <c r="ER20" s="531"/>
      <c r="ES20" s="531"/>
      <c r="ET20" s="531"/>
      <c r="EU20" s="531"/>
      <c r="EV20" s="531"/>
      <c r="EW20" s="531"/>
      <c r="EX20" s="531"/>
      <c r="EY20" s="531"/>
      <c r="EZ20" s="531"/>
      <c r="FA20" s="531"/>
      <c r="FB20" s="531"/>
      <c r="FC20" s="531"/>
      <c r="FD20" s="531"/>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C20" s="533"/>
      <c r="GD20" s="533"/>
      <c r="GE20" s="533"/>
      <c r="GF20" s="533"/>
      <c r="GG20" s="533"/>
      <c r="GH20" s="533"/>
      <c r="GI20" s="533"/>
      <c r="GJ20" s="533"/>
      <c r="GK20" s="533"/>
      <c r="GL20" s="533"/>
      <c r="GM20" s="533"/>
      <c r="GN20" s="533"/>
      <c r="GO20" s="533"/>
      <c r="GP20" s="533"/>
      <c r="GQ20" s="533"/>
      <c r="GR20" s="533"/>
      <c r="GS20" s="533"/>
      <c r="GT20" s="533"/>
      <c r="GU20" s="533"/>
      <c r="GV20" s="533"/>
      <c r="GW20" s="533"/>
      <c r="GX20" s="533"/>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T20" s="531"/>
      <c r="IU20" s="531"/>
      <c r="IV20" s="531"/>
      <c r="IW20" s="531"/>
      <c r="IX20" s="531"/>
      <c r="IY20" s="531"/>
      <c r="IZ20" s="531"/>
      <c r="JA20" s="531"/>
      <c r="JB20" s="531"/>
      <c r="JC20" s="531"/>
      <c r="JD20" s="531"/>
      <c r="JE20" s="531"/>
      <c r="JF20" s="531"/>
      <c r="JG20" s="531"/>
      <c r="JH20" s="531"/>
      <c r="JI20" s="531"/>
      <c r="JJ20" s="531"/>
      <c r="JK20" s="531"/>
      <c r="JL20" s="531"/>
      <c r="JM20" s="531"/>
      <c r="JN20" s="531"/>
      <c r="JO20" s="531"/>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N20" s="533"/>
      <c r="KO20" s="533"/>
      <c r="KP20" s="533"/>
      <c r="KQ20" s="533"/>
      <c r="KR20" s="533"/>
      <c r="KS20" s="533"/>
      <c r="KT20" s="533"/>
      <c r="KU20" s="533"/>
      <c r="KV20" s="533"/>
      <c r="KW20" s="533"/>
      <c r="KX20" s="533"/>
      <c r="KY20" s="533"/>
      <c r="KZ20" s="533"/>
      <c r="LA20" s="533"/>
      <c r="LB20" s="533"/>
      <c r="LC20" s="533"/>
      <c r="LD20" s="533"/>
      <c r="LE20" s="533"/>
      <c r="LF20" s="533"/>
      <c r="LG20" s="533"/>
      <c r="LH20" s="533"/>
      <c r="LI20" s="533"/>
    </row>
    <row r="21" spans="1:321"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7"/>
      <c r="BS21" s="507"/>
      <c r="BT21" s="507"/>
      <c r="BU21" s="507"/>
      <c r="BV21" s="507"/>
      <c r="BW21" s="507"/>
      <c r="BX21" s="507"/>
      <c r="BY21" s="507"/>
      <c r="BZ21" s="507"/>
      <c r="CA21" s="507"/>
      <c r="CB21" s="507"/>
      <c r="CC21" s="507"/>
      <c r="CD21" s="507"/>
      <c r="CE21" s="507"/>
      <c r="CF21" s="507"/>
      <c r="CG21" s="507"/>
      <c r="CH21" s="507"/>
      <c r="CI21" s="507"/>
      <c r="CJ21" s="507"/>
      <c r="CK21" s="507"/>
      <c r="CL21" s="507"/>
      <c r="CM21" s="507"/>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L21" s="530"/>
      <c r="DM21" s="530"/>
      <c r="DN21" s="530"/>
      <c r="DO21" s="530"/>
      <c r="DP21" s="530"/>
      <c r="DQ21" s="530"/>
      <c r="DR21" s="530"/>
      <c r="DS21" s="530"/>
      <c r="DT21" s="530"/>
      <c r="DU21" s="530"/>
      <c r="DV21" s="530"/>
      <c r="DW21" s="530"/>
      <c r="DX21" s="530"/>
      <c r="DY21" s="530"/>
      <c r="DZ21" s="530"/>
      <c r="EA21" s="530"/>
      <c r="EB21" s="530"/>
      <c r="EC21" s="530"/>
      <c r="ED21" s="530"/>
      <c r="EE21" s="530"/>
      <c r="EF21" s="530"/>
      <c r="EG21" s="530"/>
      <c r="EI21" s="531"/>
      <c r="EJ21" s="531"/>
      <c r="EK21" s="536"/>
      <c r="EL21" s="531"/>
      <c r="EM21" s="531"/>
      <c r="EN21" s="531"/>
      <c r="EO21" s="531"/>
      <c r="EP21" s="531"/>
      <c r="EQ21" s="531"/>
      <c r="ER21" s="531"/>
      <c r="ES21" s="531"/>
      <c r="ET21" s="531"/>
      <c r="EU21" s="531"/>
      <c r="EV21" s="531"/>
      <c r="EW21" s="531"/>
      <c r="EX21" s="531"/>
      <c r="EY21" s="531"/>
      <c r="EZ21" s="531"/>
      <c r="FA21" s="531"/>
      <c r="FB21" s="531"/>
      <c r="FC21" s="531"/>
      <c r="FD21" s="531"/>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C21" s="533"/>
      <c r="GD21" s="533"/>
      <c r="GE21" s="533"/>
      <c r="GF21" s="533"/>
      <c r="GG21" s="533"/>
      <c r="GH21" s="533"/>
      <c r="GI21" s="533"/>
      <c r="GJ21" s="533"/>
      <c r="GK21" s="533"/>
      <c r="GL21" s="533"/>
      <c r="GM21" s="533"/>
      <c r="GN21" s="533"/>
      <c r="GO21" s="533"/>
      <c r="GP21" s="533"/>
      <c r="GQ21" s="533"/>
      <c r="GR21" s="533"/>
      <c r="GS21" s="533"/>
      <c r="GT21" s="533"/>
      <c r="GU21" s="533"/>
      <c r="GV21" s="533"/>
      <c r="GW21" s="533"/>
      <c r="GX21" s="533"/>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T21" s="531"/>
      <c r="IU21" s="531"/>
      <c r="IV21" s="531"/>
      <c r="IW21" s="531"/>
      <c r="IX21" s="531"/>
      <c r="IY21" s="531"/>
      <c r="IZ21" s="531"/>
      <c r="JA21" s="531"/>
      <c r="JB21" s="531"/>
      <c r="JC21" s="531"/>
      <c r="JD21" s="531"/>
      <c r="JE21" s="531"/>
      <c r="JF21" s="531"/>
      <c r="JG21" s="531"/>
      <c r="JH21" s="531"/>
      <c r="JI21" s="531"/>
      <c r="JJ21" s="531"/>
      <c r="JK21" s="531"/>
      <c r="JL21" s="531"/>
      <c r="JM21" s="531"/>
      <c r="JN21" s="531"/>
      <c r="JO21" s="531"/>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532"/>
      <c r="KN21" s="533"/>
      <c r="KO21" s="533"/>
      <c r="KP21" s="533"/>
      <c r="KQ21" s="533"/>
      <c r="KR21" s="533"/>
      <c r="KS21" s="533"/>
      <c r="KT21" s="533"/>
      <c r="KU21" s="533"/>
      <c r="KV21" s="533"/>
      <c r="KW21" s="533"/>
      <c r="KX21" s="533"/>
      <c r="KY21" s="533"/>
      <c r="KZ21" s="533"/>
      <c r="LA21" s="533"/>
      <c r="LB21" s="533"/>
      <c r="LC21" s="533"/>
      <c r="LD21" s="533"/>
      <c r="LE21" s="533"/>
      <c r="LF21" s="533"/>
      <c r="LG21" s="533"/>
      <c r="LH21" s="533"/>
      <c r="LI21" s="533"/>
    </row>
    <row r="22" spans="1:321"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7"/>
      <c r="BS22" s="507"/>
      <c r="BT22" s="507"/>
      <c r="BU22" s="507"/>
      <c r="BV22" s="507"/>
      <c r="BW22" s="507"/>
      <c r="BX22" s="507"/>
      <c r="BY22" s="507"/>
      <c r="BZ22" s="507"/>
      <c r="CA22" s="507"/>
      <c r="CB22" s="507"/>
      <c r="CC22" s="507"/>
      <c r="CD22" s="507"/>
      <c r="CE22" s="507"/>
      <c r="CF22" s="507"/>
      <c r="CG22" s="507"/>
      <c r="CH22" s="507"/>
      <c r="CI22" s="507"/>
      <c r="CJ22" s="507"/>
      <c r="CK22" s="507"/>
      <c r="CL22" s="507"/>
      <c r="CM22" s="507"/>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L22" s="530"/>
      <c r="DM22" s="530"/>
      <c r="DN22" s="530"/>
      <c r="DO22" s="530"/>
      <c r="DP22" s="530"/>
      <c r="DQ22" s="530"/>
      <c r="DR22" s="530"/>
      <c r="DS22" s="530"/>
      <c r="DT22" s="530"/>
      <c r="DU22" s="530"/>
      <c r="DV22" s="530"/>
      <c r="DW22" s="530"/>
      <c r="DX22" s="530"/>
      <c r="DY22" s="530"/>
      <c r="DZ22" s="530"/>
      <c r="EA22" s="530"/>
      <c r="EB22" s="530"/>
      <c r="EC22" s="530"/>
      <c r="ED22" s="530"/>
      <c r="EE22" s="530"/>
      <c r="EF22" s="530"/>
      <c r="EG22" s="530"/>
      <c r="EI22" s="531"/>
      <c r="EJ22" s="531"/>
      <c r="EK22" s="536"/>
      <c r="EL22" s="531"/>
      <c r="EM22" s="531"/>
      <c r="EN22" s="531"/>
      <c r="EO22" s="531"/>
      <c r="EP22" s="531"/>
      <c r="EQ22" s="531"/>
      <c r="ER22" s="531"/>
      <c r="ES22" s="531"/>
      <c r="ET22" s="531"/>
      <c r="EU22" s="531"/>
      <c r="EV22" s="531"/>
      <c r="EW22" s="531"/>
      <c r="EX22" s="531"/>
      <c r="EY22" s="531"/>
      <c r="EZ22" s="531"/>
      <c r="FA22" s="531"/>
      <c r="FB22" s="531"/>
      <c r="FC22" s="531"/>
      <c r="FD22" s="531"/>
      <c r="FF22" s="532"/>
      <c r="FG22" s="532"/>
      <c r="FH22" s="532"/>
      <c r="FI22" s="532"/>
      <c r="FJ22" s="532"/>
      <c r="FK22" s="532"/>
      <c r="FL22" s="532"/>
      <c r="FM22" s="532"/>
      <c r="FN22" s="532"/>
      <c r="FO22" s="532"/>
      <c r="FP22" s="532"/>
      <c r="FQ22" s="532"/>
      <c r="FR22" s="532"/>
      <c r="FS22" s="532"/>
      <c r="FT22" s="532"/>
      <c r="FU22" s="532"/>
      <c r="FV22" s="532"/>
      <c r="FW22" s="532"/>
      <c r="FX22" s="532"/>
      <c r="FY22" s="532"/>
      <c r="FZ22" s="532"/>
      <c r="GA22" s="532"/>
      <c r="GC22" s="533"/>
      <c r="GD22" s="533"/>
      <c r="GE22" s="533"/>
      <c r="GF22" s="533"/>
      <c r="GG22" s="533"/>
      <c r="GH22" s="533"/>
      <c r="GI22" s="533"/>
      <c r="GJ22" s="533"/>
      <c r="GK22" s="533"/>
      <c r="GL22" s="533"/>
      <c r="GM22" s="533"/>
      <c r="GN22" s="533"/>
      <c r="GO22" s="533"/>
      <c r="GP22" s="533"/>
      <c r="GQ22" s="533"/>
      <c r="GR22" s="533"/>
      <c r="GS22" s="533"/>
      <c r="GT22" s="533"/>
      <c r="GU22" s="533"/>
      <c r="GV22" s="533"/>
      <c r="GW22" s="533"/>
      <c r="GX22" s="533"/>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T22" s="531"/>
      <c r="IU22" s="531"/>
      <c r="IV22" s="531"/>
      <c r="IW22" s="531"/>
      <c r="IX22" s="531"/>
      <c r="IY22" s="531"/>
      <c r="IZ22" s="531"/>
      <c r="JA22" s="531"/>
      <c r="JB22" s="531"/>
      <c r="JC22" s="531"/>
      <c r="JD22" s="531"/>
      <c r="JE22" s="531"/>
      <c r="JF22" s="531"/>
      <c r="JG22" s="531"/>
      <c r="JH22" s="531"/>
      <c r="JI22" s="531"/>
      <c r="JJ22" s="531"/>
      <c r="JK22" s="531"/>
      <c r="JL22" s="531"/>
      <c r="JM22" s="531"/>
      <c r="JN22" s="531"/>
      <c r="JO22" s="531"/>
      <c r="JQ22" s="532"/>
      <c r="JR22" s="532"/>
      <c r="JS22" s="532"/>
      <c r="JT22" s="532"/>
      <c r="JU22" s="532"/>
      <c r="JV22" s="532"/>
      <c r="JW22" s="532"/>
      <c r="JX22" s="532"/>
      <c r="JY22" s="532"/>
      <c r="JZ22" s="532"/>
      <c r="KA22" s="532"/>
      <c r="KB22" s="532"/>
      <c r="KC22" s="532"/>
      <c r="KD22" s="532"/>
      <c r="KE22" s="532"/>
      <c r="KF22" s="532"/>
      <c r="KG22" s="532"/>
      <c r="KH22" s="532"/>
      <c r="KI22" s="532"/>
      <c r="KJ22" s="532"/>
      <c r="KK22" s="532"/>
      <c r="KL22" s="532"/>
      <c r="KN22" s="533"/>
      <c r="KO22" s="533"/>
      <c r="KP22" s="533"/>
      <c r="KQ22" s="533"/>
      <c r="KR22" s="533"/>
      <c r="KS22" s="533"/>
      <c r="KT22" s="533"/>
      <c r="KU22" s="533"/>
      <c r="KV22" s="533"/>
      <c r="KW22" s="533"/>
      <c r="KX22" s="533"/>
      <c r="KY22" s="533"/>
      <c r="KZ22" s="533"/>
      <c r="LA22" s="533"/>
      <c r="LB22" s="533"/>
      <c r="LC22" s="533"/>
      <c r="LD22" s="533"/>
      <c r="LE22" s="533"/>
      <c r="LF22" s="533"/>
      <c r="LG22" s="533"/>
      <c r="LH22" s="533"/>
      <c r="LI22" s="533"/>
    </row>
    <row r="23" spans="1:321"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7"/>
      <c r="BS23" s="507"/>
      <c r="BT23" s="507"/>
      <c r="BU23" s="507"/>
      <c r="BV23" s="507"/>
      <c r="BW23" s="507"/>
      <c r="BX23" s="507"/>
      <c r="BY23" s="507"/>
      <c r="BZ23" s="507"/>
      <c r="CA23" s="507"/>
      <c r="CB23" s="507"/>
      <c r="CC23" s="507"/>
      <c r="CD23" s="507"/>
      <c r="CE23" s="507"/>
      <c r="CF23" s="507"/>
      <c r="CG23" s="507"/>
      <c r="CH23" s="507"/>
      <c r="CI23" s="507"/>
      <c r="CJ23" s="507"/>
      <c r="CK23" s="507"/>
      <c r="CL23" s="507"/>
      <c r="CM23" s="507"/>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L23" s="530"/>
      <c r="DM23" s="530"/>
      <c r="DN23" s="530"/>
      <c r="DO23" s="530"/>
      <c r="DP23" s="530"/>
      <c r="DQ23" s="530"/>
      <c r="DR23" s="530"/>
      <c r="DS23" s="530"/>
      <c r="DT23" s="530"/>
      <c r="DU23" s="530"/>
      <c r="DV23" s="530"/>
      <c r="DW23" s="530"/>
      <c r="DX23" s="530"/>
      <c r="DY23" s="530"/>
      <c r="DZ23" s="530"/>
      <c r="EA23" s="530"/>
      <c r="EB23" s="530"/>
      <c r="EC23" s="530"/>
      <c r="ED23" s="530"/>
      <c r="EE23" s="530"/>
      <c r="EF23" s="530"/>
      <c r="EG23" s="530"/>
      <c r="EI23" s="531"/>
      <c r="EJ23" s="531"/>
      <c r="EK23" s="536"/>
      <c r="EL23" s="531"/>
      <c r="EM23" s="531"/>
      <c r="EN23" s="531"/>
      <c r="EO23" s="531"/>
      <c r="EP23" s="531"/>
      <c r="EQ23" s="531"/>
      <c r="ER23" s="531"/>
      <c r="ES23" s="531"/>
      <c r="ET23" s="531"/>
      <c r="EU23" s="531"/>
      <c r="EV23" s="531"/>
      <c r="EW23" s="531"/>
      <c r="EX23" s="531"/>
      <c r="EY23" s="531"/>
      <c r="EZ23" s="531"/>
      <c r="FA23" s="531"/>
      <c r="FB23" s="531"/>
      <c r="FC23" s="531"/>
      <c r="FD23" s="531"/>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C23" s="533"/>
      <c r="GD23" s="533"/>
      <c r="GE23" s="533"/>
      <c r="GF23" s="533"/>
      <c r="GG23" s="533"/>
      <c r="GH23" s="533"/>
      <c r="GI23" s="533"/>
      <c r="GJ23" s="533"/>
      <c r="GK23" s="533"/>
      <c r="GL23" s="533"/>
      <c r="GM23" s="533"/>
      <c r="GN23" s="533"/>
      <c r="GO23" s="533"/>
      <c r="GP23" s="533"/>
      <c r="GQ23" s="533"/>
      <c r="GR23" s="533"/>
      <c r="GS23" s="533"/>
      <c r="GT23" s="533"/>
      <c r="GU23" s="533"/>
      <c r="GV23" s="533"/>
      <c r="GW23" s="533"/>
      <c r="GX23" s="533"/>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T23" s="531"/>
      <c r="IU23" s="531"/>
      <c r="IV23" s="531"/>
      <c r="IW23" s="531"/>
      <c r="IX23" s="531"/>
      <c r="IY23" s="531"/>
      <c r="IZ23" s="531"/>
      <c r="JA23" s="531"/>
      <c r="JB23" s="531"/>
      <c r="JC23" s="531"/>
      <c r="JD23" s="531"/>
      <c r="JE23" s="531"/>
      <c r="JF23" s="531"/>
      <c r="JG23" s="531"/>
      <c r="JH23" s="531"/>
      <c r="JI23" s="531"/>
      <c r="JJ23" s="531"/>
      <c r="JK23" s="531"/>
      <c r="JL23" s="531"/>
      <c r="JM23" s="531"/>
      <c r="JN23" s="531"/>
      <c r="JO23" s="531"/>
      <c r="JQ23" s="532"/>
      <c r="JR23" s="532"/>
      <c r="JS23" s="532"/>
      <c r="JT23" s="532"/>
      <c r="JU23" s="532"/>
      <c r="JV23" s="532"/>
      <c r="JW23" s="532"/>
      <c r="JX23" s="532"/>
      <c r="JY23" s="532"/>
      <c r="JZ23" s="532"/>
      <c r="KA23" s="532"/>
      <c r="KB23" s="532"/>
      <c r="KC23" s="532"/>
      <c r="KD23" s="532"/>
      <c r="KE23" s="532"/>
      <c r="KF23" s="532"/>
      <c r="KG23" s="532"/>
      <c r="KH23" s="532"/>
      <c r="KI23" s="532"/>
      <c r="KJ23" s="532"/>
      <c r="KK23" s="532"/>
      <c r="KL23" s="532"/>
      <c r="KN23" s="533"/>
      <c r="KO23" s="533"/>
      <c r="KP23" s="533"/>
      <c r="KQ23" s="533"/>
      <c r="KR23" s="533"/>
      <c r="KS23" s="533"/>
      <c r="KT23" s="533"/>
      <c r="KU23" s="533"/>
      <c r="KV23" s="533"/>
      <c r="KW23" s="533"/>
      <c r="KX23" s="533"/>
      <c r="KY23" s="533"/>
      <c r="KZ23" s="533"/>
      <c r="LA23" s="533"/>
      <c r="LB23" s="533"/>
      <c r="LC23" s="533"/>
      <c r="LD23" s="533"/>
      <c r="LE23" s="533"/>
      <c r="LF23" s="533"/>
      <c r="LG23" s="533"/>
      <c r="LH23" s="533"/>
      <c r="LI23" s="533"/>
    </row>
    <row r="24" spans="1:321"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7"/>
      <c r="BS24" s="507"/>
      <c r="BT24" s="507"/>
      <c r="BU24" s="507"/>
      <c r="BV24" s="507"/>
      <c r="BW24" s="507"/>
      <c r="BX24" s="507"/>
      <c r="BY24" s="507"/>
      <c r="BZ24" s="507"/>
      <c r="CA24" s="507"/>
      <c r="CB24" s="507"/>
      <c r="CC24" s="507"/>
      <c r="CD24" s="507"/>
      <c r="CE24" s="507"/>
      <c r="CF24" s="507"/>
      <c r="CG24" s="507"/>
      <c r="CH24" s="507"/>
      <c r="CI24" s="507"/>
      <c r="CJ24" s="507"/>
      <c r="CK24" s="507"/>
      <c r="CL24" s="507"/>
      <c r="CM24" s="507"/>
      <c r="CO24" s="511"/>
      <c r="CP24" s="511"/>
      <c r="CQ24" s="511"/>
      <c r="CR24" s="511"/>
      <c r="CS24" s="511"/>
      <c r="CT24" s="511"/>
      <c r="CU24" s="511"/>
      <c r="CV24" s="511"/>
      <c r="CW24" s="511"/>
      <c r="CX24" s="511"/>
      <c r="CY24" s="511"/>
      <c r="CZ24" s="511"/>
      <c r="DA24" s="511"/>
      <c r="DB24" s="511"/>
      <c r="DC24" s="511"/>
      <c r="DD24" s="511"/>
      <c r="DE24" s="511"/>
      <c r="DF24" s="511"/>
      <c r="DG24" s="511"/>
      <c r="DH24" s="511"/>
      <c r="DI24" s="511"/>
      <c r="DJ24" s="511"/>
      <c r="DL24" s="530"/>
      <c r="DM24" s="530"/>
      <c r="DN24" s="530"/>
      <c r="DO24" s="530"/>
      <c r="DP24" s="530"/>
      <c r="DQ24" s="530"/>
      <c r="DR24" s="530"/>
      <c r="DS24" s="530"/>
      <c r="DT24" s="530"/>
      <c r="DU24" s="530"/>
      <c r="DV24" s="530"/>
      <c r="DW24" s="530"/>
      <c r="DX24" s="530"/>
      <c r="DY24" s="530"/>
      <c r="DZ24" s="530"/>
      <c r="EA24" s="530"/>
      <c r="EB24" s="530"/>
      <c r="EC24" s="530"/>
      <c r="ED24" s="530"/>
      <c r="EE24" s="530"/>
      <c r="EF24" s="530"/>
      <c r="EG24" s="530"/>
      <c r="EI24" s="531"/>
      <c r="EJ24" s="531"/>
      <c r="EK24" s="536"/>
      <c r="EL24" s="531"/>
      <c r="EM24" s="531"/>
      <c r="EN24" s="531"/>
      <c r="EO24" s="531"/>
      <c r="EP24" s="531"/>
      <c r="EQ24" s="531"/>
      <c r="ER24" s="531"/>
      <c r="ES24" s="531"/>
      <c r="ET24" s="531"/>
      <c r="EU24" s="531"/>
      <c r="EV24" s="531"/>
      <c r="EW24" s="531"/>
      <c r="EX24" s="531"/>
      <c r="EY24" s="531"/>
      <c r="EZ24" s="531"/>
      <c r="FA24" s="531"/>
      <c r="FB24" s="531"/>
      <c r="FC24" s="531"/>
      <c r="FD24" s="531"/>
      <c r="FF24" s="532"/>
      <c r="FG24" s="532"/>
      <c r="FH24" s="532"/>
      <c r="FI24" s="532"/>
      <c r="FJ24" s="532"/>
      <c r="FK24" s="532"/>
      <c r="FL24" s="532"/>
      <c r="FM24" s="532"/>
      <c r="FN24" s="532"/>
      <c r="FO24" s="532"/>
      <c r="FP24" s="532"/>
      <c r="FQ24" s="532"/>
      <c r="FR24" s="532"/>
      <c r="FS24" s="532"/>
      <c r="FT24" s="532"/>
      <c r="FU24" s="532"/>
      <c r="FV24" s="532"/>
      <c r="FW24" s="532"/>
      <c r="FX24" s="532"/>
      <c r="FY24" s="532"/>
      <c r="FZ24" s="532"/>
      <c r="GA24" s="532"/>
      <c r="GC24" s="533"/>
      <c r="GD24" s="533"/>
      <c r="GE24" s="533"/>
      <c r="GF24" s="533"/>
      <c r="GG24" s="533"/>
      <c r="GH24" s="533"/>
      <c r="GI24" s="533"/>
      <c r="GJ24" s="533"/>
      <c r="GK24" s="533"/>
      <c r="GL24" s="533"/>
      <c r="GM24" s="533"/>
      <c r="GN24" s="533"/>
      <c r="GO24" s="533"/>
      <c r="GP24" s="533"/>
      <c r="GQ24" s="533"/>
      <c r="GR24" s="533"/>
      <c r="GS24" s="533"/>
      <c r="GT24" s="533"/>
      <c r="GU24" s="533"/>
      <c r="GV24" s="533"/>
      <c r="GW24" s="533"/>
      <c r="GX24" s="533"/>
      <c r="GZ24" s="511"/>
      <c r="HA24" s="511"/>
      <c r="HB24" s="511"/>
      <c r="HC24" s="511"/>
      <c r="HD24" s="511"/>
      <c r="HE24" s="511"/>
      <c r="HF24" s="511"/>
      <c r="HG24" s="511"/>
      <c r="HH24" s="511"/>
      <c r="HI24" s="511"/>
      <c r="HJ24" s="511"/>
      <c r="HK24" s="511"/>
      <c r="HL24" s="511"/>
      <c r="HM24" s="511"/>
      <c r="HN24" s="511"/>
      <c r="HO24" s="511"/>
      <c r="HP24" s="511"/>
      <c r="HQ24" s="511"/>
      <c r="HR24" s="511"/>
      <c r="HS24" s="511"/>
      <c r="HT24" s="511"/>
      <c r="HU24" s="511"/>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T24" s="531"/>
      <c r="IU24" s="531"/>
      <c r="IV24" s="531"/>
      <c r="IW24" s="531"/>
      <c r="IX24" s="531"/>
      <c r="IY24" s="531"/>
      <c r="IZ24" s="531"/>
      <c r="JA24" s="531"/>
      <c r="JB24" s="531"/>
      <c r="JC24" s="531"/>
      <c r="JD24" s="531"/>
      <c r="JE24" s="531"/>
      <c r="JF24" s="531"/>
      <c r="JG24" s="531"/>
      <c r="JH24" s="531"/>
      <c r="JI24" s="531"/>
      <c r="JJ24" s="531"/>
      <c r="JK24" s="531"/>
      <c r="JL24" s="531"/>
      <c r="JM24" s="531"/>
      <c r="JN24" s="531"/>
      <c r="JO24" s="531"/>
      <c r="JQ24" s="532"/>
      <c r="JR24" s="532"/>
      <c r="JS24" s="532"/>
      <c r="JT24" s="532"/>
      <c r="JU24" s="532"/>
      <c r="JV24" s="532"/>
      <c r="JW24" s="532"/>
      <c r="JX24" s="532"/>
      <c r="JY24" s="532"/>
      <c r="JZ24" s="532"/>
      <c r="KA24" s="532"/>
      <c r="KB24" s="532"/>
      <c r="KC24" s="532"/>
      <c r="KD24" s="532"/>
      <c r="KE24" s="532"/>
      <c r="KF24" s="532"/>
      <c r="KG24" s="532"/>
      <c r="KH24" s="532"/>
      <c r="KI24" s="532"/>
      <c r="KJ24" s="532"/>
      <c r="KK24" s="532"/>
      <c r="KL24" s="532"/>
      <c r="KN24" s="533"/>
      <c r="KO24" s="533"/>
      <c r="KP24" s="533"/>
      <c r="KQ24" s="533"/>
      <c r="KR24" s="533"/>
      <c r="KS24" s="533"/>
      <c r="KT24" s="533"/>
      <c r="KU24" s="533"/>
      <c r="KV24" s="533"/>
      <c r="KW24" s="533"/>
      <c r="KX24" s="533"/>
      <c r="KY24" s="533"/>
      <c r="KZ24" s="533"/>
      <c r="LA24" s="533"/>
      <c r="LB24" s="533"/>
      <c r="LC24" s="533"/>
      <c r="LD24" s="533"/>
      <c r="LE24" s="533"/>
      <c r="LF24" s="533"/>
      <c r="LG24" s="533"/>
      <c r="LH24" s="533"/>
      <c r="LI24" s="533"/>
    </row>
    <row r="25" spans="1:321"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7"/>
      <c r="BS25" s="507"/>
      <c r="BT25" s="507"/>
      <c r="BU25" s="507"/>
      <c r="BV25" s="507"/>
      <c r="BW25" s="507"/>
      <c r="BX25" s="507"/>
      <c r="BY25" s="507"/>
      <c r="BZ25" s="507"/>
      <c r="CA25" s="507"/>
      <c r="CB25" s="507"/>
      <c r="CC25" s="507"/>
      <c r="CD25" s="507"/>
      <c r="CE25" s="507"/>
      <c r="CF25" s="507"/>
      <c r="CG25" s="507"/>
      <c r="CH25" s="507"/>
      <c r="CI25" s="507"/>
      <c r="CJ25" s="507"/>
      <c r="CK25" s="507"/>
      <c r="CL25" s="507"/>
      <c r="CM25" s="507"/>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L25" s="530"/>
      <c r="DM25" s="530"/>
      <c r="DN25" s="530"/>
      <c r="DO25" s="530"/>
      <c r="DP25" s="530"/>
      <c r="DQ25" s="530"/>
      <c r="DR25" s="530"/>
      <c r="DS25" s="530"/>
      <c r="DT25" s="530"/>
      <c r="DU25" s="530"/>
      <c r="DV25" s="530"/>
      <c r="DW25" s="530"/>
      <c r="DX25" s="530"/>
      <c r="DY25" s="530"/>
      <c r="DZ25" s="530"/>
      <c r="EA25" s="530"/>
      <c r="EB25" s="530"/>
      <c r="EC25" s="530"/>
      <c r="ED25" s="530"/>
      <c r="EE25" s="530"/>
      <c r="EF25" s="530"/>
      <c r="EG25" s="530"/>
      <c r="EI25" s="531"/>
      <c r="EJ25" s="531"/>
      <c r="EK25" s="536"/>
      <c r="EL25" s="531"/>
      <c r="EM25" s="531"/>
      <c r="EN25" s="531"/>
      <c r="EO25" s="531"/>
      <c r="EP25" s="531"/>
      <c r="EQ25" s="531"/>
      <c r="ER25" s="531"/>
      <c r="ES25" s="531"/>
      <c r="ET25" s="531"/>
      <c r="EU25" s="531"/>
      <c r="EV25" s="531"/>
      <c r="EW25" s="531"/>
      <c r="EX25" s="531"/>
      <c r="EY25" s="531"/>
      <c r="EZ25" s="531"/>
      <c r="FA25" s="531"/>
      <c r="FB25" s="531"/>
      <c r="FC25" s="531"/>
      <c r="FD25" s="531"/>
      <c r="FF25" s="532"/>
      <c r="FG25" s="532"/>
      <c r="FH25" s="532"/>
      <c r="FI25" s="532"/>
      <c r="FJ25" s="532"/>
      <c r="FK25" s="532"/>
      <c r="FL25" s="532"/>
      <c r="FM25" s="532"/>
      <c r="FN25" s="532"/>
      <c r="FO25" s="532"/>
      <c r="FP25" s="532"/>
      <c r="FQ25" s="532"/>
      <c r="FR25" s="532"/>
      <c r="FS25" s="532"/>
      <c r="FT25" s="532"/>
      <c r="FU25" s="532"/>
      <c r="FV25" s="532"/>
      <c r="FW25" s="532"/>
      <c r="FX25" s="532"/>
      <c r="FY25" s="532"/>
      <c r="FZ25" s="532"/>
      <c r="GA25" s="532"/>
      <c r="GC25" s="533"/>
      <c r="GD25" s="533"/>
      <c r="GE25" s="533"/>
      <c r="GF25" s="533"/>
      <c r="GG25" s="533"/>
      <c r="GH25" s="533"/>
      <c r="GI25" s="533"/>
      <c r="GJ25" s="533"/>
      <c r="GK25" s="533"/>
      <c r="GL25" s="533"/>
      <c r="GM25" s="533"/>
      <c r="GN25" s="533"/>
      <c r="GO25" s="533"/>
      <c r="GP25" s="533"/>
      <c r="GQ25" s="533"/>
      <c r="GR25" s="533"/>
      <c r="GS25" s="533"/>
      <c r="GT25" s="533"/>
      <c r="GU25" s="533"/>
      <c r="GV25" s="533"/>
      <c r="GW25" s="533"/>
      <c r="GX25" s="533"/>
      <c r="GZ25" s="511"/>
      <c r="HA25" s="511"/>
      <c r="HB25" s="511"/>
      <c r="HC25" s="511"/>
      <c r="HD25" s="511"/>
      <c r="HE25" s="511"/>
      <c r="HF25" s="511"/>
      <c r="HG25" s="511"/>
      <c r="HH25" s="511"/>
      <c r="HI25" s="511"/>
      <c r="HJ25" s="511"/>
      <c r="HK25" s="511"/>
      <c r="HL25" s="511"/>
      <c r="HM25" s="511"/>
      <c r="HN25" s="511"/>
      <c r="HO25" s="511"/>
      <c r="HP25" s="511"/>
      <c r="HQ25" s="511"/>
      <c r="HR25" s="511"/>
      <c r="HS25" s="511"/>
      <c r="HT25" s="511"/>
      <c r="HU25" s="511"/>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T25" s="531"/>
      <c r="IU25" s="531"/>
      <c r="IV25" s="531"/>
      <c r="IW25" s="531"/>
      <c r="IX25" s="531"/>
      <c r="IY25" s="531"/>
      <c r="IZ25" s="531"/>
      <c r="JA25" s="531"/>
      <c r="JB25" s="531"/>
      <c r="JC25" s="531"/>
      <c r="JD25" s="531"/>
      <c r="JE25" s="531"/>
      <c r="JF25" s="531"/>
      <c r="JG25" s="531"/>
      <c r="JH25" s="531"/>
      <c r="JI25" s="531"/>
      <c r="JJ25" s="531"/>
      <c r="JK25" s="531"/>
      <c r="JL25" s="531"/>
      <c r="JM25" s="531"/>
      <c r="JN25" s="531"/>
      <c r="JO25" s="531"/>
      <c r="JQ25" s="532"/>
      <c r="JR25" s="532"/>
      <c r="JS25" s="532"/>
      <c r="JT25" s="532"/>
      <c r="JU25" s="532"/>
      <c r="JV25" s="532"/>
      <c r="JW25" s="532"/>
      <c r="JX25" s="532"/>
      <c r="JY25" s="532"/>
      <c r="JZ25" s="532"/>
      <c r="KA25" s="532"/>
      <c r="KB25" s="532"/>
      <c r="KC25" s="532"/>
      <c r="KD25" s="532"/>
      <c r="KE25" s="532"/>
      <c r="KF25" s="532"/>
      <c r="KG25" s="532"/>
      <c r="KH25" s="532"/>
      <c r="KI25" s="532"/>
      <c r="KJ25" s="532"/>
      <c r="KK25" s="532"/>
      <c r="KL25" s="532"/>
      <c r="KN25" s="533"/>
      <c r="KO25" s="533"/>
      <c r="KP25" s="533"/>
      <c r="KQ25" s="533"/>
      <c r="KR25" s="533"/>
      <c r="KS25" s="533"/>
      <c r="KT25" s="533"/>
      <c r="KU25" s="533"/>
      <c r="KV25" s="533"/>
      <c r="KW25" s="533"/>
      <c r="KX25" s="533"/>
      <c r="KY25" s="533"/>
      <c r="KZ25" s="533"/>
      <c r="LA25" s="533"/>
      <c r="LB25" s="533"/>
      <c r="LC25" s="533"/>
      <c r="LD25" s="533"/>
      <c r="LE25" s="533"/>
      <c r="LF25" s="533"/>
      <c r="LG25" s="533"/>
      <c r="LH25" s="533"/>
      <c r="LI25" s="533"/>
    </row>
    <row r="26" spans="1:321"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7"/>
      <c r="BS26" s="507"/>
      <c r="BT26" s="507"/>
      <c r="BU26" s="507"/>
      <c r="BV26" s="507"/>
      <c r="BW26" s="507"/>
      <c r="BX26" s="507"/>
      <c r="BY26" s="507"/>
      <c r="BZ26" s="507"/>
      <c r="CA26" s="507"/>
      <c r="CB26" s="507"/>
      <c r="CC26" s="507"/>
      <c r="CD26" s="507"/>
      <c r="CE26" s="507"/>
      <c r="CF26" s="507"/>
      <c r="CG26" s="507"/>
      <c r="CH26" s="507"/>
      <c r="CI26" s="507"/>
      <c r="CJ26" s="507"/>
      <c r="CK26" s="507"/>
      <c r="CL26" s="507"/>
      <c r="CM26" s="507"/>
      <c r="CO26" s="511"/>
      <c r="CP26" s="511"/>
      <c r="CQ26" s="511"/>
      <c r="CR26" s="511"/>
      <c r="CS26" s="511"/>
      <c r="CT26" s="511"/>
      <c r="CU26" s="511"/>
      <c r="CV26" s="511"/>
      <c r="CW26" s="511"/>
      <c r="CX26" s="511"/>
      <c r="CY26" s="511"/>
      <c r="CZ26" s="511"/>
      <c r="DA26" s="511"/>
      <c r="DB26" s="511"/>
      <c r="DC26" s="511"/>
      <c r="DD26" s="511"/>
      <c r="DE26" s="511"/>
      <c r="DF26" s="511"/>
      <c r="DG26" s="511"/>
      <c r="DH26" s="511"/>
      <c r="DI26" s="511"/>
      <c r="DJ26" s="511"/>
      <c r="DL26" s="530"/>
      <c r="DM26" s="530"/>
      <c r="DN26" s="530"/>
      <c r="DO26" s="530"/>
      <c r="DP26" s="530"/>
      <c r="DQ26" s="530"/>
      <c r="DR26" s="530"/>
      <c r="DS26" s="530"/>
      <c r="DT26" s="530"/>
      <c r="DU26" s="530"/>
      <c r="DV26" s="530"/>
      <c r="DW26" s="530"/>
      <c r="DX26" s="530"/>
      <c r="DY26" s="530"/>
      <c r="DZ26" s="530"/>
      <c r="EA26" s="530"/>
      <c r="EB26" s="530"/>
      <c r="EC26" s="530"/>
      <c r="ED26" s="530"/>
      <c r="EE26" s="530"/>
      <c r="EF26" s="530"/>
      <c r="EG26" s="530"/>
      <c r="EI26" s="531"/>
      <c r="EJ26" s="531"/>
      <c r="EK26" s="536"/>
      <c r="EL26" s="531"/>
      <c r="EM26" s="531"/>
      <c r="EN26" s="531"/>
      <c r="EO26" s="531"/>
      <c r="EP26" s="531"/>
      <c r="EQ26" s="531"/>
      <c r="ER26" s="531"/>
      <c r="ES26" s="531"/>
      <c r="ET26" s="531"/>
      <c r="EU26" s="531"/>
      <c r="EV26" s="531"/>
      <c r="EW26" s="531"/>
      <c r="EX26" s="531"/>
      <c r="EY26" s="531"/>
      <c r="EZ26" s="531"/>
      <c r="FA26" s="531"/>
      <c r="FB26" s="531"/>
      <c r="FC26" s="531"/>
      <c r="FD26" s="531"/>
      <c r="FF26" s="532"/>
      <c r="FG26" s="532"/>
      <c r="FH26" s="532"/>
      <c r="FI26" s="532"/>
      <c r="FJ26" s="532"/>
      <c r="FK26" s="532"/>
      <c r="FL26" s="532"/>
      <c r="FM26" s="532"/>
      <c r="FN26" s="532"/>
      <c r="FO26" s="532"/>
      <c r="FP26" s="532"/>
      <c r="FQ26" s="532"/>
      <c r="FR26" s="532"/>
      <c r="FS26" s="532"/>
      <c r="FT26" s="532"/>
      <c r="FU26" s="532"/>
      <c r="FV26" s="532"/>
      <c r="FW26" s="532"/>
      <c r="FX26" s="532"/>
      <c r="FY26" s="532"/>
      <c r="FZ26" s="532"/>
      <c r="GA26" s="532"/>
      <c r="GC26" s="533"/>
      <c r="GD26" s="533"/>
      <c r="GE26" s="533"/>
      <c r="GF26" s="533"/>
      <c r="GG26" s="533"/>
      <c r="GH26" s="533"/>
      <c r="GI26" s="533"/>
      <c r="GJ26" s="533"/>
      <c r="GK26" s="533"/>
      <c r="GL26" s="533"/>
      <c r="GM26" s="533"/>
      <c r="GN26" s="533"/>
      <c r="GO26" s="533"/>
      <c r="GP26" s="533"/>
      <c r="GQ26" s="533"/>
      <c r="GR26" s="533"/>
      <c r="GS26" s="533"/>
      <c r="GT26" s="533"/>
      <c r="GU26" s="533"/>
      <c r="GV26" s="533"/>
      <c r="GW26" s="533"/>
      <c r="GX26" s="533"/>
      <c r="GZ26" s="511"/>
      <c r="HA26" s="511"/>
      <c r="HB26" s="511"/>
      <c r="HC26" s="511"/>
      <c r="HD26" s="511"/>
      <c r="HE26" s="511"/>
      <c r="HF26" s="511"/>
      <c r="HG26" s="511"/>
      <c r="HH26" s="511"/>
      <c r="HI26" s="511"/>
      <c r="HJ26" s="511"/>
      <c r="HK26" s="511"/>
      <c r="HL26" s="511"/>
      <c r="HM26" s="511"/>
      <c r="HN26" s="511"/>
      <c r="HO26" s="511"/>
      <c r="HP26" s="511"/>
      <c r="HQ26" s="511"/>
      <c r="HR26" s="511"/>
      <c r="HS26" s="511"/>
      <c r="HT26" s="511"/>
      <c r="HU26" s="511"/>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T26" s="531"/>
      <c r="IU26" s="531"/>
      <c r="IV26" s="531"/>
      <c r="IW26" s="531"/>
      <c r="IX26" s="531"/>
      <c r="IY26" s="531"/>
      <c r="IZ26" s="531"/>
      <c r="JA26" s="531"/>
      <c r="JB26" s="531"/>
      <c r="JC26" s="531"/>
      <c r="JD26" s="531"/>
      <c r="JE26" s="531"/>
      <c r="JF26" s="531"/>
      <c r="JG26" s="531"/>
      <c r="JH26" s="531"/>
      <c r="JI26" s="531"/>
      <c r="JJ26" s="531"/>
      <c r="JK26" s="531"/>
      <c r="JL26" s="531"/>
      <c r="JM26" s="531"/>
      <c r="JN26" s="531"/>
      <c r="JO26" s="531"/>
      <c r="JQ26" s="532"/>
      <c r="JR26" s="532"/>
      <c r="JS26" s="532"/>
      <c r="JT26" s="532"/>
      <c r="JU26" s="532"/>
      <c r="JV26" s="532"/>
      <c r="JW26" s="532"/>
      <c r="JX26" s="532"/>
      <c r="JY26" s="532"/>
      <c r="JZ26" s="532"/>
      <c r="KA26" s="532"/>
      <c r="KB26" s="532"/>
      <c r="KC26" s="532"/>
      <c r="KD26" s="532"/>
      <c r="KE26" s="532"/>
      <c r="KF26" s="532"/>
      <c r="KG26" s="532"/>
      <c r="KH26" s="532"/>
      <c r="KI26" s="532"/>
      <c r="KJ26" s="532"/>
      <c r="KK26" s="532"/>
      <c r="KL26" s="532"/>
      <c r="KN26" s="533"/>
      <c r="KO26" s="533"/>
      <c r="KP26" s="533"/>
      <c r="KQ26" s="533"/>
      <c r="KR26" s="533"/>
      <c r="KS26" s="533"/>
      <c r="KT26" s="533"/>
      <c r="KU26" s="533"/>
      <c r="KV26" s="533"/>
      <c r="KW26" s="533"/>
      <c r="KX26" s="533"/>
      <c r="KY26" s="533"/>
      <c r="KZ26" s="533"/>
      <c r="LA26" s="533"/>
      <c r="LB26" s="533"/>
      <c r="LC26" s="533"/>
      <c r="LD26" s="533"/>
      <c r="LE26" s="533"/>
      <c r="LF26" s="533"/>
      <c r="LG26" s="533"/>
      <c r="LH26" s="533"/>
      <c r="LI26" s="533"/>
    </row>
    <row r="27" spans="1:321" x14ac:dyDescent="0.25">
      <c r="A27" s="37" t="s">
        <v>309</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7"/>
      <c r="BS27" s="507"/>
      <c r="BT27" s="507"/>
      <c r="BU27" s="507"/>
      <c r="BV27" s="507"/>
      <c r="BW27" s="507"/>
      <c r="BX27" s="507"/>
      <c r="BY27" s="507"/>
      <c r="BZ27" s="507"/>
      <c r="CA27" s="507"/>
      <c r="CB27" s="507"/>
      <c r="CC27" s="507"/>
      <c r="CD27" s="507"/>
      <c r="CE27" s="507"/>
      <c r="CF27" s="507"/>
      <c r="CG27" s="507"/>
      <c r="CH27" s="507"/>
      <c r="CI27" s="507"/>
      <c r="CJ27" s="507"/>
      <c r="CK27" s="507"/>
      <c r="CL27" s="507"/>
      <c r="CM27" s="507"/>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L27" s="530"/>
      <c r="DM27" s="530"/>
      <c r="DN27" s="530"/>
      <c r="DO27" s="530"/>
      <c r="DP27" s="530"/>
      <c r="DQ27" s="530"/>
      <c r="DR27" s="530"/>
      <c r="DS27" s="530"/>
      <c r="DT27" s="530"/>
      <c r="DU27" s="530"/>
      <c r="DV27" s="530"/>
      <c r="DW27" s="530"/>
      <c r="DX27" s="530"/>
      <c r="DY27" s="530"/>
      <c r="DZ27" s="530"/>
      <c r="EA27" s="530"/>
      <c r="EB27" s="530"/>
      <c r="EC27" s="530"/>
      <c r="ED27" s="530"/>
      <c r="EE27" s="530"/>
      <c r="EF27" s="530"/>
      <c r="EG27" s="530"/>
      <c r="EI27" s="531"/>
      <c r="EJ27" s="531"/>
      <c r="EK27" s="536"/>
      <c r="EL27" s="531"/>
      <c r="EM27" s="531"/>
      <c r="EN27" s="531"/>
      <c r="EO27" s="531"/>
      <c r="EP27" s="531"/>
      <c r="EQ27" s="531"/>
      <c r="ER27" s="531"/>
      <c r="ES27" s="531"/>
      <c r="ET27" s="531"/>
      <c r="EU27" s="531"/>
      <c r="EV27" s="531"/>
      <c r="EW27" s="531"/>
      <c r="EX27" s="531"/>
      <c r="EY27" s="531"/>
      <c r="EZ27" s="531"/>
      <c r="FA27" s="531"/>
      <c r="FB27" s="531"/>
      <c r="FC27" s="531"/>
      <c r="FD27" s="531"/>
      <c r="FF27" s="532"/>
      <c r="FG27" s="532"/>
      <c r="FH27" s="532"/>
      <c r="FI27" s="532"/>
      <c r="FJ27" s="532"/>
      <c r="FK27" s="532"/>
      <c r="FL27" s="532"/>
      <c r="FM27" s="532"/>
      <c r="FN27" s="532"/>
      <c r="FO27" s="532"/>
      <c r="FP27" s="532"/>
      <c r="FQ27" s="532"/>
      <c r="FR27" s="532"/>
      <c r="FS27" s="532"/>
      <c r="FT27" s="532"/>
      <c r="FU27" s="532"/>
      <c r="FV27" s="532"/>
      <c r="FW27" s="532"/>
      <c r="FX27" s="532"/>
      <c r="FY27" s="532"/>
      <c r="FZ27" s="532"/>
      <c r="GA27" s="532"/>
      <c r="GC27" s="533"/>
      <c r="GD27" s="533"/>
      <c r="GE27" s="533"/>
      <c r="GF27" s="533"/>
      <c r="GG27" s="533"/>
      <c r="GH27" s="533"/>
      <c r="GI27" s="533"/>
      <c r="GJ27" s="533"/>
      <c r="GK27" s="533"/>
      <c r="GL27" s="533"/>
      <c r="GM27" s="533"/>
      <c r="GN27" s="533"/>
      <c r="GO27" s="533"/>
      <c r="GP27" s="533"/>
      <c r="GQ27" s="533"/>
      <c r="GR27" s="533"/>
      <c r="GS27" s="533"/>
      <c r="GT27" s="533"/>
      <c r="GU27" s="533"/>
      <c r="GV27" s="533"/>
      <c r="GW27" s="533"/>
      <c r="GX27" s="533"/>
      <c r="GZ27" s="511"/>
      <c r="HA27" s="511"/>
      <c r="HB27" s="511"/>
      <c r="HC27" s="511"/>
      <c r="HD27" s="511"/>
      <c r="HE27" s="511"/>
      <c r="HF27" s="511"/>
      <c r="HG27" s="511"/>
      <c r="HH27" s="511"/>
      <c r="HI27" s="511"/>
      <c r="HJ27" s="511"/>
      <c r="HK27" s="511"/>
      <c r="HL27" s="511"/>
      <c r="HM27" s="511"/>
      <c r="HN27" s="511"/>
      <c r="HO27" s="511"/>
      <c r="HP27" s="511"/>
      <c r="HQ27" s="511"/>
      <c r="HR27" s="511"/>
      <c r="HS27" s="511"/>
      <c r="HT27" s="511"/>
      <c r="HU27" s="511"/>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T27" s="531"/>
      <c r="IU27" s="531"/>
      <c r="IV27" s="531"/>
      <c r="IW27" s="531"/>
      <c r="IX27" s="531"/>
      <c r="IY27" s="531"/>
      <c r="IZ27" s="531"/>
      <c r="JA27" s="531"/>
      <c r="JB27" s="531"/>
      <c r="JC27" s="531"/>
      <c r="JD27" s="531"/>
      <c r="JE27" s="531"/>
      <c r="JF27" s="531"/>
      <c r="JG27" s="531"/>
      <c r="JH27" s="531"/>
      <c r="JI27" s="531"/>
      <c r="JJ27" s="531"/>
      <c r="JK27" s="531"/>
      <c r="JL27" s="531"/>
      <c r="JM27" s="531"/>
      <c r="JN27" s="531"/>
      <c r="JO27" s="531"/>
      <c r="JQ27" s="532"/>
      <c r="JR27" s="532"/>
      <c r="JS27" s="532"/>
      <c r="JT27" s="532"/>
      <c r="JU27" s="532"/>
      <c r="JV27" s="532"/>
      <c r="JW27" s="532"/>
      <c r="JX27" s="532"/>
      <c r="JY27" s="532"/>
      <c r="JZ27" s="532"/>
      <c r="KA27" s="532"/>
      <c r="KB27" s="532"/>
      <c r="KC27" s="532"/>
      <c r="KD27" s="532"/>
      <c r="KE27" s="532"/>
      <c r="KF27" s="532"/>
      <c r="KG27" s="532"/>
      <c r="KH27" s="532"/>
      <c r="KI27" s="532"/>
      <c r="KJ27" s="532"/>
      <c r="KK27" s="532"/>
      <c r="KL27" s="532"/>
      <c r="KN27" s="533"/>
      <c r="KO27" s="533"/>
      <c r="KP27" s="533"/>
      <c r="KQ27" s="533"/>
      <c r="KR27" s="533"/>
      <c r="KS27" s="533"/>
      <c r="KT27" s="533"/>
      <c r="KU27" s="533"/>
      <c r="KV27" s="533"/>
      <c r="KW27" s="533"/>
      <c r="KX27" s="533"/>
      <c r="KY27" s="533"/>
      <c r="KZ27" s="533"/>
      <c r="LA27" s="533"/>
      <c r="LB27" s="533"/>
      <c r="LC27" s="533"/>
      <c r="LD27" s="533"/>
      <c r="LE27" s="533"/>
      <c r="LF27" s="533"/>
      <c r="LG27" s="533"/>
      <c r="LH27" s="533"/>
      <c r="LI27" s="533"/>
    </row>
    <row r="28" spans="1:321"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7"/>
      <c r="BS28" s="507"/>
      <c r="BT28" s="507"/>
      <c r="BU28" s="507"/>
      <c r="BV28" s="507"/>
      <c r="BW28" s="507"/>
      <c r="BX28" s="507"/>
      <c r="BY28" s="507"/>
      <c r="BZ28" s="507"/>
      <c r="CA28" s="507"/>
      <c r="CB28" s="507"/>
      <c r="CC28" s="507"/>
      <c r="CD28" s="507"/>
      <c r="CE28" s="507"/>
      <c r="CF28" s="507"/>
      <c r="CG28" s="507"/>
      <c r="CH28" s="507"/>
      <c r="CI28" s="507"/>
      <c r="CJ28" s="507"/>
      <c r="CK28" s="507"/>
      <c r="CL28" s="507"/>
      <c r="CM28" s="507"/>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L28" s="530"/>
      <c r="DM28" s="530"/>
      <c r="DN28" s="530"/>
      <c r="DO28" s="530"/>
      <c r="DP28" s="530"/>
      <c r="DQ28" s="530"/>
      <c r="DR28" s="530"/>
      <c r="DS28" s="530"/>
      <c r="DT28" s="530"/>
      <c r="DU28" s="530"/>
      <c r="DV28" s="530"/>
      <c r="DW28" s="530"/>
      <c r="DX28" s="530"/>
      <c r="DY28" s="530"/>
      <c r="DZ28" s="530"/>
      <c r="EA28" s="530"/>
      <c r="EB28" s="530"/>
      <c r="EC28" s="530"/>
      <c r="ED28" s="530"/>
      <c r="EE28" s="530"/>
      <c r="EF28" s="530"/>
      <c r="EG28" s="530"/>
      <c r="EI28" s="531"/>
      <c r="EJ28" s="531"/>
      <c r="EK28" s="536"/>
      <c r="EL28" s="531"/>
      <c r="EM28" s="531"/>
      <c r="EN28" s="531"/>
      <c r="EO28" s="531"/>
      <c r="EP28" s="531"/>
      <c r="EQ28" s="531"/>
      <c r="ER28" s="531"/>
      <c r="ES28" s="531"/>
      <c r="ET28" s="531"/>
      <c r="EU28" s="531"/>
      <c r="EV28" s="531"/>
      <c r="EW28" s="531"/>
      <c r="EX28" s="531"/>
      <c r="EY28" s="531"/>
      <c r="EZ28" s="531"/>
      <c r="FA28" s="531"/>
      <c r="FB28" s="531"/>
      <c r="FC28" s="531"/>
      <c r="FD28" s="531"/>
      <c r="FF28" s="532"/>
      <c r="FG28" s="532"/>
      <c r="FH28" s="532"/>
      <c r="FI28" s="532"/>
      <c r="FJ28" s="532"/>
      <c r="FK28" s="532"/>
      <c r="FL28" s="532"/>
      <c r="FM28" s="532"/>
      <c r="FN28" s="532"/>
      <c r="FO28" s="532"/>
      <c r="FP28" s="532"/>
      <c r="FQ28" s="532"/>
      <c r="FR28" s="532"/>
      <c r="FS28" s="532"/>
      <c r="FT28" s="532"/>
      <c r="FU28" s="532"/>
      <c r="FV28" s="532"/>
      <c r="FW28" s="532"/>
      <c r="FX28" s="532"/>
      <c r="FY28" s="532"/>
      <c r="FZ28" s="532"/>
      <c r="GA28" s="532"/>
      <c r="GC28" s="533"/>
      <c r="GD28" s="533"/>
      <c r="GE28" s="533"/>
      <c r="GF28" s="533"/>
      <c r="GG28" s="533"/>
      <c r="GH28" s="533"/>
      <c r="GI28" s="533"/>
      <c r="GJ28" s="533"/>
      <c r="GK28" s="533"/>
      <c r="GL28" s="533"/>
      <c r="GM28" s="533"/>
      <c r="GN28" s="533"/>
      <c r="GO28" s="533"/>
      <c r="GP28" s="533"/>
      <c r="GQ28" s="533"/>
      <c r="GR28" s="533"/>
      <c r="GS28" s="533"/>
      <c r="GT28" s="533"/>
      <c r="GU28" s="533"/>
      <c r="GV28" s="533"/>
      <c r="GW28" s="533"/>
      <c r="GX28" s="533"/>
      <c r="GZ28" s="511"/>
      <c r="HA28" s="511"/>
      <c r="HB28" s="511"/>
      <c r="HC28" s="511"/>
      <c r="HD28" s="511"/>
      <c r="HE28" s="511"/>
      <c r="HF28" s="511"/>
      <c r="HG28" s="511"/>
      <c r="HH28" s="511"/>
      <c r="HI28" s="511"/>
      <c r="HJ28" s="511"/>
      <c r="HK28" s="511"/>
      <c r="HL28" s="511"/>
      <c r="HM28" s="511"/>
      <c r="HN28" s="511"/>
      <c r="HO28" s="511"/>
      <c r="HP28" s="511"/>
      <c r="HQ28" s="511"/>
      <c r="HR28" s="511"/>
      <c r="HS28" s="511"/>
      <c r="HT28" s="511"/>
      <c r="HU28" s="511"/>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T28" s="531"/>
      <c r="IU28" s="531"/>
      <c r="IV28" s="531"/>
      <c r="IW28" s="531"/>
      <c r="IX28" s="531"/>
      <c r="IY28" s="531"/>
      <c r="IZ28" s="531"/>
      <c r="JA28" s="531"/>
      <c r="JB28" s="531"/>
      <c r="JC28" s="531"/>
      <c r="JD28" s="531"/>
      <c r="JE28" s="531"/>
      <c r="JF28" s="531"/>
      <c r="JG28" s="531"/>
      <c r="JH28" s="531"/>
      <c r="JI28" s="531"/>
      <c r="JJ28" s="531"/>
      <c r="JK28" s="531"/>
      <c r="JL28" s="531"/>
      <c r="JM28" s="531"/>
      <c r="JN28" s="531"/>
      <c r="JO28" s="531"/>
      <c r="JQ28" s="532"/>
      <c r="JR28" s="532"/>
      <c r="JS28" s="532"/>
      <c r="JT28" s="532"/>
      <c r="JU28" s="532"/>
      <c r="JV28" s="532"/>
      <c r="JW28" s="532"/>
      <c r="JX28" s="532"/>
      <c r="JY28" s="532"/>
      <c r="JZ28" s="532"/>
      <c r="KA28" s="532"/>
      <c r="KB28" s="532"/>
      <c r="KC28" s="532"/>
      <c r="KD28" s="532"/>
      <c r="KE28" s="532"/>
      <c r="KF28" s="532"/>
      <c r="KG28" s="532"/>
      <c r="KH28" s="532"/>
      <c r="KI28" s="532"/>
      <c r="KJ28" s="532"/>
      <c r="KK28" s="532"/>
      <c r="KL28" s="532"/>
      <c r="KN28" s="533"/>
      <c r="KO28" s="533"/>
      <c r="KP28" s="533"/>
      <c r="KQ28" s="533"/>
      <c r="KR28" s="533"/>
      <c r="KS28" s="533"/>
      <c r="KT28" s="533"/>
      <c r="KU28" s="533"/>
      <c r="KV28" s="533"/>
      <c r="KW28" s="533"/>
      <c r="KX28" s="533"/>
      <c r="KY28" s="533"/>
      <c r="KZ28" s="533"/>
      <c r="LA28" s="533"/>
      <c r="LB28" s="533"/>
      <c r="LC28" s="533"/>
      <c r="LD28" s="533"/>
      <c r="LE28" s="533"/>
      <c r="LF28" s="533"/>
      <c r="LG28" s="533"/>
      <c r="LH28" s="533"/>
      <c r="LI28" s="533"/>
    </row>
    <row r="29" spans="1:321"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7"/>
      <c r="BS29" s="507"/>
      <c r="BT29" s="507"/>
      <c r="BU29" s="507"/>
      <c r="BV29" s="507"/>
      <c r="BW29" s="507"/>
      <c r="BX29" s="507"/>
      <c r="BY29" s="507"/>
      <c r="BZ29" s="507"/>
      <c r="CA29" s="507"/>
      <c r="CB29" s="507"/>
      <c r="CC29" s="507"/>
      <c r="CD29" s="507"/>
      <c r="CE29" s="507"/>
      <c r="CF29" s="507"/>
      <c r="CG29" s="507"/>
      <c r="CH29" s="507"/>
      <c r="CI29" s="507"/>
      <c r="CJ29" s="507"/>
      <c r="CK29" s="507"/>
      <c r="CL29" s="507"/>
      <c r="CM29" s="507"/>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L29" s="530"/>
      <c r="DM29" s="530"/>
      <c r="DN29" s="530"/>
      <c r="DO29" s="530"/>
      <c r="DP29" s="530"/>
      <c r="DQ29" s="530"/>
      <c r="DR29" s="530"/>
      <c r="DS29" s="530"/>
      <c r="DT29" s="530"/>
      <c r="DU29" s="530"/>
      <c r="DV29" s="530"/>
      <c r="DW29" s="530"/>
      <c r="DX29" s="530"/>
      <c r="DY29" s="530"/>
      <c r="DZ29" s="530"/>
      <c r="EA29" s="530"/>
      <c r="EB29" s="530"/>
      <c r="EC29" s="530"/>
      <c r="ED29" s="530"/>
      <c r="EE29" s="530"/>
      <c r="EF29" s="530"/>
      <c r="EG29" s="530"/>
      <c r="EI29" s="531"/>
      <c r="EJ29" s="531"/>
      <c r="EK29" s="536"/>
      <c r="EL29" s="531"/>
      <c r="EM29" s="531"/>
      <c r="EN29" s="531"/>
      <c r="EO29" s="531"/>
      <c r="EP29" s="531"/>
      <c r="EQ29" s="531"/>
      <c r="ER29" s="531"/>
      <c r="ES29" s="531"/>
      <c r="ET29" s="531"/>
      <c r="EU29" s="531"/>
      <c r="EV29" s="531"/>
      <c r="EW29" s="531"/>
      <c r="EX29" s="531"/>
      <c r="EY29" s="531"/>
      <c r="EZ29" s="531"/>
      <c r="FA29" s="531"/>
      <c r="FB29" s="531"/>
      <c r="FC29" s="531"/>
      <c r="FD29" s="531"/>
      <c r="FF29" s="532"/>
      <c r="FG29" s="532"/>
      <c r="FH29" s="532"/>
      <c r="FI29" s="532"/>
      <c r="FJ29" s="532"/>
      <c r="FK29" s="532"/>
      <c r="FL29" s="532"/>
      <c r="FM29" s="532"/>
      <c r="FN29" s="532"/>
      <c r="FO29" s="532"/>
      <c r="FP29" s="532"/>
      <c r="FQ29" s="532"/>
      <c r="FR29" s="532"/>
      <c r="FS29" s="532"/>
      <c r="FT29" s="532"/>
      <c r="FU29" s="532"/>
      <c r="FV29" s="532"/>
      <c r="FW29" s="532"/>
      <c r="FX29" s="532"/>
      <c r="FY29" s="532"/>
      <c r="FZ29" s="532"/>
      <c r="GA29" s="532"/>
      <c r="GC29" s="533"/>
      <c r="GD29" s="533"/>
      <c r="GE29" s="533"/>
      <c r="GF29" s="533"/>
      <c r="GG29" s="533"/>
      <c r="GH29" s="533"/>
      <c r="GI29" s="533"/>
      <c r="GJ29" s="533"/>
      <c r="GK29" s="533"/>
      <c r="GL29" s="533"/>
      <c r="GM29" s="533"/>
      <c r="GN29" s="533"/>
      <c r="GO29" s="533"/>
      <c r="GP29" s="533"/>
      <c r="GQ29" s="533"/>
      <c r="GR29" s="533"/>
      <c r="GS29" s="533"/>
      <c r="GT29" s="533"/>
      <c r="GU29" s="533"/>
      <c r="GV29" s="533"/>
      <c r="GW29" s="533"/>
      <c r="GX29" s="533"/>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T29" s="531"/>
      <c r="IU29" s="531"/>
      <c r="IV29" s="531"/>
      <c r="IW29" s="531"/>
      <c r="IX29" s="531"/>
      <c r="IY29" s="531"/>
      <c r="IZ29" s="531"/>
      <c r="JA29" s="531"/>
      <c r="JB29" s="531"/>
      <c r="JC29" s="531"/>
      <c r="JD29" s="531"/>
      <c r="JE29" s="531"/>
      <c r="JF29" s="531"/>
      <c r="JG29" s="531"/>
      <c r="JH29" s="531"/>
      <c r="JI29" s="531"/>
      <c r="JJ29" s="531"/>
      <c r="JK29" s="531"/>
      <c r="JL29" s="531"/>
      <c r="JM29" s="531"/>
      <c r="JN29" s="531"/>
      <c r="JO29" s="531"/>
      <c r="JQ29" s="532"/>
      <c r="JR29" s="532"/>
      <c r="JS29" s="532"/>
      <c r="JT29" s="532"/>
      <c r="JU29" s="532"/>
      <c r="JV29" s="532"/>
      <c r="JW29" s="532"/>
      <c r="JX29" s="532"/>
      <c r="JY29" s="532"/>
      <c r="JZ29" s="532"/>
      <c r="KA29" s="532"/>
      <c r="KB29" s="532"/>
      <c r="KC29" s="532"/>
      <c r="KD29" s="532"/>
      <c r="KE29" s="532"/>
      <c r="KF29" s="532"/>
      <c r="KG29" s="532"/>
      <c r="KH29" s="532"/>
      <c r="KI29" s="532"/>
      <c r="KJ29" s="532"/>
      <c r="KK29" s="532"/>
      <c r="KL29" s="532"/>
      <c r="KN29" s="533"/>
      <c r="KO29" s="533"/>
      <c r="KP29" s="533"/>
      <c r="KQ29" s="533"/>
      <c r="KR29" s="533"/>
      <c r="KS29" s="533"/>
      <c r="KT29" s="533"/>
      <c r="KU29" s="533"/>
      <c r="KV29" s="533"/>
      <c r="KW29" s="533"/>
      <c r="KX29" s="533"/>
      <c r="KY29" s="533"/>
      <c r="KZ29" s="533"/>
      <c r="LA29" s="533"/>
      <c r="LB29" s="533"/>
      <c r="LC29" s="533"/>
      <c r="LD29" s="533"/>
      <c r="LE29" s="533"/>
      <c r="LF29" s="533"/>
      <c r="LG29" s="533"/>
      <c r="LH29" s="533"/>
      <c r="LI29" s="533"/>
    </row>
    <row r="30" spans="1:321"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7"/>
      <c r="BS30" s="507"/>
      <c r="BT30" s="507"/>
      <c r="BU30" s="507"/>
      <c r="BV30" s="507"/>
      <c r="BW30" s="507"/>
      <c r="BX30" s="507"/>
      <c r="BY30" s="507"/>
      <c r="BZ30" s="507"/>
      <c r="CA30" s="507"/>
      <c r="CB30" s="507"/>
      <c r="CC30" s="507"/>
      <c r="CD30" s="507"/>
      <c r="CE30" s="507"/>
      <c r="CF30" s="507"/>
      <c r="CG30" s="507"/>
      <c r="CH30" s="507"/>
      <c r="CI30" s="507"/>
      <c r="CJ30" s="507"/>
      <c r="CK30" s="507"/>
      <c r="CL30" s="507"/>
      <c r="CM30" s="507"/>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L30" s="530"/>
      <c r="DM30" s="530"/>
      <c r="DN30" s="530"/>
      <c r="DO30" s="530"/>
      <c r="DP30" s="530"/>
      <c r="DQ30" s="530"/>
      <c r="DR30" s="530"/>
      <c r="DS30" s="530"/>
      <c r="DT30" s="530"/>
      <c r="DU30" s="530"/>
      <c r="DV30" s="530"/>
      <c r="DW30" s="530"/>
      <c r="DX30" s="530"/>
      <c r="DY30" s="530"/>
      <c r="DZ30" s="530"/>
      <c r="EA30" s="530"/>
      <c r="EB30" s="530"/>
      <c r="EC30" s="530"/>
      <c r="ED30" s="530"/>
      <c r="EE30" s="530"/>
      <c r="EF30" s="530"/>
      <c r="EG30" s="530"/>
      <c r="EI30" s="531"/>
      <c r="EJ30" s="531"/>
      <c r="EK30" s="536"/>
      <c r="EL30" s="531"/>
      <c r="EM30" s="531"/>
      <c r="EN30" s="531"/>
      <c r="EO30" s="531"/>
      <c r="EP30" s="531"/>
      <c r="EQ30" s="531"/>
      <c r="ER30" s="531"/>
      <c r="ES30" s="531"/>
      <c r="ET30" s="531"/>
      <c r="EU30" s="531"/>
      <c r="EV30" s="531"/>
      <c r="EW30" s="531"/>
      <c r="EX30" s="531"/>
      <c r="EY30" s="531"/>
      <c r="EZ30" s="531"/>
      <c r="FA30" s="531"/>
      <c r="FB30" s="531"/>
      <c r="FC30" s="531"/>
      <c r="FD30" s="531"/>
      <c r="FF30" s="532"/>
      <c r="FG30" s="532"/>
      <c r="FH30" s="532"/>
      <c r="FI30" s="532"/>
      <c r="FJ30" s="532"/>
      <c r="FK30" s="532"/>
      <c r="FL30" s="532"/>
      <c r="FM30" s="532"/>
      <c r="FN30" s="532"/>
      <c r="FO30" s="532"/>
      <c r="FP30" s="532"/>
      <c r="FQ30" s="532"/>
      <c r="FR30" s="532"/>
      <c r="FS30" s="532"/>
      <c r="FT30" s="532"/>
      <c r="FU30" s="532"/>
      <c r="FV30" s="532"/>
      <c r="FW30" s="532"/>
      <c r="FX30" s="532"/>
      <c r="FY30" s="532"/>
      <c r="FZ30" s="532"/>
      <c r="GA30" s="532"/>
      <c r="GC30" s="533"/>
      <c r="GD30" s="533"/>
      <c r="GE30" s="533"/>
      <c r="GF30" s="533"/>
      <c r="GG30" s="533"/>
      <c r="GH30" s="533"/>
      <c r="GI30" s="533"/>
      <c r="GJ30" s="533"/>
      <c r="GK30" s="533"/>
      <c r="GL30" s="533"/>
      <c r="GM30" s="533"/>
      <c r="GN30" s="533"/>
      <c r="GO30" s="533"/>
      <c r="GP30" s="533"/>
      <c r="GQ30" s="533"/>
      <c r="GR30" s="533"/>
      <c r="GS30" s="533"/>
      <c r="GT30" s="533"/>
      <c r="GU30" s="533"/>
      <c r="GV30" s="533"/>
      <c r="GW30" s="533"/>
      <c r="GX30" s="533"/>
      <c r="GZ30" s="511"/>
      <c r="HA30" s="511"/>
      <c r="HB30" s="511"/>
      <c r="HC30" s="511"/>
      <c r="HD30" s="511"/>
      <c r="HE30" s="511"/>
      <c r="HF30" s="511"/>
      <c r="HG30" s="511"/>
      <c r="HH30" s="511"/>
      <c r="HI30" s="511"/>
      <c r="HJ30" s="511"/>
      <c r="HK30" s="511"/>
      <c r="HL30" s="511"/>
      <c r="HM30" s="511"/>
      <c r="HN30" s="511"/>
      <c r="HO30" s="511"/>
      <c r="HP30" s="511"/>
      <c r="HQ30" s="511"/>
      <c r="HR30" s="511"/>
      <c r="HS30" s="511"/>
      <c r="HT30" s="511"/>
      <c r="HU30" s="511"/>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T30" s="531"/>
      <c r="IU30" s="531"/>
      <c r="IV30" s="531"/>
      <c r="IW30" s="531"/>
      <c r="IX30" s="531"/>
      <c r="IY30" s="531"/>
      <c r="IZ30" s="531"/>
      <c r="JA30" s="531"/>
      <c r="JB30" s="531"/>
      <c r="JC30" s="531"/>
      <c r="JD30" s="531"/>
      <c r="JE30" s="531"/>
      <c r="JF30" s="531"/>
      <c r="JG30" s="531"/>
      <c r="JH30" s="531"/>
      <c r="JI30" s="531"/>
      <c r="JJ30" s="531"/>
      <c r="JK30" s="531"/>
      <c r="JL30" s="531"/>
      <c r="JM30" s="531"/>
      <c r="JN30" s="531"/>
      <c r="JO30" s="531"/>
      <c r="JQ30" s="532"/>
      <c r="JR30" s="532"/>
      <c r="JS30" s="532"/>
      <c r="JT30" s="532"/>
      <c r="JU30" s="532"/>
      <c r="JV30" s="532"/>
      <c r="JW30" s="532"/>
      <c r="JX30" s="532"/>
      <c r="JY30" s="532"/>
      <c r="JZ30" s="532"/>
      <c r="KA30" s="532"/>
      <c r="KB30" s="532"/>
      <c r="KC30" s="532"/>
      <c r="KD30" s="532"/>
      <c r="KE30" s="532"/>
      <c r="KF30" s="532"/>
      <c r="KG30" s="532"/>
      <c r="KH30" s="532"/>
      <c r="KI30" s="532"/>
      <c r="KJ30" s="532"/>
      <c r="KK30" s="532"/>
      <c r="KL30" s="532"/>
      <c r="KN30" s="533"/>
      <c r="KO30" s="533"/>
      <c r="KP30" s="533"/>
      <c r="KQ30" s="533"/>
      <c r="KR30" s="533"/>
      <c r="KS30" s="533"/>
      <c r="KT30" s="533"/>
      <c r="KU30" s="533"/>
      <c r="KV30" s="533"/>
      <c r="KW30" s="533"/>
      <c r="KX30" s="533"/>
      <c r="KY30" s="533"/>
      <c r="KZ30" s="533"/>
      <c r="LA30" s="533"/>
      <c r="LB30" s="533"/>
      <c r="LC30" s="533"/>
      <c r="LD30" s="533"/>
      <c r="LE30" s="533"/>
      <c r="LF30" s="533"/>
      <c r="LG30" s="533"/>
      <c r="LH30" s="533"/>
      <c r="LI30" s="533"/>
    </row>
    <row r="31" spans="1:321"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7"/>
      <c r="BS31" s="507"/>
      <c r="BT31" s="507"/>
      <c r="BU31" s="507"/>
      <c r="BV31" s="507"/>
      <c r="BW31" s="507"/>
      <c r="BX31" s="507"/>
      <c r="BY31" s="507"/>
      <c r="BZ31" s="507"/>
      <c r="CA31" s="507"/>
      <c r="CB31" s="507"/>
      <c r="CC31" s="507"/>
      <c r="CD31" s="507"/>
      <c r="CE31" s="507"/>
      <c r="CF31" s="507"/>
      <c r="CG31" s="507"/>
      <c r="CH31" s="507"/>
      <c r="CI31" s="507"/>
      <c r="CJ31" s="507"/>
      <c r="CK31" s="507"/>
      <c r="CL31" s="507"/>
      <c r="CM31" s="507"/>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L31" s="530"/>
      <c r="DM31" s="530"/>
      <c r="DN31" s="530"/>
      <c r="DO31" s="530"/>
      <c r="DP31" s="530"/>
      <c r="DQ31" s="530"/>
      <c r="DR31" s="530"/>
      <c r="DS31" s="530"/>
      <c r="DT31" s="530"/>
      <c r="DU31" s="530"/>
      <c r="DV31" s="530"/>
      <c r="DW31" s="530"/>
      <c r="DX31" s="530"/>
      <c r="DY31" s="530"/>
      <c r="DZ31" s="530"/>
      <c r="EA31" s="530"/>
      <c r="EB31" s="530"/>
      <c r="EC31" s="530"/>
      <c r="ED31" s="530"/>
      <c r="EE31" s="530"/>
      <c r="EF31" s="530"/>
      <c r="EG31" s="530"/>
      <c r="EI31" s="531"/>
      <c r="EJ31" s="531"/>
      <c r="EK31" s="536"/>
      <c r="EL31" s="531"/>
      <c r="EM31" s="531"/>
      <c r="EN31" s="531"/>
      <c r="EO31" s="531"/>
      <c r="EP31" s="531"/>
      <c r="EQ31" s="531"/>
      <c r="ER31" s="531"/>
      <c r="ES31" s="531"/>
      <c r="ET31" s="531"/>
      <c r="EU31" s="531"/>
      <c r="EV31" s="531"/>
      <c r="EW31" s="531"/>
      <c r="EX31" s="531"/>
      <c r="EY31" s="531"/>
      <c r="EZ31" s="531"/>
      <c r="FA31" s="531"/>
      <c r="FB31" s="531"/>
      <c r="FC31" s="531"/>
      <c r="FD31" s="531"/>
      <c r="FF31" s="532"/>
      <c r="FG31" s="532"/>
      <c r="FH31" s="532"/>
      <c r="FI31" s="532"/>
      <c r="FJ31" s="532"/>
      <c r="FK31" s="532"/>
      <c r="FL31" s="532"/>
      <c r="FM31" s="532"/>
      <c r="FN31" s="532"/>
      <c r="FO31" s="532"/>
      <c r="FP31" s="532"/>
      <c r="FQ31" s="532"/>
      <c r="FR31" s="532"/>
      <c r="FS31" s="532"/>
      <c r="FT31" s="532"/>
      <c r="FU31" s="532"/>
      <c r="FV31" s="532"/>
      <c r="FW31" s="532"/>
      <c r="FX31" s="532"/>
      <c r="FY31" s="532"/>
      <c r="FZ31" s="532"/>
      <c r="GA31" s="532"/>
      <c r="GC31" s="533"/>
      <c r="GD31" s="533"/>
      <c r="GE31" s="533"/>
      <c r="GF31" s="533"/>
      <c r="GG31" s="533"/>
      <c r="GH31" s="533"/>
      <c r="GI31" s="533"/>
      <c r="GJ31" s="533"/>
      <c r="GK31" s="533"/>
      <c r="GL31" s="533"/>
      <c r="GM31" s="533"/>
      <c r="GN31" s="533"/>
      <c r="GO31" s="533"/>
      <c r="GP31" s="533"/>
      <c r="GQ31" s="533"/>
      <c r="GR31" s="533"/>
      <c r="GS31" s="533"/>
      <c r="GT31" s="533"/>
      <c r="GU31" s="533"/>
      <c r="GV31" s="533"/>
      <c r="GW31" s="533"/>
      <c r="GX31" s="533"/>
      <c r="GZ31" s="511"/>
      <c r="HA31" s="511"/>
      <c r="HB31" s="511"/>
      <c r="HC31" s="511"/>
      <c r="HD31" s="511"/>
      <c r="HE31" s="511"/>
      <c r="HF31" s="511"/>
      <c r="HG31" s="511"/>
      <c r="HH31" s="511"/>
      <c r="HI31" s="511"/>
      <c r="HJ31" s="511"/>
      <c r="HK31" s="511"/>
      <c r="HL31" s="511"/>
      <c r="HM31" s="511"/>
      <c r="HN31" s="511"/>
      <c r="HO31" s="511"/>
      <c r="HP31" s="511"/>
      <c r="HQ31" s="511"/>
      <c r="HR31" s="511"/>
      <c r="HS31" s="511"/>
      <c r="HT31" s="511"/>
      <c r="HU31" s="511"/>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T31" s="531"/>
      <c r="IU31" s="531"/>
      <c r="IV31" s="531"/>
      <c r="IW31" s="531"/>
      <c r="IX31" s="531"/>
      <c r="IY31" s="531"/>
      <c r="IZ31" s="531"/>
      <c r="JA31" s="531"/>
      <c r="JB31" s="531"/>
      <c r="JC31" s="531"/>
      <c r="JD31" s="531"/>
      <c r="JE31" s="531"/>
      <c r="JF31" s="531"/>
      <c r="JG31" s="531"/>
      <c r="JH31" s="531"/>
      <c r="JI31" s="531"/>
      <c r="JJ31" s="531"/>
      <c r="JK31" s="531"/>
      <c r="JL31" s="531"/>
      <c r="JM31" s="531"/>
      <c r="JN31" s="531"/>
      <c r="JO31" s="531"/>
      <c r="JQ31" s="532"/>
      <c r="JR31" s="532"/>
      <c r="JS31" s="532"/>
      <c r="JT31" s="532"/>
      <c r="JU31" s="532"/>
      <c r="JV31" s="532"/>
      <c r="JW31" s="532"/>
      <c r="JX31" s="532"/>
      <c r="JY31" s="532"/>
      <c r="JZ31" s="532"/>
      <c r="KA31" s="532"/>
      <c r="KB31" s="532"/>
      <c r="KC31" s="532"/>
      <c r="KD31" s="532"/>
      <c r="KE31" s="532"/>
      <c r="KF31" s="532"/>
      <c r="KG31" s="532"/>
      <c r="KH31" s="532"/>
      <c r="KI31" s="532"/>
      <c r="KJ31" s="532"/>
      <c r="KK31" s="532"/>
      <c r="KL31" s="532"/>
      <c r="KN31" s="533"/>
      <c r="KO31" s="533"/>
      <c r="KP31" s="533"/>
      <c r="KQ31" s="533"/>
      <c r="KR31" s="533"/>
      <c r="KS31" s="533"/>
      <c r="KT31" s="533"/>
      <c r="KU31" s="533"/>
      <c r="KV31" s="533"/>
      <c r="KW31" s="533"/>
      <c r="KX31" s="533"/>
      <c r="KY31" s="533"/>
      <c r="KZ31" s="533"/>
      <c r="LA31" s="533"/>
      <c r="LB31" s="533"/>
      <c r="LC31" s="533"/>
      <c r="LD31" s="533"/>
      <c r="LE31" s="533"/>
      <c r="LF31" s="533"/>
      <c r="LG31" s="533"/>
      <c r="LH31" s="533"/>
      <c r="LI31" s="533"/>
    </row>
    <row r="32" spans="1:321"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7"/>
      <c r="BS32" s="507"/>
      <c r="BT32" s="507"/>
      <c r="BU32" s="507"/>
      <c r="BV32" s="507"/>
      <c r="BW32" s="507"/>
      <c r="BX32" s="507"/>
      <c r="BY32" s="507"/>
      <c r="BZ32" s="507"/>
      <c r="CA32" s="507"/>
      <c r="CB32" s="507"/>
      <c r="CC32" s="507"/>
      <c r="CD32" s="507"/>
      <c r="CE32" s="507"/>
      <c r="CF32" s="507"/>
      <c r="CG32" s="507"/>
      <c r="CH32" s="507"/>
      <c r="CI32" s="507"/>
      <c r="CJ32" s="507"/>
      <c r="CK32" s="507"/>
      <c r="CL32" s="507"/>
      <c r="CM32" s="507"/>
      <c r="CO32" s="511"/>
      <c r="CP32" s="511"/>
      <c r="CQ32" s="511"/>
      <c r="CR32" s="511"/>
      <c r="CS32" s="511"/>
      <c r="CT32" s="511"/>
      <c r="CU32" s="511"/>
      <c r="CV32" s="511"/>
      <c r="CW32" s="511"/>
      <c r="CX32" s="511"/>
      <c r="CY32" s="511"/>
      <c r="CZ32" s="511"/>
      <c r="DA32" s="511"/>
      <c r="DB32" s="511"/>
      <c r="DC32" s="511"/>
      <c r="DD32" s="511"/>
      <c r="DE32" s="511"/>
      <c r="DF32" s="511"/>
      <c r="DG32" s="511"/>
      <c r="DH32" s="511"/>
      <c r="DI32" s="511"/>
      <c r="DJ32" s="511"/>
      <c r="DL32" s="530"/>
      <c r="DM32" s="530"/>
      <c r="DN32" s="530"/>
      <c r="DO32" s="530"/>
      <c r="DP32" s="530"/>
      <c r="DQ32" s="530"/>
      <c r="DR32" s="530"/>
      <c r="DS32" s="530"/>
      <c r="DT32" s="530"/>
      <c r="DU32" s="530"/>
      <c r="DV32" s="530"/>
      <c r="DW32" s="530"/>
      <c r="DX32" s="530"/>
      <c r="DY32" s="530"/>
      <c r="DZ32" s="530"/>
      <c r="EA32" s="530"/>
      <c r="EB32" s="530"/>
      <c r="EC32" s="530"/>
      <c r="ED32" s="530"/>
      <c r="EE32" s="530"/>
      <c r="EF32" s="530"/>
      <c r="EG32" s="530"/>
      <c r="EI32" s="531"/>
      <c r="EJ32" s="531"/>
      <c r="EK32" s="536"/>
      <c r="EL32" s="531"/>
      <c r="EM32" s="531"/>
      <c r="EN32" s="531"/>
      <c r="EO32" s="531"/>
      <c r="EP32" s="531"/>
      <c r="EQ32" s="531"/>
      <c r="ER32" s="531"/>
      <c r="ES32" s="531"/>
      <c r="ET32" s="531"/>
      <c r="EU32" s="531"/>
      <c r="EV32" s="531"/>
      <c r="EW32" s="531"/>
      <c r="EX32" s="531"/>
      <c r="EY32" s="531"/>
      <c r="EZ32" s="531"/>
      <c r="FA32" s="531"/>
      <c r="FB32" s="531"/>
      <c r="FC32" s="531"/>
      <c r="FD32" s="531"/>
      <c r="FF32" s="532"/>
      <c r="FG32" s="532"/>
      <c r="FH32" s="532"/>
      <c r="FI32" s="532"/>
      <c r="FJ32" s="532"/>
      <c r="FK32" s="532"/>
      <c r="FL32" s="532"/>
      <c r="FM32" s="532"/>
      <c r="FN32" s="532"/>
      <c r="FO32" s="532"/>
      <c r="FP32" s="532"/>
      <c r="FQ32" s="532"/>
      <c r="FR32" s="532"/>
      <c r="FS32" s="532"/>
      <c r="FT32" s="532"/>
      <c r="FU32" s="532"/>
      <c r="FV32" s="532"/>
      <c r="FW32" s="532"/>
      <c r="FX32" s="532"/>
      <c r="FY32" s="532"/>
      <c r="FZ32" s="532"/>
      <c r="GA32" s="532"/>
      <c r="GC32" s="533"/>
      <c r="GD32" s="533"/>
      <c r="GE32" s="533"/>
      <c r="GF32" s="533"/>
      <c r="GG32" s="533"/>
      <c r="GH32" s="533"/>
      <c r="GI32" s="533"/>
      <c r="GJ32" s="533"/>
      <c r="GK32" s="533"/>
      <c r="GL32" s="533"/>
      <c r="GM32" s="533"/>
      <c r="GN32" s="533"/>
      <c r="GO32" s="533"/>
      <c r="GP32" s="533"/>
      <c r="GQ32" s="533"/>
      <c r="GR32" s="533"/>
      <c r="GS32" s="533"/>
      <c r="GT32" s="533"/>
      <c r="GU32" s="533"/>
      <c r="GV32" s="533"/>
      <c r="GW32" s="533"/>
      <c r="GX32" s="533"/>
      <c r="GZ32" s="511"/>
      <c r="HA32" s="511"/>
      <c r="HB32" s="511"/>
      <c r="HC32" s="511"/>
      <c r="HD32" s="511"/>
      <c r="HE32" s="511"/>
      <c r="HF32" s="511"/>
      <c r="HG32" s="511"/>
      <c r="HH32" s="511"/>
      <c r="HI32" s="511"/>
      <c r="HJ32" s="511"/>
      <c r="HK32" s="511"/>
      <c r="HL32" s="511"/>
      <c r="HM32" s="511"/>
      <c r="HN32" s="511"/>
      <c r="HO32" s="511"/>
      <c r="HP32" s="511"/>
      <c r="HQ32" s="511"/>
      <c r="HR32" s="511"/>
      <c r="HS32" s="511"/>
      <c r="HT32" s="511"/>
      <c r="HU32" s="511"/>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T32" s="531"/>
      <c r="IU32" s="531"/>
      <c r="IV32" s="531"/>
      <c r="IW32" s="531"/>
      <c r="IX32" s="531"/>
      <c r="IY32" s="531"/>
      <c r="IZ32" s="531"/>
      <c r="JA32" s="531"/>
      <c r="JB32" s="531"/>
      <c r="JC32" s="531"/>
      <c r="JD32" s="531"/>
      <c r="JE32" s="531"/>
      <c r="JF32" s="531"/>
      <c r="JG32" s="531"/>
      <c r="JH32" s="531"/>
      <c r="JI32" s="531"/>
      <c r="JJ32" s="531"/>
      <c r="JK32" s="531"/>
      <c r="JL32" s="531"/>
      <c r="JM32" s="531"/>
      <c r="JN32" s="531"/>
      <c r="JO32" s="531"/>
      <c r="JQ32" s="532"/>
      <c r="JR32" s="532"/>
      <c r="JS32" s="532"/>
      <c r="JT32" s="532"/>
      <c r="JU32" s="532"/>
      <c r="JV32" s="532"/>
      <c r="JW32" s="532"/>
      <c r="JX32" s="532"/>
      <c r="JY32" s="532"/>
      <c r="JZ32" s="532"/>
      <c r="KA32" s="532"/>
      <c r="KB32" s="532"/>
      <c r="KC32" s="532"/>
      <c r="KD32" s="532"/>
      <c r="KE32" s="532"/>
      <c r="KF32" s="532"/>
      <c r="KG32" s="532"/>
      <c r="KH32" s="532"/>
      <c r="KI32" s="532"/>
      <c r="KJ32" s="532"/>
      <c r="KK32" s="532"/>
      <c r="KL32" s="532"/>
      <c r="KN32" s="533"/>
      <c r="KO32" s="533"/>
      <c r="KP32" s="533"/>
      <c r="KQ32" s="533"/>
      <c r="KR32" s="533"/>
      <c r="KS32" s="533"/>
      <c r="KT32" s="533"/>
      <c r="KU32" s="533"/>
      <c r="KV32" s="533"/>
      <c r="KW32" s="533"/>
      <c r="KX32" s="533"/>
      <c r="KY32" s="533"/>
      <c r="KZ32" s="533"/>
      <c r="LA32" s="533"/>
      <c r="LB32" s="533"/>
      <c r="LC32" s="533"/>
      <c r="LD32" s="533"/>
      <c r="LE32" s="533"/>
      <c r="LF32" s="533"/>
      <c r="LG32" s="533"/>
      <c r="LH32" s="533"/>
      <c r="LI32" s="533"/>
    </row>
    <row r="33" spans="1:321"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O33" s="511"/>
      <c r="CP33" s="511"/>
      <c r="CQ33" s="511"/>
      <c r="CR33" s="511"/>
      <c r="CS33" s="511"/>
      <c r="CT33" s="511"/>
      <c r="CU33" s="511"/>
      <c r="CV33" s="511"/>
      <c r="CW33" s="511"/>
      <c r="CX33" s="511"/>
      <c r="CY33" s="511"/>
      <c r="CZ33" s="511"/>
      <c r="DA33" s="511"/>
      <c r="DB33" s="511"/>
      <c r="DC33" s="511"/>
      <c r="DD33" s="511"/>
      <c r="DE33" s="511"/>
      <c r="DF33" s="511"/>
      <c r="DG33" s="511"/>
      <c r="DH33" s="511"/>
      <c r="DI33" s="511"/>
      <c r="DJ33" s="511"/>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I33" s="531"/>
      <c r="EJ33" s="531"/>
      <c r="EK33" s="536"/>
      <c r="EL33" s="531"/>
      <c r="EM33" s="531"/>
      <c r="EN33" s="531"/>
      <c r="EO33" s="531"/>
      <c r="EP33" s="531"/>
      <c r="EQ33" s="531"/>
      <c r="ER33" s="531"/>
      <c r="ES33" s="531"/>
      <c r="ET33" s="531"/>
      <c r="EU33" s="531"/>
      <c r="EV33" s="531"/>
      <c r="EW33" s="531"/>
      <c r="EX33" s="531"/>
      <c r="EY33" s="531"/>
      <c r="EZ33" s="531"/>
      <c r="FA33" s="531"/>
      <c r="FB33" s="531"/>
      <c r="FC33" s="531"/>
      <c r="FD33" s="531"/>
      <c r="FF33" s="532"/>
      <c r="FG33" s="532"/>
      <c r="FH33" s="532"/>
      <c r="FI33" s="532"/>
      <c r="FJ33" s="532"/>
      <c r="FK33" s="532"/>
      <c r="FL33" s="532"/>
      <c r="FM33" s="532"/>
      <c r="FN33" s="532"/>
      <c r="FO33" s="532"/>
      <c r="FP33" s="532"/>
      <c r="FQ33" s="532"/>
      <c r="FR33" s="532"/>
      <c r="FS33" s="532"/>
      <c r="FT33" s="532"/>
      <c r="FU33" s="532"/>
      <c r="FV33" s="532"/>
      <c r="FW33" s="532"/>
      <c r="FX33" s="532"/>
      <c r="FY33" s="532"/>
      <c r="FZ33" s="532"/>
      <c r="GA33" s="532"/>
      <c r="GC33" s="533"/>
      <c r="GD33" s="533"/>
      <c r="GE33" s="533"/>
      <c r="GF33" s="533"/>
      <c r="GG33" s="533"/>
      <c r="GH33" s="533"/>
      <c r="GI33" s="533"/>
      <c r="GJ33" s="533"/>
      <c r="GK33" s="533"/>
      <c r="GL33" s="533"/>
      <c r="GM33" s="533"/>
      <c r="GN33" s="533"/>
      <c r="GO33" s="533"/>
      <c r="GP33" s="533"/>
      <c r="GQ33" s="533"/>
      <c r="GR33" s="533"/>
      <c r="GS33" s="533"/>
      <c r="GT33" s="533"/>
      <c r="GU33" s="533"/>
      <c r="GV33" s="533"/>
      <c r="GW33" s="533"/>
      <c r="GX33" s="533"/>
      <c r="GZ33" s="511"/>
      <c r="HA33" s="511"/>
      <c r="HB33" s="511"/>
      <c r="HC33" s="511"/>
      <c r="HD33" s="511"/>
      <c r="HE33" s="511"/>
      <c r="HF33" s="511"/>
      <c r="HG33" s="511"/>
      <c r="HH33" s="511"/>
      <c r="HI33" s="511"/>
      <c r="HJ33" s="511"/>
      <c r="HK33" s="511"/>
      <c r="HL33" s="511"/>
      <c r="HM33" s="511"/>
      <c r="HN33" s="511"/>
      <c r="HO33" s="511"/>
      <c r="HP33" s="511"/>
      <c r="HQ33" s="511"/>
      <c r="HR33" s="511"/>
      <c r="HS33" s="511"/>
      <c r="HT33" s="511"/>
      <c r="HU33" s="511"/>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T33" s="531"/>
      <c r="IU33" s="531"/>
      <c r="IV33" s="531"/>
      <c r="IW33" s="531"/>
      <c r="IX33" s="531"/>
      <c r="IY33" s="531"/>
      <c r="IZ33" s="531"/>
      <c r="JA33" s="531"/>
      <c r="JB33" s="531"/>
      <c r="JC33" s="531"/>
      <c r="JD33" s="531"/>
      <c r="JE33" s="531"/>
      <c r="JF33" s="531"/>
      <c r="JG33" s="531"/>
      <c r="JH33" s="531"/>
      <c r="JI33" s="531"/>
      <c r="JJ33" s="531"/>
      <c r="JK33" s="531"/>
      <c r="JL33" s="531"/>
      <c r="JM33" s="531"/>
      <c r="JN33" s="531"/>
      <c r="JO33" s="531"/>
      <c r="JQ33" s="532"/>
      <c r="JR33" s="532"/>
      <c r="JS33" s="532"/>
      <c r="JT33" s="532"/>
      <c r="JU33" s="532"/>
      <c r="JV33" s="532"/>
      <c r="JW33" s="532"/>
      <c r="JX33" s="532"/>
      <c r="JY33" s="532"/>
      <c r="JZ33" s="532"/>
      <c r="KA33" s="532"/>
      <c r="KB33" s="532"/>
      <c r="KC33" s="532"/>
      <c r="KD33" s="532"/>
      <c r="KE33" s="532"/>
      <c r="KF33" s="532"/>
      <c r="KG33" s="532"/>
      <c r="KH33" s="532"/>
      <c r="KI33" s="532"/>
      <c r="KJ33" s="532"/>
      <c r="KK33" s="532"/>
      <c r="KL33" s="532"/>
      <c r="KN33" s="533"/>
      <c r="KO33" s="533"/>
      <c r="KP33" s="533"/>
      <c r="KQ33" s="533"/>
      <c r="KR33" s="533"/>
      <c r="KS33" s="533"/>
      <c r="KT33" s="533"/>
      <c r="KU33" s="533"/>
      <c r="KV33" s="533"/>
      <c r="KW33" s="533"/>
      <c r="KX33" s="533"/>
      <c r="KY33" s="533"/>
      <c r="KZ33" s="533"/>
      <c r="LA33" s="533"/>
      <c r="LB33" s="533"/>
      <c r="LC33" s="533"/>
      <c r="LD33" s="533"/>
      <c r="LE33" s="533"/>
      <c r="LF33" s="533"/>
      <c r="LG33" s="533"/>
      <c r="LH33" s="533"/>
      <c r="LI33" s="533"/>
    </row>
    <row r="34" spans="1:321"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7"/>
      <c r="BS34" s="507"/>
      <c r="BT34" s="507"/>
      <c r="BU34" s="507"/>
      <c r="BV34" s="507"/>
      <c r="BW34" s="507"/>
      <c r="BX34" s="507"/>
      <c r="BY34" s="507"/>
      <c r="BZ34" s="507"/>
      <c r="CA34" s="507"/>
      <c r="CB34" s="507"/>
      <c r="CC34" s="507"/>
      <c r="CD34" s="507"/>
      <c r="CE34" s="507"/>
      <c r="CF34" s="507"/>
      <c r="CG34" s="507"/>
      <c r="CH34" s="507"/>
      <c r="CI34" s="507"/>
      <c r="CJ34" s="507"/>
      <c r="CK34" s="507"/>
      <c r="CL34" s="507"/>
      <c r="CM34" s="507"/>
      <c r="CO34" s="511"/>
      <c r="CP34" s="511"/>
      <c r="CQ34" s="511"/>
      <c r="CR34" s="511"/>
      <c r="CS34" s="511"/>
      <c r="CT34" s="511"/>
      <c r="CU34" s="511"/>
      <c r="CV34" s="511"/>
      <c r="CW34" s="511"/>
      <c r="CX34" s="511"/>
      <c r="CY34" s="511"/>
      <c r="CZ34" s="511"/>
      <c r="DA34" s="511"/>
      <c r="DB34" s="511"/>
      <c r="DC34" s="511"/>
      <c r="DD34" s="511"/>
      <c r="DE34" s="511"/>
      <c r="DF34" s="511"/>
      <c r="DG34" s="511"/>
      <c r="DH34" s="511"/>
      <c r="DI34" s="511"/>
      <c r="DJ34" s="511"/>
      <c r="DL34" s="530"/>
      <c r="DM34" s="530"/>
      <c r="DN34" s="530"/>
      <c r="DO34" s="530"/>
      <c r="DP34" s="530"/>
      <c r="DQ34" s="530"/>
      <c r="DR34" s="530"/>
      <c r="DS34" s="530"/>
      <c r="DT34" s="530"/>
      <c r="DU34" s="530"/>
      <c r="DV34" s="530"/>
      <c r="DW34" s="530"/>
      <c r="DX34" s="530"/>
      <c r="DY34" s="530"/>
      <c r="DZ34" s="530"/>
      <c r="EA34" s="530"/>
      <c r="EB34" s="530"/>
      <c r="EC34" s="530"/>
      <c r="ED34" s="530"/>
      <c r="EE34" s="530"/>
      <c r="EF34" s="530"/>
      <c r="EG34" s="530"/>
      <c r="EI34" s="531"/>
      <c r="EJ34" s="531"/>
      <c r="EK34" s="536"/>
      <c r="EL34" s="531"/>
      <c r="EM34" s="531"/>
      <c r="EN34" s="531"/>
      <c r="EO34" s="531"/>
      <c r="EP34" s="531"/>
      <c r="EQ34" s="531"/>
      <c r="ER34" s="531"/>
      <c r="ES34" s="531"/>
      <c r="ET34" s="531"/>
      <c r="EU34" s="531"/>
      <c r="EV34" s="531"/>
      <c r="EW34" s="531"/>
      <c r="EX34" s="531"/>
      <c r="EY34" s="531"/>
      <c r="EZ34" s="531"/>
      <c r="FA34" s="531"/>
      <c r="FB34" s="531"/>
      <c r="FC34" s="531"/>
      <c r="FD34" s="531"/>
      <c r="FF34" s="532"/>
      <c r="FG34" s="532"/>
      <c r="FH34" s="532"/>
      <c r="FI34" s="532"/>
      <c r="FJ34" s="532"/>
      <c r="FK34" s="532"/>
      <c r="FL34" s="532"/>
      <c r="FM34" s="532"/>
      <c r="FN34" s="532"/>
      <c r="FO34" s="532"/>
      <c r="FP34" s="532"/>
      <c r="FQ34" s="532"/>
      <c r="FR34" s="532"/>
      <c r="FS34" s="532"/>
      <c r="FT34" s="532"/>
      <c r="FU34" s="532"/>
      <c r="FV34" s="532"/>
      <c r="FW34" s="532"/>
      <c r="FX34" s="532"/>
      <c r="FY34" s="532"/>
      <c r="FZ34" s="532"/>
      <c r="GA34" s="532"/>
      <c r="GC34" s="533"/>
      <c r="GD34" s="533"/>
      <c r="GE34" s="533"/>
      <c r="GF34" s="533"/>
      <c r="GG34" s="533"/>
      <c r="GH34" s="533"/>
      <c r="GI34" s="533"/>
      <c r="GJ34" s="533"/>
      <c r="GK34" s="533"/>
      <c r="GL34" s="533"/>
      <c r="GM34" s="533"/>
      <c r="GN34" s="533"/>
      <c r="GO34" s="533"/>
      <c r="GP34" s="533"/>
      <c r="GQ34" s="533"/>
      <c r="GR34" s="533"/>
      <c r="GS34" s="533"/>
      <c r="GT34" s="533"/>
      <c r="GU34" s="533"/>
      <c r="GV34" s="533"/>
      <c r="GW34" s="533"/>
      <c r="GX34" s="533"/>
      <c r="GZ34" s="511"/>
      <c r="HA34" s="511"/>
      <c r="HB34" s="511"/>
      <c r="HC34" s="511"/>
      <c r="HD34" s="511"/>
      <c r="HE34" s="511"/>
      <c r="HF34" s="511"/>
      <c r="HG34" s="511"/>
      <c r="HH34" s="511"/>
      <c r="HI34" s="511"/>
      <c r="HJ34" s="511"/>
      <c r="HK34" s="511"/>
      <c r="HL34" s="511"/>
      <c r="HM34" s="511"/>
      <c r="HN34" s="511"/>
      <c r="HO34" s="511"/>
      <c r="HP34" s="511"/>
      <c r="HQ34" s="511"/>
      <c r="HR34" s="511"/>
      <c r="HS34" s="511"/>
      <c r="HT34" s="511"/>
      <c r="HU34" s="511"/>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T34" s="531"/>
      <c r="IU34" s="531"/>
      <c r="IV34" s="531"/>
      <c r="IW34" s="531"/>
      <c r="IX34" s="531"/>
      <c r="IY34" s="531"/>
      <c r="IZ34" s="531"/>
      <c r="JA34" s="531"/>
      <c r="JB34" s="531"/>
      <c r="JC34" s="531"/>
      <c r="JD34" s="531"/>
      <c r="JE34" s="531"/>
      <c r="JF34" s="531"/>
      <c r="JG34" s="531"/>
      <c r="JH34" s="531"/>
      <c r="JI34" s="531"/>
      <c r="JJ34" s="531"/>
      <c r="JK34" s="531"/>
      <c r="JL34" s="531"/>
      <c r="JM34" s="531"/>
      <c r="JN34" s="531"/>
      <c r="JO34" s="531"/>
      <c r="JQ34" s="532"/>
      <c r="JR34" s="532"/>
      <c r="JS34" s="532"/>
      <c r="JT34" s="532"/>
      <c r="JU34" s="532"/>
      <c r="JV34" s="532"/>
      <c r="JW34" s="532"/>
      <c r="JX34" s="532"/>
      <c r="JY34" s="532"/>
      <c r="JZ34" s="532"/>
      <c r="KA34" s="532"/>
      <c r="KB34" s="532"/>
      <c r="KC34" s="532"/>
      <c r="KD34" s="532"/>
      <c r="KE34" s="532"/>
      <c r="KF34" s="532"/>
      <c r="KG34" s="532"/>
      <c r="KH34" s="532"/>
      <c r="KI34" s="532"/>
      <c r="KJ34" s="532"/>
      <c r="KK34" s="532"/>
      <c r="KL34" s="532"/>
      <c r="KN34" s="533"/>
      <c r="KO34" s="533"/>
      <c r="KP34" s="533"/>
      <c r="KQ34" s="533"/>
      <c r="KR34" s="533"/>
      <c r="KS34" s="533"/>
      <c r="KT34" s="533"/>
      <c r="KU34" s="533"/>
      <c r="KV34" s="533"/>
      <c r="KW34" s="533"/>
      <c r="KX34" s="533"/>
      <c r="KY34" s="533"/>
      <c r="KZ34" s="533"/>
      <c r="LA34" s="533"/>
      <c r="LB34" s="533"/>
      <c r="LC34" s="533"/>
      <c r="LD34" s="533"/>
      <c r="LE34" s="533"/>
      <c r="LF34" s="533"/>
      <c r="LG34" s="533"/>
      <c r="LH34" s="533"/>
      <c r="LI34" s="533"/>
    </row>
    <row r="35" spans="1:321"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7"/>
      <c r="BS35" s="507"/>
      <c r="BT35" s="507"/>
      <c r="BU35" s="507"/>
      <c r="BV35" s="507"/>
      <c r="BW35" s="507"/>
      <c r="BX35" s="507"/>
      <c r="BY35" s="507"/>
      <c r="BZ35" s="507"/>
      <c r="CA35" s="507"/>
      <c r="CB35" s="507"/>
      <c r="CC35" s="507"/>
      <c r="CD35" s="507"/>
      <c r="CE35" s="507"/>
      <c r="CF35" s="507"/>
      <c r="CG35" s="507"/>
      <c r="CH35" s="507"/>
      <c r="CI35" s="507"/>
      <c r="CJ35" s="507"/>
      <c r="CK35" s="507"/>
      <c r="CL35" s="507"/>
      <c r="CM35" s="507"/>
      <c r="CO35" s="511"/>
      <c r="CP35" s="511"/>
      <c r="CQ35" s="511"/>
      <c r="CR35" s="511"/>
      <c r="CS35" s="511"/>
      <c r="CT35" s="511"/>
      <c r="CU35" s="511"/>
      <c r="CV35" s="511"/>
      <c r="CW35" s="511"/>
      <c r="CX35" s="511"/>
      <c r="CY35" s="511"/>
      <c r="CZ35" s="511"/>
      <c r="DA35" s="511"/>
      <c r="DB35" s="511"/>
      <c r="DC35" s="511"/>
      <c r="DD35" s="511"/>
      <c r="DE35" s="511"/>
      <c r="DF35" s="511"/>
      <c r="DG35" s="511"/>
      <c r="DH35" s="511"/>
      <c r="DI35" s="511"/>
      <c r="DJ35" s="511"/>
      <c r="DL35" s="530"/>
      <c r="DM35" s="530"/>
      <c r="DN35" s="530"/>
      <c r="DO35" s="530"/>
      <c r="DP35" s="530"/>
      <c r="DQ35" s="530"/>
      <c r="DR35" s="530"/>
      <c r="DS35" s="530"/>
      <c r="DT35" s="530"/>
      <c r="DU35" s="530"/>
      <c r="DV35" s="530"/>
      <c r="DW35" s="530"/>
      <c r="DX35" s="530"/>
      <c r="DY35" s="530"/>
      <c r="DZ35" s="530"/>
      <c r="EA35" s="530"/>
      <c r="EB35" s="530"/>
      <c r="EC35" s="530"/>
      <c r="ED35" s="530"/>
      <c r="EE35" s="530"/>
      <c r="EF35" s="530"/>
      <c r="EG35" s="530"/>
      <c r="EI35" s="531"/>
      <c r="EJ35" s="531"/>
      <c r="EK35" s="536"/>
      <c r="EL35" s="531"/>
      <c r="EM35" s="531"/>
      <c r="EN35" s="531"/>
      <c r="EO35" s="531"/>
      <c r="EP35" s="531"/>
      <c r="EQ35" s="531"/>
      <c r="ER35" s="531"/>
      <c r="ES35" s="531"/>
      <c r="ET35" s="531"/>
      <c r="EU35" s="531"/>
      <c r="EV35" s="531"/>
      <c r="EW35" s="531"/>
      <c r="EX35" s="531"/>
      <c r="EY35" s="531"/>
      <c r="EZ35" s="531"/>
      <c r="FA35" s="531"/>
      <c r="FB35" s="531"/>
      <c r="FC35" s="531"/>
      <c r="FD35" s="531"/>
      <c r="FF35" s="532"/>
      <c r="FG35" s="532"/>
      <c r="FH35" s="532"/>
      <c r="FI35" s="532"/>
      <c r="FJ35" s="532"/>
      <c r="FK35" s="532"/>
      <c r="FL35" s="532"/>
      <c r="FM35" s="532"/>
      <c r="FN35" s="532"/>
      <c r="FO35" s="532"/>
      <c r="FP35" s="532"/>
      <c r="FQ35" s="532"/>
      <c r="FR35" s="532"/>
      <c r="FS35" s="532"/>
      <c r="FT35" s="532"/>
      <c r="FU35" s="532"/>
      <c r="FV35" s="532"/>
      <c r="FW35" s="532"/>
      <c r="FX35" s="532"/>
      <c r="FY35" s="532"/>
      <c r="FZ35" s="532"/>
      <c r="GA35" s="532"/>
      <c r="GC35" s="533"/>
      <c r="GD35" s="533"/>
      <c r="GE35" s="533"/>
      <c r="GF35" s="533"/>
      <c r="GG35" s="533"/>
      <c r="GH35" s="533"/>
      <c r="GI35" s="533"/>
      <c r="GJ35" s="533"/>
      <c r="GK35" s="533"/>
      <c r="GL35" s="533"/>
      <c r="GM35" s="533"/>
      <c r="GN35" s="533"/>
      <c r="GO35" s="533"/>
      <c r="GP35" s="533"/>
      <c r="GQ35" s="533"/>
      <c r="GR35" s="533"/>
      <c r="GS35" s="533"/>
      <c r="GT35" s="533"/>
      <c r="GU35" s="533"/>
      <c r="GV35" s="533"/>
      <c r="GW35" s="533"/>
      <c r="GX35" s="533"/>
      <c r="GZ35" s="511"/>
      <c r="HA35" s="511"/>
      <c r="HB35" s="511"/>
      <c r="HC35" s="511"/>
      <c r="HD35" s="511"/>
      <c r="HE35" s="511"/>
      <c r="HF35" s="511"/>
      <c r="HG35" s="511"/>
      <c r="HH35" s="511"/>
      <c r="HI35" s="511"/>
      <c r="HJ35" s="511"/>
      <c r="HK35" s="511"/>
      <c r="HL35" s="511"/>
      <c r="HM35" s="511"/>
      <c r="HN35" s="511"/>
      <c r="HO35" s="511"/>
      <c r="HP35" s="511"/>
      <c r="HQ35" s="511"/>
      <c r="HR35" s="511"/>
      <c r="HS35" s="511"/>
      <c r="HT35" s="511"/>
      <c r="HU35" s="511"/>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T35" s="531"/>
      <c r="IU35" s="531"/>
      <c r="IV35" s="531"/>
      <c r="IW35" s="531"/>
      <c r="IX35" s="531"/>
      <c r="IY35" s="531"/>
      <c r="IZ35" s="531"/>
      <c r="JA35" s="531"/>
      <c r="JB35" s="531"/>
      <c r="JC35" s="531"/>
      <c r="JD35" s="531"/>
      <c r="JE35" s="531"/>
      <c r="JF35" s="531"/>
      <c r="JG35" s="531"/>
      <c r="JH35" s="531"/>
      <c r="JI35" s="531"/>
      <c r="JJ35" s="531"/>
      <c r="JK35" s="531"/>
      <c r="JL35" s="531"/>
      <c r="JM35" s="531"/>
      <c r="JN35" s="531"/>
      <c r="JO35" s="531"/>
      <c r="JQ35" s="532"/>
      <c r="JR35" s="532"/>
      <c r="JS35" s="532"/>
      <c r="JT35" s="532"/>
      <c r="JU35" s="532"/>
      <c r="JV35" s="532"/>
      <c r="JW35" s="532"/>
      <c r="JX35" s="532"/>
      <c r="JY35" s="532"/>
      <c r="JZ35" s="532"/>
      <c r="KA35" s="532"/>
      <c r="KB35" s="532"/>
      <c r="KC35" s="532"/>
      <c r="KD35" s="532"/>
      <c r="KE35" s="532"/>
      <c r="KF35" s="532"/>
      <c r="KG35" s="532"/>
      <c r="KH35" s="532"/>
      <c r="KI35" s="532"/>
      <c r="KJ35" s="532"/>
      <c r="KK35" s="532"/>
      <c r="KL35" s="532"/>
      <c r="KN35" s="533"/>
      <c r="KO35" s="533"/>
      <c r="KP35" s="533"/>
      <c r="KQ35" s="533"/>
      <c r="KR35" s="533"/>
      <c r="KS35" s="533"/>
      <c r="KT35" s="533"/>
      <c r="KU35" s="533"/>
      <c r="KV35" s="533"/>
      <c r="KW35" s="533"/>
      <c r="KX35" s="533"/>
      <c r="KY35" s="533"/>
      <c r="KZ35" s="533"/>
      <c r="LA35" s="533"/>
      <c r="LB35" s="533"/>
      <c r="LC35" s="533"/>
      <c r="LD35" s="533"/>
      <c r="LE35" s="533"/>
      <c r="LF35" s="533"/>
      <c r="LG35" s="533"/>
      <c r="LH35" s="533"/>
      <c r="LI35" s="533"/>
    </row>
    <row r="36" spans="1:321"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O36" s="511"/>
      <c r="CP36" s="511"/>
      <c r="CQ36" s="511"/>
      <c r="CR36" s="511"/>
      <c r="CS36" s="511"/>
      <c r="CT36" s="511"/>
      <c r="CU36" s="511"/>
      <c r="CV36" s="511"/>
      <c r="CW36" s="511"/>
      <c r="CX36" s="511"/>
      <c r="CY36" s="511"/>
      <c r="CZ36" s="511"/>
      <c r="DA36" s="511"/>
      <c r="DB36" s="511"/>
      <c r="DC36" s="511"/>
      <c r="DD36" s="511"/>
      <c r="DE36" s="511"/>
      <c r="DF36" s="511"/>
      <c r="DG36" s="511"/>
      <c r="DH36" s="511"/>
      <c r="DI36" s="511"/>
      <c r="DJ36" s="511"/>
      <c r="DL36" s="530"/>
      <c r="DM36" s="530"/>
      <c r="DN36" s="530"/>
      <c r="DO36" s="530"/>
      <c r="DP36" s="530"/>
      <c r="DQ36" s="530"/>
      <c r="DR36" s="530"/>
      <c r="DS36" s="530"/>
      <c r="DT36" s="530"/>
      <c r="DU36" s="530"/>
      <c r="DV36" s="530"/>
      <c r="DW36" s="530"/>
      <c r="DX36" s="530"/>
      <c r="DY36" s="530"/>
      <c r="DZ36" s="530"/>
      <c r="EA36" s="530"/>
      <c r="EB36" s="530"/>
      <c r="EC36" s="530"/>
      <c r="ED36" s="530"/>
      <c r="EE36" s="530"/>
      <c r="EF36" s="530"/>
      <c r="EG36" s="530"/>
      <c r="EI36" s="531"/>
      <c r="EJ36" s="531"/>
      <c r="EK36" s="536"/>
      <c r="EL36" s="531"/>
      <c r="EM36" s="531"/>
      <c r="EN36" s="531"/>
      <c r="EO36" s="531"/>
      <c r="EP36" s="531"/>
      <c r="EQ36" s="531"/>
      <c r="ER36" s="531"/>
      <c r="ES36" s="531"/>
      <c r="ET36" s="531"/>
      <c r="EU36" s="531"/>
      <c r="EV36" s="531"/>
      <c r="EW36" s="531"/>
      <c r="EX36" s="531"/>
      <c r="EY36" s="531"/>
      <c r="EZ36" s="531"/>
      <c r="FA36" s="531"/>
      <c r="FB36" s="531"/>
      <c r="FC36" s="531"/>
      <c r="FD36" s="531"/>
      <c r="FF36" s="532"/>
      <c r="FG36" s="532"/>
      <c r="FH36" s="532"/>
      <c r="FI36" s="532"/>
      <c r="FJ36" s="532"/>
      <c r="FK36" s="532"/>
      <c r="FL36" s="532"/>
      <c r="FM36" s="532"/>
      <c r="FN36" s="532"/>
      <c r="FO36" s="532"/>
      <c r="FP36" s="532"/>
      <c r="FQ36" s="532"/>
      <c r="FR36" s="532"/>
      <c r="FS36" s="532"/>
      <c r="FT36" s="532"/>
      <c r="FU36" s="532"/>
      <c r="FV36" s="532"/>
      <c r="FW36" s="532"/>
      <c r="FX36" s="532"/>
      <c r="FY36" s="532"/>
      <c r="FZ36" s="532"/>
      <c r="GA36" s="532"/>
      <c r="GC36" s="533"/>
      <c r="GD36" s="533"/>
      <c r="GE36" s="533"/>
      <c r="GF36" s="533"/>
      <c r="GG36" s="533"/>
      <c r="GH36" s="533"/>
      <c r="GI36" s="533"/>
      <c r="GJ36" s="533"/>
      <c r="GK36" s="533"/>
      <c r="GL36" s="533"/>
      <c r="GM36" s="533"/>
      <c r="GN36" s="533"/>
      <c r="GO36" s="533"/>
      <c r="GP36" s="533"/>
      <c r="GQ36" s="533"/>
      <c r="GR36" s="533"/>
      <c r="GS36" s="533"/>
      <c r="GT36" s="533"/>
      <c r="GU36" s="533"/>
      <c r="GV36" s="533"/>
      <c r="GW36" s="533"/>
      <c r="GX36" s="533"/>
      <c r="GZ36" s="511"/>
      <c r="HA36" s="511"/>
      <c r="HB36" s="511"/>
      <c r="HC36" s="511"/>
      <c r="HD36" s="511"/>
      <c r="HE36" s="511"/>
      <c r="HF36" s="511"/>
      <c r="HG36" s="511"/>
      <c r="HH36" s="511"/>
      <c r="HI36" s="511"/>
      <c r="HJ36" s="511"/>
      <c r="HK36" s="511"/>
      <c r="HL36" s="511"/>
      <c r="HM36" s="511"/>
      <c r="HN36" s="511"/>
      <c r="HO36" s="511"/>
      <c r="HP36" s="511"/>
      <c r="HQ36" s="511"/>
      <c r="HR36" s="511"/>
      <c r="HS36" s="511"/>
      <c r="HT36" s="511"/>
      <c r="HU36" s="511"/>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T36" s="531"/>
      <c r="IU36" s="531"/>
      <c r="IV36" s="531"/>
      <c r="IW36" s="531"/>
      <c r="IX36" s="531"/>
      <c r="IY36" s="531"/>
      <c r="IZ36" s="531"/>
      <c r="JA36" s="531"/>
      <c r="JB36" s="531"/>
      <c r="JC36" s="531"/>
      <c r="JD36" s="531"/>
      <c r="JE36" s="531"/>
      <c r="JF36" s="531"/>
      <c r="JG36" s="531"/>
      <c r="JH36" s="531"/>
      <c r="JI36" s="531"/>
      <c r="JJ36" s="531"/>
      <c r="JK36" s="531"/>
      <c r="JL36" s="531"/>
      <c r="JM36" s="531"/>
      <c r="JN36" s="531"/>
      <c r="JO36" s="531"/>
      <c r="JQ36" s="532"/>
      <c r="JR36" s="532"/>
      <c r="JS36" s="532"/>
      <c r="JT36" s="532"/>
      <c r="JU36" s="532"/>
      <c r="JV36" s="532"/>
      <c r="JW36" s="532"/>
      <c r="JX36" s="532"/>
      <c r="JY36" s="532"/>
      <c r="JZ36" s="532"/>
      <c r="KA36" s="532"/>
      <c r="KB36" s="532"/>
      <c r="KC36" s="532"/>
      <c r="KD36" s="532"/>
      <c r="KE36" s="532"/>
      <c r="KF36" s="532"/>
      <c r="KG36" s="532"/>
      <c r="KH36" s="532"/>
      <c r="KI36" s="532"/>
      <c r="KJ36" s="532"/>
      <c r="KK36" s="532"/>
      <c r="KL36" s="532"/>
      <c r="KN36" s="533"/>
      <c r="KO36" s="533"/>
      <c r="KP36" s="533"/>
      <c r="KQ36" s="533"/>
      <c r="KR36" s="533"/>
      <c r="KS36" s="533"/>
      <c r="KT36" s="533"/>
      <c r="KU36" s="533"/>
      <c r="KV36" s="533"/>
      <c r="KW36" s="533"/>
      <c r="KX36" s="533"/>
      <c r="KY36" s="533"/>
      <c r="KZ36" s="533"/>
      <c r="LA36" s="533"/>
      <c r="LB36" s="533"/>
      <c r="LC36" s="533"/>
      <c r="LD36" s="533"/>
      <c r="LE36" s="533"/>
      <c r="LF36" s="533"/>
      <c r="LG36" s="533"/>
      <c r="LH36" s="533"/>
      <c r="LI36" s="533"/>
    </row>
    <row r="37" spans="1:321"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7"/>
      <c r="BS37" s="507"/>
      <c r="BT37" s="507"/>
      <c r="BU37" s="507"/>
      <c r="BV37" s="507"/>
      <c r="BW37" s="507"/>
      <c r="BX37" s="507"/>
      <c r="BY37" s="507"/>
      <c r="BZ37" s="507"/>
      <c r="CA37" s="507"/>
      <c r="CB37" s="507"/>
      <c r="CC37" s="507"/>
      <c r="CD37" s="507"/>
      <c r="CE37" s="507"/>
      <c r="CF37" s="507"/>
      <c r="CG37" s="507"/>
      <c r="CH37" s="507"/>
      <c r="CI37" s="507"/>
      <c r="CJ37" s="507"/>
      <c r="CK37" s="507"/>
      <c r="CL37" s="507"/>
      <c r="CM37" s="507"/>
      <c r="CO37" s="511"/>
      <c r="CP37" s="511"/>
      <c r="CQ37" s="511"/>
      <c r="CR37" s="511"/>
      <c r="CS37" s="511"/>
      <c r="CT37" s="511"/>
      <c r="CU37" s="511"/>
      <c r="CV37" s="511"/>
      <c r="CW37" s="511"/>
      <c r="CX37" s="511"/>
      <c r="CY37" s="511"/>
      <c r="CZ37" s="511"/>
      <c r="DA37" s="511"/>
      <c r="DB37" s="511"/>
      <c r="DC37" s="511"/>
      <c r="DD37" s="511"/>
      <c r="DE37" s="511"/>
      <c r="DF37" s="511"/>
      <c r="DG37" s="511"/>
      <c r="DH37" s="511"/>
      <c r="DI37" s="511"/>
      <c r="DJ37" s="511"/>
      <c r="DL37" s="530"/>
      <c r="DM37" s="530"/>
      <c r="DN37" s="530"/>
      <c r="DO37" s="530"/>
      <c r="DP37" s="530"/>
      <c r="DQ37" s="530"/>
      <c r="DR37" s="530"/>
      <c r="DS37" s="530"/>
      <c r="DT37" s="530"/>
      <c r="DU37" s="530"/>
      <c r="DV37" s="530"/>
      <c r="DW37" s="530"/>
      <c r="DX37" s="530"/>
      <c r="DY37" s="530"/>
      <c r="DZ37" s="530"/>
      <c r="EA37" s="530"/>
      <c r="EB37" s="530"/>
      <c r="EC37" s="530"/>
      <c r="ED37" s="530"/>
      <c r="EE37" s="530"/>
      <c r="EF37" s="530"/>
      <c r="EG37" s="530"/>
      <c r="EI37" s="531"/>
      <c r="EJ37" s="531"/>
      <c r="EK37" s="536"/>
      <c r="EL37" s="531"/>
      <c r="EM37" s="531"/>
      <c r="EN37" s="531"/>
      <c r="EO37" s="531"/>
      <c r="EP37" s="531"/>
      <c r="EQ37" s="531"/>
      <c r="ER37" s="531"/>
      <c r="ES37" s="531"/>
      <c r="ET37" s="531"/>
      <c r="EU37" s="531"/>
      <c r="EV37" s="531"/>
      <c r="EW37" s="531"/>
      <c r="EX37" s="531"/>
      <c r="EY37" s="531"/>
      <c r="EZ37" s="531"/>
      <c r="FA37" s="531"/>
      <c r="FB37" s="531"/>
      <c r="FC37" s="531"/>
      <c r="FD37" s="531"/>
      <c r="FF37" s="532"/>
      <c r="FG37" s="532"/>
      <c r="FH37" s="532"/>
      <c r="FI37" s="532"/>
      <c r="FJ37" s="532"/>
      <c r="FK37" s="532"/>
      <c r="FL37" s="532"/>
      <c r="FM37" s="532"/>
      <c r="FN37" s="532"/>
      <c r="FO37" s="532"/>
      <c r="FP37" s="532"/>
      <c r="FQ37" s="532"/>
      <c r="FR37" s="532"/>
      <c r="FS37" s="532"/>
      <c r="FT37" s="532"/>
      <c r="FU37" s="532"/>
      <c r="FV37" s="532"/>
      <c r="FW37" s="532"/>
      <c r="FX37" s="532"/>
      <c r="FY37" s="532"/>
      <c r="FZ37" s="532"/>
      <c r="GA37" s="532"/>
      <c r="GC37" s="533"/>
      <c r="GD37" s="533"/>
      <c r="GE37" s="533"/>
      <c r="GF37" s="533"/>
      <c r="GG37" s="533"/>
      <c r="GH37" s="533"/>
      <c r="GI37" s="533"/>
      <c r="GJ37" s="533"/>
      <c r="GK37" s="533"/>
      <c r="GL37" s="533"/>
      <c r="GM37" s="533"/>
      <c r="GN37" s="533"/>
      <c r="GO37" s="533"/>
      <c r="GP37" s="533"/>
      <c r="GQ37" s="533"/>
      <c r="GR37" s="533"/>
      <c r="GS37" s="533"/>
      <c r="GT37" s="533"/>
      <c r="GU37" s="533"/>
      <c r="GV37" s="533"/>
      <c r="GW37" s="533"/>
      <c r="GX37" s="533"/>
      <c r="GZ37" s="511"/>
      <c r="HA37" s="511"/>
      <c r="HB37" s="511"/>
      <c r="HC37" s="511"/>
      <c r="HD37" s="511"/>
      <c r="HE37" s="511"/>
      <c r="HF37" s="511"/>
      <c r="HG37" s="511"/>
      <c r="HH37" s="511"/>
      <c r="HI37" s="511"/>
      <c r="HJ37" s="511"/>
      <c r="HK37" s="511"/>
      <c r="HL37" s="511"/>
      <c r="HM37" s="511"/>
      <c r="HN37" s="511"/>
      <c r="HO37" s="511"/>
      <c r="HP37" s="511"/>
      <c r="HQ37" s="511"/>
      <c r="HR37" s="511"/>
      <c r="HS37" s="511"/>
      <c r="HT37" s="511"/>
      <c r="HU37" s="511"/>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T37" s="531"/>
      <c r="IU37" s="531"/>
      <c r="IV37" s="531"/>
      <c r="IW37" s="531"/>
      <c r="IX37" s="531"/>
      <c r="IY37" s="531"/>
      <c r="IZ37" s="531"/>
      <c r="JA37" s="531"/>
      <c r="JB37" s="531"/>
      <c r="JC37" s="531"/>
      <c r="JD37" s="531"/>
      <c r="JE37" s="531"/>
      <c r="JF37" s="531"/>
      <c r="JG37" s="531"/>
      <c r="JH37" s="531"/>
      <c r="JI37" s="531"/>
      <c r="JJ37" s="531"/>
      <c r="JK37" s="531"/>
      <c r="JL37" s="531"/>
      <c r="JM37" s="531"/>
      <c r="JN37" s="531"/>
      <c r="JO37" s="531"/>
      <c r="JQ37" s="532"/>
      <c r="JR37" s="532"/>
      <c r="JS37" s="532"/>
      <c r="JT37" s="532"/>
      <c r="JU37" s="532"/>
      <c r="JV37" s="532"/>
      <c r="JW37" s="532"/>
      <c r="JX37" s="532"/>
      <c r="JY37" s="532"/>
      <c r="JZ37" s="532"/>
      <c r="KA37" s="532"/>
      <c r="KB37" s="532"/>
      <c r="KC37" s="532"/>
      <c r="KD37" s="532"/>
      <c r="KE37" s="532"/>
      <c r="KF37" s="532"/>
      <c r="KG37" s="532"/>
      <c r="KH37" s="532"/>
      <c r="KI37" s="532"/>
      <c r="KJ37" s="532"/>
      <c r="KK37" s="532"/>
      <c r="KL37" s="532"/>
      <c r="KN37" s="533"/>
      <c r="KO37" s="533"/>
      <c r="KP37" s="533"/>
      <c r="KQ37" s="533"/>
      <c r="KR37" s="533"/>
      <c r="KS37" s="533"/>
      <c r="KT37" s="533"/>
      <c r="KU37" s="533"/>
      <c r="KV37" s="533"/>
      <c r="KW37" s="533"/>
      <c r="KX37" s="533"/>
      <c r="KY37" s="533"/>
      <c r="KZ37" s="533"/>
      <c r="LA37" s="533"/>
      <c r="LB37" s="533"/>
      <c r="LC37" s="533"/>
      <c r="LD37" s="533"/>
      <c r="LE37" s="533"/>
      <c r="LF37" s="533"/>
      <c r="LG37" s="533"/>
      <c r="LH37" s="533"/>
      <c r="LI37" s="533"/>
    </row>
    <row r="38" spans="1:321"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7"/>
      <c r="BS38" s="507"/>
      <c r="BT38" s="507"/>
      <c r="BU38" s="507"/>
      <c r="BV38" s="507"/>
      <c r="BW38" s="507"/>
      <c r="BX38" s="507"/>
      <c r="BY38" s="507"/>
      <c r="BZ38" s="507"/>
      <c r="CA38" s="507"/>
      <c r="CB38" s="507"/>
      <c r="CC38" s="507"/>
      <c r="CD38" s="507"/>
      <c r="CE38" s="507"/>
      <c r="CF38" s="507"/>
      <c r="CG38" s="507"/>
      <c r="CH38" s="507"/>
      <c r="CI38" s="507"/>
      <c r="CJ38" s="507"/>
      <c r="CK38" s="507"/>
      <c r="CL38" s="507"/>
      <c r="CM38" s="507"/>
      <c r="CO38" s="511"/>
      <c r="CP38" s="511"/>
      <c r="CQ38" s="511"/>
      <c r="CR38" s="511"/>
      <c r="CS38" s="511"/>
      <c r="CT38" s="511"/>
      <c r="CU38" s="511"/>
      <c r="CV38" s="511"/>
      <c r="CW38" s="511"/>
      <c r="CX38" s="511"/>
      <c r="CY38" s="511"/>
      <c r="CZ38" s="511"/>
      <c r="DA38" s="511"/>
      <c r="DB38" s="511"/>
      <c r="DC38" s="511"/>
      <c r="DD38" s="511"/>
      <c r="DE38" s="511"/>
      <c r="DF38" s="511"/>
      <c r="DG38" s="511"/>
      <c r="DH38" s="511"/>
      <c r="DI38" s="511"/>
      <c r="DJ38" s="511"/>
      <c r="DL38" s="530"/>
      <c r="DM38" s="530"/>
      <c r="DN38" s="530"/>
      <c r="DO38" s="530"/>
      <c r="DP38" s="530"/>
      <c r="DQ38" s="530"/>
      <c r="DR38" s="530"/>
      <c r="DS38" s="530"/>
      <c r="DT38" s="530"/>
      <c r="DU38" s="530"/>
      <c r="DV38" s="530"/>
      <c r="DW38" s="530"/>
      <c r="DX38" s="530"/>
      <c r="DY38" s="530"/>
      <c r="DZ38" s="530"/>
      <c r="EA38" s="530"/>
      <c r="EB38" s="530"/>
      <c r="EC38" s="530"/>
      <c r="ED38" s="530"/>
      <c r="EE38" s="530"/>
      <c r="EF38" s="530"/>
      <c r="EG38" s="530"/>
      <c r="EI38" s="531"/>
      <c r="EJ38" s="531"/>
      <c r="EK38" s="536"/>
      <c r="EL38" s="531"/>
      <c r="EM38" s="531"/>
      <c r="EN38" s="531"/>
      <c r="EO38" s="531"/>
      <c r="EP38" s="531"/>
      <c r="EQ38" s="531"/>
      <c r="ER38" s="531"/>
      <c r="ES38" s="531"/>
      <c r="ET38" s="531"/>
      <c r="EU38" s="531"/>
      <c r="EV38" s="531"/>
      <c r="EW38" s="531"/>
      <c r="EX38" s="531"/>
      <c r="EY38" s="531"/>
      <c r="EZ38" s="531"/>
      <c r="FA38" s="531"/>
      <c r="FB38" s="531"/>
      <c r="FC38" s="531"/>
      <c r="FD38" s="531"/>
      <c r="FF38" s="532"/>
      <c r="FG38" s="532"/>
      <c r="FH38" s="532"/>
      <c r="FI38" s="532"/>
      <c r="FJ38" s="532"/>
      <c r="FK38" s="532"/>
      <c r="FL38" s="532"/>
      <c r="FM38" s="532"/>
      <c r="FN38" s="532"/>
      <c r="FO38" s="532"/>
      <c r="FP38" s="532"/>
      <c r="FQ38" s="532"/>
      <c r="FR38" s="532"/>
      <c r="FS38" s="532"/>
      <c r="FT38" s="532"/>
      <c r="FU38" s="532"/>
      <c r="FV38" s="532"/>
      <c r="FW38" s="532"/>
      <c r="FX38" s="532"/>
      <c r="FY38" s="532"/>
      <c r="FZ38" s="532"/>
      <c r="GA38" s="532"/>
      <c r="GC38" s="533"/>
      <c r="GD38" s="533"/>
      <c r="GE38" s="533"/>
      <c r="GF38" s="533"/>
      <c r="GG38" s="533"/>
      <c r="GH38" s="533"/>
      <c r="GI38" s="533"/>
      <c r="GJ38" s="533"/>
      <c r="GK38" s="533"/>
      <c r="GL38" s="533"/>
      <c r="GM38" s="533"/>
      <c r="GN38" s="533"/>
      <c r="GO38" s="533"/>
      <c r="GP38" s="533"/>
      <c r="GQ38" s="533"/>
      <c r="GR38" s="533"/>
      <c r="GS38" s="533"/>
      <c r="GT38" s="533"/>
      <c r="GU38" s="533"/>
      <c r="GV38" s="533"/>
      <c r="GW38" s="533"/>
      <c r="GX38" s="533"/>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T38" s="531"/>
      <c r="IU38" s="531"/>
      <c r="IV38" s="531"/>
      <c r="IW38" s="531"/>
      <c r="IX38" s="531"/>
      <c r="IY38" s="531"/>
      <c r="IZ38" s="531"/>
      <c r="JA38" s="531"/>
      <c r="JB38" s="531"/>
      <c r="JC38" s="531"/>
      <c r="JD38" s="531"/>
      <c r="JE38" s="531"/>
      <c r="JF38" s="531"/>
      <c r="JG38" s="531"/>
      <c r="JH38" s="531"/>
      <c r="JI38" s="531"/>
      <c r="JJ38" s="531"/>
      <c r="JK38" s="531"/>
      <c r="JL38" s="531"/>
      <c r="JM38" s="531"/>
      <c r="JN38" s="531"/>
      <c r="JO38" s="531"/>
      <c r="JQ38" s="532"/>
      <c r="JR38" s="532"/>
      <c r="JS38" s="532"/>
      <c r="JT38" s="532"/>
      <c r="JU38" s="532"/>
      <c r="JV38" s="532"/>
      <c r="JW38" s="532"/>
      <c r="JX38" s="532"/>
      <c r="JY38" s="532"/>
      <c r="JZ38" s="532"/>
      <c r="KA38" s="532"/>
      <c r="KB38" s="532"/>
      <c r="KC38" s="532"/>
      <c r="KD38" s="532"/>
      <c r="KE38" s="532"/>
      <c r="KF38" s="532"/>
      <c r="KG38" s="532"/>
      <c r="KH38" s="532"/>
      <c r="KI38" s="532"/>
      <c r="KJ38" s="532"/>
      <c r="KK38" s="532"/>
      <c r="KL38" s="532"/>
      <c r="KN38" s="533"/>
      <c r="KO38" s="533"/>
      <c r="KP38" s="533"/>
      <c r="KQ38" s="533"/>
      <c r="KR38" s="533"/>
      <c r="KS38" s="533"/>
      <c r="KT38" s="533"/>
      <c r="KU38" s="533"/>
      <c r="KV38" s="533"/>
      <c r="KW38" s="533"/>
      <c r="KX38" s="533"/>
      <c r="KY38" s="533"/>
      <c r="KZ38" s="533"/>
      <c r="LA38" s="533"/>
      <c r="LB38" s="533"/>
      <c r="LC38" s="533"/>
      <c r="LD38" s="533"/>
      <c r="LE38" s="533"/>
      <c r="LF38" s="533"/>
      <c r="LG38" s="533"/>
      <c r="LH38" s="533"/>
      <c r="LI38" s="533"/>
    </row>
    <row r="39" spans="1:321"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7"/>
      <c r="BS39" s="507"/>
      <c r="BT39" s="507"/>
      <c r="BU39" s="507"/>
      <c r="BV39" s="507"/>
      <c r="BW39" s="507"/>
      <c r="BX39" s="507"/>
      <c r="BY39" s="507"/>
      <c r="BZ39" s="507"/>
      <c r="CA39" s="507"/>
      <c r="CB39" s="507"/>
      <c r="CC39" s="507"/>
      <c r="CD39" s="507"/>
      <c r="CE39" s="507"/>
      <c r="CF39" s="507"/>
      <c r="CG39" s="507"/>
      <c r="CH39" s="507"/>
      <c r="CI39" s="507"/>
      <c r="CJ39" s="507"/>
      <c r="CK39" s="507"/>
      <c r="CL39" s="507"/>
      <c r="CM39" s="507"/>
      <c r="CO39" s="511"/>
      <c r="CP39" s="511"/>
      <c r="CQ39" s="511"/>
      <c r="CR39" s="511"/>
      <c r="CS39" s="511"/>
      <c r="CT39" s="511"/>
      <c r="CU39" s="511"/>
      <c r="CV39" s="511"/>
      <c r="CW39" s="511"/>
      <c r="CX39" s="511"/>
      <c r="CY39" s="511"/>
      <c r="CZ39" s="511"/>
      <c r="DA39" s="511"/>
      <c r="DB39" s="511"/>
      <c r="DC39" s="511"/>
      <c r="DD39" s="511"/>
      <c r="DE39" s="511"/>
      <c r="DF39" s="511"/>
      <c r="DG39" s="511"/>
      <c r="DH39" s="511"/>
      <c r="DI39" s="511"/>
      <c r="DJ39" s="511"/>
      <c r="DL39" s="530"/>
      <c r="DM39" s="530"/>
      <c r="DN39" s="530"/>
      <c r="DO39" s="530"/>
      <c r="DP39" s="530"/>
      <c r="DQ39" s="530"/>
      <c r="DR39" s="530"/>
      <c r="DS39" s="530"/>
      <c r="DT39" s="530"/>
      <c r="DU39" s="530"/>
      <c r="DV39" s="530"/>
      <c r="DW39" s="530"/>
      <c r="DX39" s="530"/>
      <c r="DY39" s="530"/>
      <c r="DZ39" s="530"/>
      <c r="EA39" s="530"/>
      <c r="EB39" s="530"/>
      <c r="EC39" s="530"/>
      <c r="ED39" s="530"/>
      <c r="EE39" s="530"/>
      <c r="EF39" s="530"/>
      <c r="EG39" s="530"/>
      <c r="EI39" s="531"/>
      <c r="EJ39" s="531"/>
      <c r="EK39" s="536"/>
      <c r="EL39" s="531"/>
      <c r="EM39" s="531"/>
      <c r="EN39" s="531"/>
      <c r="EO39" s="531"/>
      <c r="EP39" s="531"/>
      <c r="EQ39" s="531"/>
      <c r="ER39" s="531"/>
      <c r="ES39" s="531"/>
      <c r="ET39" s="531"/>
      <c r="EU39" s="531"/>
      <c r="EV39" s="531"/>
      <c r="EW39" s="531"/>
      <c r="EX39" s="531"/>
      <c r="EY39" s="531"/>
      <c r="EZ39" s="531"/>
      <c r="FA39" s="531"/>
      <c r="FB39" s="531"/>
      <c r="FC39" s="531"/>
      <c r="FD39" s="531"/>
      <c r="FF39" s="532"/>
      <c r="FG39" s="532"/>
      <c r="FH39" s="532"/>
      <c r="FI39" s="532"/>
      <c r="FJ39" s="532"/>
      <c r="FK39" s="532"/>
      <c r="FL39" s="532"/>
      <c r="FM39" s="532"/>
      <c r="FN39" s="532"/>
      <c r="FO39" s="532"/>
      <c r="FP39" s="532"/>
      <c r="FQ39" s="532"/>
      <c r="FR39" s="532"/>
      <c r="FS39" s="532"/>
      <c r="FT39" s="532"/>
      <c r="FU39" s="532"/>
      <c r="FV39" s="532"/>
      <c r="FW39" s="532"/>
      <c r="FX39" s="532"/>
      <c r="FY39" s="532"/>
      <c r="FZ39" s="532"/>
      <c r="GA39" s="532"/>
      <c r="GC39" s="533"/>
      <c r="GD39" s="533"/>
      <c r="GE39" s="533"/>
      <c r="GF39" s="533"/>
      <c r="GG39" s="533"/>
      <c r="GH39" s="533"/>
      <c r="GI39" s="533"/>
      <c r="GJ39" s="533"/>
      <c r="GK39" s="533"/>
      <c r="GL39" s="533"/>
      <c r="GM39" s="533"/>
      <c r="GN39" s="533"/>
      <c r="GO39" s="533"/>
      <c r="GP39" s="533"/>
      <c r="GQ39" s="533"/>
      <c r="GR39" s="533"/>
      <c r="GS39" s="533"/>
      <c r="GT39" s="533"/>
      <c r="GU39" s="533"/>
      <c r="GV39" s="533"/>
      <c r="GW39" s="533"/>
      <c r="GX39" s="533"/>
      <c r="GZ39" s="511"/>
      <c r="HA39" s="511"/>
      <c r="HB39" s="511"/>
      <c r="HC39" s="511"/>
      <c r="HD39" s="511"/>
      <c r="HE39" s="511"/>
      <c r="HF39" s="511"/>
      <c r="HG39" s="511"/>
      <c r="HH39" s="511"/>
      <c r="HI39" s="511"/>
      <c r="HJ39" s="511"/>
      <c r="HK39" s="511"/>
      <c r="HL39" s="511"/>
      <c r="HM39" s="511"/>
      <c r="HN39" s="511"/>
      <c r="HO39" s="511"/>
      <c r="HP39" s="511"/>
      <c r="HQ39" s="511"/>
      <c r="HR39" s="511"/>
      <c r="HS39" s="511"/>
      <c r="HT39" s="511"/>
      <c r="HU39" s="511"/>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T39" s="531"/>
      <c r="IU39" s="531"/>
      <c r="IV39" s="531"/>
      <c r="IW39" s="531"/>
      <c r="IX39" s="531"/>
      <c r="IY39" s="531"/>
      <c r="IZ39" s="531"/>
      <c r="JA39" s="531"/>
      <c r="JB39" s="531"/>
      <c r="JC39" s="531"/>
      <c r="JD39" s="531"/>
      <c r="JE39" s="531"/>
      <c r="JF39" s="531"/>
      <c r="JG39" s="531"/>
      <c r="JH39" s="531"/>
      <c r="JI39" s="531"/>
      <c r="JJ39" s="531"/>
      <c r="JK39" s="531"/>
      <c r="JL39" s="531"/>
      <c r="JM39" s="531"/>
      <c r="JN39" s="531"/>
      <c r="JO39" s="531"/>
      <c r="JQ39" s="532"/>
      <c r="JR39" s="532"/>
      <c r="JS39" s="532"/>
      <c r="JT39" s="532"/>
      <c r="JU39" s="532"/>
      <c r="JV39" s="532"/>
      <c r="JW39" s="532"/>
      <c r="JX39" s="532"/>
      <c r="JY39" s="532"/>
      <c r="JZ39" s="532"/>
      <c r="KA39" s="532"/>
      <c r="KB39" s="532"/>
      <c r="KC39" s="532"/>
      <c r="KD39" s="532"/>
      <c r="KE39" s="532"/>
      <c r="KF39" s="532"/>
      <c r="KG39" s="532"/>
      <c r="KH39" s="532"/>
      <c r="KI39" s="532"/>
      <c r="KJ39" s="532"/>
      <c r="KK39" s="532"/>
      <c r="KL39" s="532"/>
      <c r="KN39" s="533"/>
      <c r="KO39" s="533"/>
      <c r="KP39" s="533"/>
      <c r="KQ39" s="533"/>
      <c r="KR39" s="533"/>
      <c r="KS39" s="533"/>
      <c r="KT39" s="533"/>
      <c r="KU39" s="533"/>
      <c r="KV39" s="533"/>
      <c r="KW39" s="533"/>
      <c r="KX39" s="533"/>
      <c r="KY39" s="533"/>
      <c r="KZ39" s="533"/>
      <c r="LA39" s="533"/>
      <c r="LB39" s="533"/>
      <c r="LC39" s="533"/>
      <c r="LD39" s="533"/>
      <c r="LE39" s="533"/>
      <c r="LF39" s="533"/>
      <c r="LG39" s="533"/>
      <c r="LH39" s="533"/>
      <c r="LI39" s="533"/>
    </row>
    <row r="40" spans="1:321" x14ac:dyDescent="0.25">
      <c r="A40" s="37" t="str">
        <f>LCI!A62</f>
        <v>Propane, Input (kg/yr)</v>
      </c>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7"/>
      <c r="BS40" s="507"/>
      <c r="BT40" s="507"/>
      <c r="BU40" s="507"/>
      <c r="BV40" s="507"/>
      <c r="BW40" s="507"/>
      <c r="BX40" s="507"/>
      <c r="BY40" s="507"/>
      <c r="BZ40" s="507"/>
      <c r="CA40" s="507"/>
      <c r="CB40" s="507"/>
      <c r="CC40" s="507"/>
      <c r="CD40" s="507"/>
      <c r="CE40" s="507"/>
      <c r="CF40" s="507"/>
      <c r="CG40" s="507"/>
      <c r="CH40" s="507"/>
      <c r="CI40" s="507"/>
      <c r="CJ40" s="507"/>
      <c r="CK40" s="507"/>
      <c r="CL40" s="507"/>
      <c r="CM40" s="507"/>
      <c r="CO40" s="511"/>
      <c r="CP40" s="511"/>
      <c r="CQ40" s="511"/>
      <c r="CR40" s="511"/>
      <c r="CS40" s="511"/>
      <c r="CT40" s="511"/>
      <c r="CU40" s="511"/>
      <c r="CV40" s="511"/>
      <c r="CW40" s="511"/>
      <c r="CX40" s="511"/>
      <c r="CY40" s="511"/>
      <c r="CZ40" s="511"/>
      <c r="DA40" s="511"/>
      <c r="DB40" s="511"/>
      <c r="DC40" s="511"/>
      <c r="DD40" s="511"/>
      <c r="DE40" s="511"/>
      <c r="DF40" s="511"/>
      <c r="DG40" s="511"/>
      <c r="DH40" s="511"/>
      <c r="DI40" s="511"/>
      <c r="DJ40" s="511"/>
      <c r="DL40" s="530"/>
      <c r="DM40" s="530"/>
      <c r="DN40" s="530"/>
      <c r="DO40" s="530"/>
      <c r="DP40" s="530"/>
      <c r="DQ40" s="530"/>
      <c r="DR40" s="530"/>
      <c r="DS40" s="530"/>
      <c r="DT40" s="530"/>
      <c r="DU40" s="530"/>
      <c r="DV40" s="530"/>
      <c r="DW40" s="530"/>
      <c r="DX40" s="530"/>
      <c r="DY40" s="530"/>
      <c r="DZ40" s="530"/>
      <c r="EA40" s="530"/>
      <c r="EB40" s="530"/>
      <c r="EC40" s="530"/>
      <c r="ED40" s="530"/>
      <c r="EE40" s="530"/>
      <c r="EF40" s="530"/>
      <c r="EG40" s="530"/>
      <c r="EI40" s="531"/>
      <c r="EJ40" s="531"/>
      <c r="EK40" s="536"/>
      <c r="EL40" s="531"/>
      <c r="EM40" s="531"/>
      <c r="EN40" s="531"/>
      <c r="EO40" s="531"/>
      <c r="EP40" s="531"/>
      <c r="EQ40" s="531"/>
      <c r="ER40" s="531"/>
      <c r="ES40" s="531"/>
      <c r="ET40" s="531"/>
      <c r="EU40" s="531"/>
      <c r="EV40" s="531"/>
      <c r="EW40" s="531"/>
      <c r="EX40" s="531"/>
      <c r="EY40" s="531"/>
      <c r="EZ40" s="531"/>
      <c r="FA40" s="531"/>
      <c r="FB40" s="531"/>
      <c r="FC40" s="531"/>
      <c r="FD40" s="531"/>
      <c r="FF40" s="532"/>
      <c r="FG40" s="532"/>
      <c r="FH40" s="532"/>
      <c r="FI40" s="532"/>
      <c r="FJ40" s="532"/>
      <c r="FK40" s="532"/>
      <c r="FL40" s="532"/>
      <c r="FM40" s="532"/>
      <c r="FN40" s="532"/>
      <c r="FO40" s="532"/>
      <c r="FP40" s="532"/>
      <c r="FQ40" s="532"/>
      <c r="FR40" s="532"/>
      <c r="FS40" s="532"/>
      <c r="FT40" s="532"/>
      <c r="FU40" s="532"/>
      <c r="FV40" s="532"/>
      <c r="FW40" s="532"/>
      <c r="FX40" s="532"/>
      <c r="FY40" s="532"/>
      <c r="FZ40" s="532"/>
      <c r="GA40" s="532"/>
      <c r="GC40" s="533"/>
      <c r="GD40" s="533"/>
      <c r="GE40" s="533"/>
      <c r="GF40" s="533"/>
      <c r="GG40" s="533"/>
      <c r="GH40" s="533"/>
      <c r="GI40" s="533"/>
      <c r="GJ40" s="533"/>
      <c r="GK40" s="533"/>
      <c r="GL40" s="533"/>
      <c r="GM40" s="533"/>
      <c r="GN40" s="533"/>
      <c r="GO40" s="533"/>
      <c r="GP40" s="533"/>
      <c r="GQ40" s="533"/>
      <c r="GR40" s="533"/>
      <c r="GS40" s="533"/>
      <c r="GT40" s="533"/>
      <c r="GU40" s="533"/>
      <c r="GV40" s="533"/>
      <c r="GW40" s="533"/>
      <c r="GX40" s="533"/>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T40" s="531"/>
      <c r="IU40" s="531"/>
      <c r="IV40" s="531"/>
      <c r="IW40" s="531"/>
      <c r="IX40" s="531"/>
      <c r="IY40" s="531"/>
      <c r="IZ40" s="531"/>
      <c r="JA40" s="531"/>
      <c r="JB40" s="531"/>
      <c r="JC40" s="531"/>
      <c r="JD40" s="531"/>
      <c r="JE40" s="531"/>
      <c r="JF40" s="531"/>
      <c r="JG40" s="531"/>
      <c r="JH40" s="531"/>
      <c r="JI40" s="531"/>
      <c r="JJ40" s="531"/>
      <c r="JK40" s="531"/>
      <c r="JL40" s="531"/>
      <c r="JM40" s="531"/>
      <c r="JN40" s="531"/>
      <c r="JO40" s="531"/>
      <c r="JQ40" s="532"/>
      <c r="JR40" s="532"/>
      <c r="JS40" s="532"/>
      <c r="JT40" s="532"/>
      <c r="JU40" s="532"/>
      <c r="JV40" s="532"/>
      <c r="JW40" s="532"/>
      <c r="JX40" s="532"/>
      <c r="JY40" s="532"/>
      <c r="JZ40" s="532"/>
      <c r="KA40" s="532"/>
      <c r="KB40" s="532"/>
      <c r="KC40" s="532"/>
      <c r="KD40" s="532"/>
      <c r="KE40" s="532"/>
      <c r="KF40" s="532"/>
      <c r="KG40" s="532"/>
      <c r="KH40" s="532"/>
      <c r="KI40" s="532"/>
      <c r="KJ40" s="532"/>
      <c r="KK40" s="532"/>
      <c r="KL40" s="532"/>
      <c r="KN40" s="533"/>
      <c r="KO40" s="533"/>
      <c r="KP40" s="533"/>
      <c r="KQ40" s="533"/>
      <c r="KR40" s="533"/>
      <c r="KS40" s="533"/>
      <c r="KT40" s="533"/>
      <c r="KU40" s="533"/>
      <c r="KV40" s="533"/>
      <c r="KW40" s="533"/>
      <c r="KX40" s="533"/>
      <c r="KY40" s="533"/>
      <c r="KZ40" s="533"/>
      <c r="LA40" s="533"/>
      <c r="LB40" s="533"/>
      <c r="LC40" s="533"/>
      <c r="LD40" s="533"/>
      <c r="LE40" s="533"/>
      <c r="LF40" s="533"/>
      <c r="LG40" s="533"/>
      <c r="LH40" s="533"/>
      <c r="LI40" s="533"/>
    </row>
    <row r="41" spans="1:321"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7"/>
      <c r="BS41" s="507"/>
      <c r="BT41" s="507"/>
      <c r="BU41" s="507"/>
      <c r="BV41" s="507"/>
      <c r="BW41" s="507"/>
      <c r="BX41" s="507"/>
      <c r="BY41" s="507"/>
      <c r="BZ41" s="507"/>
      <c r="CA41" s="507"/>
      <c r="CB41" s="507"/>
      <c r="CC41" s="507"/>
      <c r="CD41" s="507"/>
      <c r="CE41" s="507"/>
      <c r="CF41" s="507"/>
      <c r="CG41" s="507"/>
      <c r="CH41" s="507"/>
      <c r="CI41" s="507"/>
      <c r="CJ41" s="507"/>
      <c r="CK41" s="507"/>
      <c r="CL41" s="507"/>
      <c r="CM41" s="507"/>
      <c r="CO41" s="511"/>
      <c r="CP41" s="511"/>
      <c r="CQ41" s="511"/>
      <c r="CR41" s="511"/>
      <c r="CS41" s="511"/>
      <c r="CT41" s="511"/>
      <c r="CU41" s="511"/>
      <c r="CV41" s="511"/>
      <c r="CW41" s="511"/>
      <c r="CX41" s="511"/>
      <c r="CY41" s="511"/>
      <c r="CZ41" s="511"/>
      <c r="DA41" s="511"/>
      <c r="DB41" s="511"/>
      <c r="DC41" s="511"/>
      <c r="DD41" s="511"/>
      <c r="DE41" s="511"/>
      <c r="DF41" s="511"/>
      <c r="DG41" s="511"/>
      <c r="DH41" s="511"/>
      <c r="DI41" s="511"/>
      <c r="DJ41" s="511"/>
      <c r="DL41" s="530"/>
      <c r="DM41" s="530"/>
      <c r="DN41" s="530"/>
      <c r="DO41" s="530"/>
      <c r="DP41" s="530"/>
      <c r="DQ41" s="530"/>
      <c r="DR41" s="530"/>
      <c r="DS41" s="530"/>
      <c r="DT41" s="530"/>
      <c r="DU41" s="530"/>
      <c r="DV41" s="530"/>
      <c r="DW41" s="530"/>
      <c r="DX41" s="530"/>
      <c r="DY41" s="530"/>
      <c r="DZ41" s="530"/>
      <c r="EA41" s="530"/>
      <c r="EB41" s="530"/>
      <c r="EC41" s="530"/>
      <c r="ED41" s="530"/>
      <c r="EE41" s="530"/>
      <c r="EF41" s="530"/>
      <c r="EG41" s="530"/>
      <c r="EI41" s="531"/>
      <c r="EJ41" s="531"/>
      <c r="EK41" s="536"/>
      <c r="EL41" s="531"/>
      <c r="EM41" s="531"/>
      <c r="EN41" s="531"/>
      <c r="EO41" s="531"/>
      <c r="EP41" s="531"/>
      <c r="EQ41" s="531"/>
      <c r="ER41" s="531"/>
      <c r="ES41" s="531"/>
      <c r="ET41" s="531"/>
      <c r="EU41" s="531"/>
      <c r="EV41" s="531"/>
      <c r="EW41" s="531"/>
      <c r="EX41" s="531"/>
      <c r="EY41" s="531"/>
      <c r="EZ41" s="531"/>
      <c r="FA41" s="531"/>
      <c r="FB41" s="531"/>
      <c r="FC41" s="531"/>
      <c r="FD41" s="531"/>
      <c r="FF41" s="532"/>
      <c r="FG41" s="532"/>
      <c r="FH41" s="532"/>
      <c r="FI41" s="532"/>
      <c r="FJ41" s="532"/>
      <c r="FK41" s="532"/>
      <c r="FL41" s="532"/>
      <c r="FM41" s="532"/>
      <c r="FN41" s="532"/>
      <c r="FO41" s="532"/>
      <c r="FP41" s="532"/>
      <c r="FQ41" s="532"/>
      <c r="FR41" s="532"/>
      <c r="FS41" s="532"/>
      <c r="FT41" s="532"/>
      <c r="FU41" s="532"/>
      <c r="FV41" s="532"/>
      <c r="FW41" s="532"/>
      <c r="FX41" s="532"/>
      <c r="FY41" s="532"/>
      <c r="FZ41" s="532"/>
      <c r="GA41" s="532"/>
      <c r="GC41" s="533"/>
      <c r="GD41" s="533"/>
      <c r="GE41" s="533"/>
      <c r="GF41" s="533"/>
      <c r="GG41" s="533"/>
      <c r="GH41" s="533"/>
      <c r="GI41" s="533"/>
      <c r="GJ41" s="533"/>
      <c r="GK41" s="533"/>
      <c r="GL41" s="533"/>
      <c r="GM41" s="533"/>
      <c r="GN41" s="533"/>
      <c r="GO41" s="533"/>
      <c r="GP41" s="533"/>
      <c r="GQ41" s="533"/>
      <c r="GR41" s="533"/>
      <c r="GS41" s="533"/>
      <c r="GT41" s="533"/>
      <c r="GU41" s="533"/>
      <c r="GV41" s="533"/>
      <c r="GW41" s="533"/>
      <c r="GX41" s="533"/>
      <c r="GZ41" s="511"/>
      <c r="HA41" s="511"/>
      <c r="HB41" s="511"/>
      <c r="HC41" s="511"/>
      <c r="HD41" s="511"/>
      <c r="HE41" s="511"/>
      <c r="HF41" s="511"/>
      <c r="HG41" s="511"/>
      <c r="HH41" s="511"/>
      <c r="HI41" s="511"/>
      <c r="HJ41" s="511"/>
      <c r="HK41" s="511"/>
      <c r="HL41" s="511"/>
      <c r="HM41" s="511"/>
      <c r="HN41" s="511"/>
      <c r="HO41" s="511"/>
      <c r="HP41" s="511"/>
      <c r="HQ41" s="511"/>
      <c r="HR41" s="511"/>
      <c r="HS41" s="511"/>
      <c r="HT41" s="511"/>
      <c r="HU41" s="511"/>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T41" s="531"/>
      <c r="IU41" s="531"/>
      <c r="IV41" s="531"/>
      <c r="IW41" s="531"/>
      <c r="IX41" s="531"/>
      <c r="IY41" s="531"/>
      <c r="IZ41" s="531"/>
      <c r="JA41" s="531"/>
      <c r="JB41" s="531"/>
      <c r="JC41" s="531"/>
      <c r="JD41" s="531"/>
      <c r="JE41" s="531"/>
      <c r="JF41" s="531"/>
      <c r="JG41" s="531"/>
      <c r="JH41" s="531"/>
      <c r="JI41" s="531"/>
      <c r="JJ41" s="531"/>
      <c r="JK41" s="531"/>
      <c r="JL41" s="531"/>
      <c r="JM41" s="531"/>
      <c r="JN41" s="531"/>
      <c r="JO41" s="531"/>
      <c r="JQ41" s="532"/>
      <c r="JR41" s="532"/>
      <c r="JS41" s="532"/>
      <c r="JT41" s="532"/>
      <c r="JU41" s="532"/>
      <c r="JV41" s="532"/>
      <c r="JW41" s="532"/>
      <c r="JX41" s="532"/>
      <c r="JY41" s="532"/>
      <c r="JZ41" s="532"/>
      <c r="KA41" s="532"/>
      <c r="KB41" s="532"/>
      <c r="KC41" s="532"/>
      <c r="KD41" s="532"/>
      <c r="KE41" s="532"/>
      <c r="KF41" s="532"/>
      <c r="KG41" s="532"/>
      <c r="KH41" s="532"/>
      <c r="KI41" s="532"/>
      <c r="KJ41" s="532"/>
      <c r="KK41" s="532"/>
      <c r="KL41" s="532"/>
      <c r="KN41" s="533"/>
      <c r="KO41" s="533"/>
      <c r="KP41" s="533"/>
      <c r="KQ41" s="533"/>
      <c r="KR41" s="533"/>
      <c r="KS41" s="533"/>
      <c r="KT41" s="533"/>
      <c r="KU41" s="533"/>
      <c r="KV41" s="533"/>
      <c r="KW41" s="533"/>
      <c r="KX41" s="533"/>
      <c r="KY41" s="533"/>
      <c r="KZ41" s="533"/>
      <c r="LA41" s="533"/>
      <c r="LB41" s="533"/>
      <c r="LC41" s="533"/>
      <c r="LD41" s="533"/>
      <c r="LE41" s="533"/>
      <c r="LF41" s="533"/>
      <c r="LG41" s="533"/>
      <c r="LH41" s="533"/>
      <c r="LI41" s="533"/>
    </row>
    <row r="42" spans="1:321" x14ac:dyDescent="0.25">
      <c r="A42" s="118" t="s">
        <v>2502</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7"/>
      <c r="BS42" s="507"/>
      <c r="BT42" s="507"/>
      <c r="BU42" s="507"/>
      <c r="BV42" s="507"/>
      <c r="BW42" s="507"/>
      <c r="BX42" s="507"/>
      <c r="BY42" s="507"/>
      <c r="BZ42" s="507"/>
      <c r="CA42" s="507"/>
      <c r="CB42" s="507"/>
      <c r="CC42" s="507"/>
      <c r="CD42" s="507"/>
      <c r="CE42" s="507"/>
      <c r="CF42" s="507"/>
      <c r="CG42" s="507"/>
      <c r="CH42" s="507"/>
      <c r="CI42" s="507"/>
      <c r="CJ42" s="507"/>
      <c r="CK42" s="507"/>
      <c r="CL42" s="507"/>
      <c r="CM42" s="507"/>
      <c r="CO42" s="511"/>
      <c r="CP42" s="511"/>
      <c r="CQ42" s="511"/>
      <c r="CR42" s="511"/>
      <c r="CS42" s="511"/>
      <c r="CT42" s="511"/>
      <c r="CU42" s="511"/>
      <c r="CV42" s="511"/>
      <c r="CW42" s="511"/>
      <c r="CX42" s="511"/>
      <c r="CY42" s="511"/>
      <c r="CZ42" s="511"/>
      <c r="DA42" s="511"/>
      <c r="DB42" s="511"/>
      <c r="DC42" s="511"/>
      <c r="DD42" s="511"/>
      <c r="DE42" s="511"/>
      <c r="DF42" s="511"/>
      <c r="DG42" s="511"/>
      <c r="DH42" s="511"/>
      <c r="DI42" s="511"/>
      <c r="DJ42" s="511"/>
      <c r="DL42" s="530"/>
      <c r="DM42" s="530"/>
      <c r="DN42" s="530"/>
      <c r="DO42" s="530"/>
      <c r="DP42" s="530"/>
      <c r="DQ42" s="530"/>
      <c r="DR42" s="530"/>
      <c r="DS42" s="530"/>
      <c r="DT42" s="530"/>
      <c r="DU42" s="530"/>
      <c r="DV42" s="530"/>
      <c r="DW42" s="530"/>
      <c r="DX42" s="530"/>
      <c r="DY42" s="530"/>
      <c r="DZ42" s="530"/>
      <c r="EA42" s="530"/>
      <c r="EB42" s="530"/>
      <c r="EC42" s="530"/>
      <c r="ED42" s="530"/>
      <c r="EE42" s="530"/>
      <c r="EF42" s="530"/>
      <c r="EG42" s="530"/>
      <c r="EI42" s="531"/>
      <c r="EJ42" s="531"/>
      <c r="EK42" s="536"/>
      <c r="EL42" s="531"/>
      <c r="EM42" s="531"/>
      <c r="EN42" s="531"/>
      <c r="EO42" s="531"/>
      <c r="EP42" s="531"/>
      <c r="EQ42" s="531"/>
      <c r="ER42" s="531"/>
      <c r="ES42" s="531"/>
      <c r="ET42" s="531"/>
      <c r="EU42" s="531"/>
      <c r="EV42" s="531"/>
      <c r="EW42" s="531"/>
      <c r="EX42" s="531"/>
      <c r="EY42" s="531"/>
      <c r="EZ42" s="531"/>
      <c r="FA42" s="531"/>
      <c r="FB42" s="531"/>
      <c r="FC42" s="531"/>
      <c r="FD42" s="531"/>
      <c r="FF42" s="532"/>
      <c r="FG42" s="532"/>
      <c r="FH42" s="532"/>
      <c r="FI42" s="532"/>
      <c r="FJ42" s="532"/>
      <c r="FK42" s="532"/>
      <c r="FL42" s="532"/>
      <c r="FM42" s="532"/>
      <c r="FN42" s="532"/>
      <c r="FO42" s="532"/>
      <c r="FP42" s="532"/>
      <c r="FQ42" s="532"/>
      <c r="FR42" s="532"/>
      <c r="FS42" s="532"/>
      <c r="FT42" s="532"/>
      <c r="FU42" s="532"/>
      <c r="FV42" s="532"/>
      <c r="FW42" s="532"/>
      <c r="FX42" s="532"/>
      <c r="FY42" s="532"/>
      <c r="FZ42" s="532"/>
      <c r="GA42" s="532"/>
      <c r="GC42" s="533"/>
      <c r="GD42" s="533"/>
      <c r="GE42" s="533"/>
      <c r="GF42" s="533"/>
      <c r="GG42" s="533"/>
      <c r="GH42" s="533"/>
      <c r="GI42" s="533"/>
      <c r="GJ42" s="533"/>
      <c r="GK42" s="533"/>
      <c r="GL42" s="533"/>
      <c r="GM42" s="533"/>
      <c r="GN42" s="533"/>
      <c r="GO42" s="533"/>
      <c r="GP42" s="533"/>
      <c r="GQ42" s="533"/>
      <c r="GR42" s="533"/>
      <c r="GS42" s="533"/>
      <c r="GT42" s="533"/>
      <c r="GU42" s="533"/>
      <c r="GV42" s="533"/>
      <c r="GW42" s="533"/>
      <c r="GX42" s="533"/>
      <c r="GZ42" s="511"/>
      <c r="HA42" s="511"/>
      <c r="HB42" s="511"/>
      <c r="HC42" s="511"/>
      <c r="HD42" s="511"/>
      <c r="HE42" s="511"/>
      <c r="HF42" s="511"/>
      <c r="HG42" s="511"/>
      <c r="HH42" s="511"/>
      <c r="HI42" s="511"/>
      <c r="HJ42" s="511"/>
      <c r="HK42" s="511"/>
      <c r="HL42" s="511"/>
      <c r="HM42" s="511"/>
      <c r="HN42" s="511"/>
      <c r="HO42" s="511"/>
      <c r="HP42" s="511"/>
      <c r="HQ42" s="511"/>
      <c r="HR42" s="511"/>
      <c r="HS42" s="511"/>
      <c r="HT42" s="511"/>
      <c r="HU42" s="511"/>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T42" s="531"/>
      <c r="IU42" s="531"/>
      <c r="IV42" s="531"/>
      <c r="IW42" s="531"/>
      <c r="IX42" s="531"/>
      <c r="IY42" s="531"/>
      <c r="IZ42" s="531"/>
      <c r="JA42" s="531"/>
      <c r="JB42" s="531"/>
      <c r="JC42" s="531"/>
      <c r="JD42" s="531"/>
      <c r="JE42" s="531"/>
      <c r="JF42" s="531"/>
      <c r="JG42" s="531"/>
      <c r="JH42" s="531"/>
      <c r="JI42" s="531"/>
      <c r="JJ42" s="531"/>
      <c r="JK42" s="531"/>
      <c r="JL42" s="531"/>
      <c r="JM42" s="531"/>
      <c r="JN42" s="531"/>
      <c r="JO42" s="531"/>
      <c r="JQ42" s="532"/>
      <c r="JR42" s="532"/>
      <c r="JS42" s="532"/>
      <c r="JT42" s="532"/>
      <c r="JU42" s="532"/>
      <c r="JV42" s="532"/>
      <c r="JW42" s="532"/>
      <c r="JX42" s="532"/>
      <c r="JY42" s="532"/>
      <c r="JZ42" s="532"/>
      <c r="KA42" s="532"/>
      <c r="KB42" s="532"/>
      <c r="KC42" s="532"/>
      <c r="KD42" s="532"/>
      <c r="KE42" s="532"/>
      <c r="KF42" s="532"/>
      <c r="KG42" s="532"/>
      <c r="KH42" s="532"/>
      <c r="KI42" s="532"/>
      <c r="KJ42" s="532"/>
      <c r="KK42" s="532"/>
      <c r="KL42" s="532"/>
      <c r="KN42" s="533"/>
      <c r="KO42" s="533"/>
      <c r="KP42" s="533"/>
      <c r="KQ42" s="533"/>
      <c r="KR42" s="533"/>
      <c r="KS42" s="533"/>
      <c r="KT42" s="533"/>
      <c r="KU42" s="533"/>
      <c r="KV42" s="533"/>
      <c r="KW42" s="533"/>
      <c r="KX42" s="533"/>
      <c r="KY42" s="533"/>
      <c r="KZ42" s="533"/>
      <c r="LA42" s="533"/>
      <c r="LB42" s="533"/>
      <c r="LC42" s="533"/>
      <c r="LD42" s="533"/>
      <c r="LE42" s="533"/>
      <c r="LF42" s="533"/>
      <c r="LG42" s="533"/>
      <c r="LH42" s="533"/>
      <c r="LI42" s="533"/>
    </row>
    <row r="43" spans="1:321" x14ac:dyDescent="0.25">
      <c r="A43" s="37" t="str">
        <f>LCI!A3</f>
        <v>Capital Cost ($)</v>
      </c>
      <c r="B43" s="119">
        <f>HexExtSoy!$K10*B$42</f>
        <v>107751.31564873007</v>
      </c>
      <c r="C43" s="119">
        <f>HexExtSoy!$K10*C$42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HexExtAlg!K10*M$42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7"/>
      <c r="BS43" s="507"/>
      <c r="BT43" s="507"/>
      <c r="BU43" s="507"/>
      <c r="BV43" s="507"/>
      <c r="BW43" s="507"/>
      <c r="BX43" s="507"/>
      <c r="BY43" s="507"/>
      <c r="BZ43" s="507"/>
      <c r="CA43" s="507"/>
      <c r="CB43" s="507"/>
      <c r="CC43" s="507"/>
      <c r="CD43" s="507"/>
      <c r="CE43" s="507"/>
      <c r="CF43" s="507"/>
      <c r="CG43" s="507"/>
      <c r="CH43" s="507"/>
      <c r="CI43" s="507"/>
      <c r="CJ43" s="507"/>
      <c r="CK43" s="507"/>
      <c r="CL43" s="507"/>
      <c r="CM43" s="507"/>
      <c r="CO43" s="511"/>
      <c r="CP43" s="511"/>
      <c r="CQ43" s="511"/>
      <c r="CR43" s="511"/>
      <c r="CS43" s="511"/>
      <c r="CT43" s="511"/>
      <c r="CU43" s="511"/>
      <c r="CV43" s="511"/>
      <c r="CW43" s="511"/>
      <c r="CX43" s="511"/>
      <c r="CY43" s="511"/>
      <c r="CZ43" s="511"/>
      <c r="DA43" s="511"/>
      <c r="DB43" s="511"/>
      <c r="DC43" s="511"/>
      <c r="DD43" s="511"/>
      <c r="DE43" s="511"/>
      <c r="DF43" s="511"/>
      <c r="DG43" s="511"/>
      <c r="DH43" s="511"/>
      <c r="DI43" s="511"/>
      <c r="DJ43" s="511"/>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I43" s="531"/>
      <c r="EJ43" s="531"/>
      <c r="EK43" s="536"/>
      <c r="EL43" s="531"/>
      <c r="EM43" s="531"/>
      <c r="EN43" s="531"/>
      <c r="EO43" s="531"/>
      <c r="EP43" s="531"/>
      <c r="EQ43" s="531"/>
      <c r="ER43" s="531"/>
      <c r="ES43" s="531"/>
      <c r="ET43" s="531"/>
      <c r="EU43" s="531"/>
      <c r="EV43" s="531"/>
      <c r="EW43" s="531"/>
      <c r="EX43" s="531"/>
      <c r="EY43" s="531"/>
      <c r="EZ43" s="531"/>
      <c r="FA43" s="531"/>
      <c r="FB43" s="531"/>
      <c r="FC43" s="531"/>
      <c r="FD43" s="531"/>
      <c r="FF43" s="532"/>
      <c r="FG43" s="532"/>
      <c r="FH43" s="532"/>
      <c r="FI43" s="532"/>
      <c r="FJ43" s="532"/>
      <c r="FK43" s="532"/>
      <c r="FL43" s="532"/>
      <c r="FM43" s="532"/>
      <c r="FN43" s="532"/>
      <c r="FO43" s="532"/>
      <c r="FP43" s="532"/>
      <c r="FQ43" s="532"/>
      <c r="FR43" s="532"/>
      <c r="FS43" s="532"/>
      <c r="FT43" s="532"/>
      <c r="FU43" s="532"/>
      <c r="FV43" s="532"/>
      <c r="FW43" s="532"/>
      <c r="FX43" s="532"/>
      <c r="FY43" s="532"/>
      <c r="FZ43" s="532"/>
      <c r="GA43" s="532"/>
      <c r="GC43" s="533"/>
      <c r="GD43" s="533"/>
      <c r="GE43" s="533"/>
      <c r="GF43" s="533"/>
      <c r="GG43" s="533"/>
      <c r="GH43" s="533"/>
      <c r="GI43" s="533"/>
      <c r="GJ43" s="533"/>
      <c r="GK43" s="533"/>
      <c r="GL43" s="533"/>
      <c r="GM43" s="533"/>
      <c r="GN43" s="533"/>
      <c r="GO43" s="533"/>
      <c r="GP43" s="533"/>
      <c r="GQ43" s="533"/>
      <c r="GR43" s="533"/>
      <c r="GS43" s="533"/>
      <c r="GT43" s="533"/>
      <c r="GU43" s="533"/>
      <c r="GV43" s="533"/>
      <c r="GW43" s="533"/>
      <c r="GX43" s="533"/>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T43" s="531"/>
      <c r="IU43" s="531"/>
      <c r="IV43" s="531"/>
      <c r="IW43" s="531"/>
      <c r="IX43" s="531"/>
      <c r="IY43" s="531"/>
      <c r="IZ43" s="531"/>
      <c r="JA43" s="531"/>
      <c r="JB43" s="531"/>
      <c r="JC43" s="531"/>
      <c r="JD43" s="531"/>
      <c r="JE43" s="531"/>
      <c r="JF43" s="531"/>
      <c r="JG43" s="531"/>
      <c r="JH43" s="531"/>
      <c r="JI43" s="531"/>
      <c r="JJ43" s="531"/>
      <c r="JK43" s="531"/>
      <c r="JL43" s="531"/>
      <c r="JM43" s="531"/>
      <c r="JN43" s="531"/>
      <c r="JO43" s="531"/>
      <c r="JQ43" s="532"/>
      <c r="JR43" s="532"/>
      <c r="JS43" s="532"/>
      <c r="JT43" s="532"/>
      <c r="JU43" s="532"/>
      <c r="JV43" s="532"/>
      <c r="JW43" s="532"/>
      <c r="JX43" s="532"/>
      <c r="JY43" s="532"/>
      <c r="JZ43" s="532"/>
      <c r="KA43" s="532"/>
      <c r="KB43" s="532"/>
      <c r="KC43" s="532"/>
      <c r="KD43" s="532"/>
      <c r="KE43" s="532"/>
      <c r="KF43" s="532"/>
      <c r="KG43" s="532"/>
      <c r="KH43" s="532"/>
      <c r="KI43" s="532"/>
      <c r="KJ43" s="532"/>
      <c r="KK43" s="532"/>
      <c r="KL43" s="532"/>
      <c r="KN43" s="533"/>
      <c r="KO43" s="533"/>
      <c r="KP43" s="533"/>
      <c r="KQ43" s="533"/>
      <c r="KR43" s="533"/>
      <c r="KS43" s="533"/>
      <c r="KT43" s="533"/>
      <c r="KU43" s="533"/>
      <c r="KV43" s="533"/>
      <c r="KW43" s="533"/>
      <c r="KX43" s="533"/>
      <c r="KY43" s="533"/>
      <c r="KZ43" s="533"/>
      <c r="LA43" s="533"/>
      <c r="LB43" s="533"/>
      <c r="LC43" s="533"/>
      <c r="LD43" s="533"/>
      <c r="LE43" s="533"/>
      <c r="LF43" s="533"/>
      <c r="LG43" s="533"/>
      <c r="LH43" s="533"/>
      <c r="LI43" s="533"/>
    </row>
    <row r="44" spans="1:321" x14ac:dyDescent="0.25">
      <c r="A44" s="37" t="str">
        <f>LCI!A4</f>
        <v>Labor ($/yr)</v>
      </c>
      <c r="B44" s="119">
        <f>HexExtSoy!$K11*B$42</f>
        <v>2516.2382011398663</v>
      </c>
      <c r="C44" s="119">
        <f>HexExtSoy!$K11*C$42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HexExtAlg!K11*M$42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7"/>
      <c r="BS44" s="507"/>
      <c r="BT44" s="507"/>
      <c r="BU44" s="507"/>
      <c r="BV44" s="507"/>
      <c r="BW44" s="507"/>
      <c r="BX44" s="507"/>
      <c r="BY44" s="507"/>
      <c r="BZ44" s="507"/>
      <c r="CA44" s="507"/>
      <c r="CB44" s="507"/>
      <c r="CC44" s="507"/>
      <c r="CD44" s="507"/>
      <c r="CE44" s="507"/>
      <c r="CF44" s="507"/>
      <c r="CG44" s="507"/>
      <c r="CH44" s="507"/>
      <c r="CI44" s="507"/>
      <c r="CJ44" s="507"/>
      <c r="CK44" s="507"/>
      <c r="CL44" s="507"/>
      <c r="CM44" s="507"/>
      <c r="CO44" s="511"/>
      <c r="CP44" s="511"/>
      <c r="CQ44" s="511"/>
      <c r="CR44" s="511"/>
      <c r="CS44" s="511"/>
      <c r="CT44" s="511"/>
      <c r="CU44" s="511"/>
      <c r="CV44" s="511"/>
      <c r="CW44" s="511"/>
      <c r="CX44" s="511"/>
      <c r="CY44" s="511"/>
      <c r="CZ44" s="511"/>
      <c r="DA44" s="511"/>
      <c r="DB44" s="511"/>
      <c r="DC44" s="511"/>
      <c r="DD44" s="511"/>
      <c r="DE44" s="511"/>
      <c r="DF44" s="511"/>
      <c r="DG44" s="511"/>
      <c r="DH44" s="511"/>
      <c r="DI44" s="511"/>
      <c r="DJ44" s="511"/>
      <c r="DL44" s="530"/>
      <c r="DM44" s="530"/>
      <c r="DN44" s="530"/>
      <c r="DO44" s="530"/>
      <c r="DP44" s="530"/>
      <c r="DQ44" s="530"/>
      <c r="DR44" s="530"/>
      <c r="DS44" s="530"/>
      <c r="DT44" s="530"/>
      <c r="DU44" s="530"/>
      <c r="DV44" s="530"/>
      <c r="DW44" s="530"/>
      <c r="DX44" s="530"/>
      <c r="DY44" s="530"/>
      <c r="DZ44" s="530"/>
      <c r="EA44" s="530"/>
      <c r="EB44" s="530"/>
      <c r="EC44" s="530"/>
      <c r="ED44" s="530"/>
      <c r="EE44" s="530"/>
      <c r="EF44" s="530"/>
      <c r="EG44" s="530"/>
      <c r="EI44" s="531"/>
      <c r="EJ44" s="531"/>
      <c r="EK44" s="536"/>
      <c r="EL44" s="531"/>
      <c r="EM44" s="531"/>
      <c r="EN44" s="531"/>
      <c r="EO44" s="531"/>
      <c r="EP44" s="531"/>
      <c r="EQ44" s="531"/>
      <c r="ER44" s="531"/>
      <c r="ES44" s="531"/>
      <c r="ET44" s="531"/>
      <c r="EU44" s="531"/>
      <c r="EV44" s="531"/>
      <c r="EW44" s="531"/>
      <c r="EX44" s="531"/>
      <c r="EY44" s="531"/>
      <c r="EZ44" s="531"/>
      <c r="FA44" s="531"/>
      <c r="FB44" s="531"/>
      <c r="FC44" s="531"/>
      <c r="FD44" s="531"/>
      <c r="FF44" s="532"/>
      <c r="FG44" s="532"/>
      <c r="FH44" s="532"/>
      <c r="FI44" s="532"/>
      <c r="FJ44" s="532"/>
      <c r="FK44" s="532"/>
      <c r="FL44" s="532"/>
      <c r="FM44" s="532"/>
      <c r="FN44" s="532"/>
      <c r="FO44" s="532"/>
      <c r="FP44" s="532"/>
      <c r="FQ44" s="532"/>
      <c r="FR44" s="532"/>
      <c r="FS44" s="532"/>
      <c r="FT44" s="532"/>
      <c r="FU44" s="532"/>
      <c r="FV44" s="532"/>
      <c r="FW44" s="532"/>
      <c r="FX44" s="532"/>
      <c r="FY44" s="532"/>
      <c r="FZ44" s="532"/>
      <c r="GA44" s="532"/>
      <c r="GC44" s="533"/>
      <c r="GD44" s="533"/>
      <c r="GE44" s="533"/>
      <c r="GF44" s="533"/>
      <c r="GG44" s="533"/>
      <c r="GH44" s="533"/>
      <c r="GI44" s="533"/>
      <c r="GJ44" s="533"/>
      <c r="GK44" s="533"/>
      <c r="GL44" s="533"/>
      <c r="GM44" s="533"/>
      <c r="GN44" s="533"/>
      <c r="GO44" s="533"/>
      <c r="GP44" s="533"/>
      <c r="GQ44" s="533"/>
      <c r="GR44" s="533"/>
      <c r="GS44" s="533"/>
      <c r="GT44" s="533"/>
      <c r="GU44" s="533"/>
      <c r="GV44" s="533"/>
      <c r="GW44" s="533"/>
      <c r="GX44" s="533"/>
      <c r="GZ44" s="511"/>
      <c r="HA44" s="511"/>
      <c r="HB44" s="511"/>
      <c r="HC44" s="511"/>
      <c r="HD44" s="511"/>
      <c r="HE44" s="511"/>
      <c r="HF44" s="511"/>
      <c r="HG44" s="511"/>
      <c r="HH44" s="511"/>
      <c r="HI44" s="511"/>
      <c r="HJ44" s="511"/>
      <c r="HK44" s="511"/>
      <c r="HL44" s="511"/>
      <c r="HM44" s="511"/>
      <c r="HN44" s="511"/>
      <c r="HO44" s="511"/>
      <c r="HP44" s="511"/>
      <c r="HQ44" s="511"/>
      <c r="HR44" s="511"/>
      <c r="HS44" s="511"/>
      <c r="HT44" s="511"/>
      <c r="HU44" s="511"/>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T44" s="531"/>
      <c r="IU44" s="531"/>
      <c r="IV44" s="531"/>
      <c r="IW44" s="531"/>
      <c r="IX44" s="531"/>
      <c r="IY44" s="531"/>
      <c r="IZ44" s="531"/>
      <c r="JA44" s="531"/>
      <c r="JB44" s="531"/>
      <c r="JC44" s="531"/>
      <c r="JD44" s="531"/>
      <c r="JE44" s="531"/>
      <c r="JF44" s="531"/>
      <c r="JG44" s="531"/>
      <c r="JH44" s="531"/>
      <c r="JI44" s="531"/>
      <c r="JJ44" s="531"/>
      <c r="JK44" s="531"/>
      <c r="JL44" s="531"/>
      <c r="JM44" s="531"/>
      <c r="JN44" s="531"/>
      <c r="JO44" s="531"/>
      <c r="JQ44" s="532"/>
      <c r="JR44" s="532"/>
      <c r="JS44" s="532"/>
      <c r="JT44" s="532"/>
      <c r="JU44" s="532"/>
      <c r="JV44" s="532"/>
      <c r="JW44" s="532"/>
      <c r="JX44" s="532"/>
      <c r="JY44" s="532"/>
      <c r="JZ44" s="532"/>
      <c r="KA44" s="532"/>
      <c r="KB44" s="532"/>
      <c r="KC44" s="532"/>
      <c r="KD44" s="532"/>
      <c r="KE44" s="532"/>
      <c r="KF44" s="532"/>
      <c r="KG44" s="532"/>
      <c r="KH44" s="532"/>
      <c r="KI44" s="532"/>
      <c r="KJ44" s="532"/>
      <c r="KK44" s="532"/>
      <c r="KL44" s="532"/>
      <c r="KN44" s="533"/>
      <c r="KO44" s="533"/>
      <c r="KP44" s="533"/>
      <c r="KQ44" s="533"/>
      <c r="KR44" s="533"/>
      <c r="KS44" s="533"/>
      <c r="KT44" s="533"/>
      <c r="KU44" s="533"/>
      <c r="KV44" s="533"/>
      <c r="KW44" s="533"/>
      <c r="KX44" s="533"/>
      <c r="KY44" s="533"/>
      <c r="KZ44" s="533"/>
      <c r="LA44" s="533"/>
      <c r="LB44" s="533"/>
      <c r="LC44" s="533"/>
      <c r="LD44" s="533"/>
      <c r="LE44" s="533"/>
      <c r="LF44" s="533"/>
      <c r="LG44" s="533"/>
      <c r="LH44" s="533"/>
      <c r="LI44" s="533"/>
    </row>
    <row r="45" spans="1:321"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7"/>
      <c r="BS45" s="507"/>
      <c r="BT45" s="507"/>
      <c r="BU45" s="507"/>
      <c r="BV45" s="507"/>
      <c r="BW45" s="507"/>
      <c r="BX45" s="507"/>
      <c r="BY45" s="507"/>
      <c r="BZ45" s="507"/>
      <c r="CA45" s="507"/>
      <c r="CB45" s="507"/>
      <c r="CC45" s="507"/>
      <c r="CD45" s="507"/>
      <c r="CE45" s="507"/>
      <c r="CF45" s="507"/>
      <c r="CG45" s="507"/>
      <c r="CH45" s="507"/>
      <c r="CI45" s="507"/>
      <c r="CJ45" s="507"/>
      <c r="CK45" s="507"/>
      <c r="CL45" s="507"/>
      <c r="CM45" s="507"/>
      <c r="CO45" s="511"/>
      <c r="CP45" s="511"/>
      <c r="CQ45" s="511"/>
      <c r="CR45" s="511"/>
      <c r="CS45" s="511"/>
      <c r="CT45" s="511"/>
      <c r="CU45" s="511"/>
      <c r="CV45" s="511"/>
      <c r="CW45" s="511"/>
      <c r="CX45" s="511"/>
      <c r="CY45" s="511"/>
      <c r="CZ45" s="511"/>
      <c r="DA45" s="511"/>
      <c r="DB45" s="511"/>
      <c r="DC45" s="511"/>
      <c r="DD45" s="511"/>
      <c r="DE45" s="511"/>
      <c r="DF45" s="511"/>
      <c r="DG45" s="511"/>
      <c r="DH45" s="511"/>
      <c r="DI45" s="511"/>
      <c r="DJ45" s="511"/>
      <c r="DL45" s="530"/>
      <c r="DM45" s="530"/>
      <c r="DN45" s="530"/>
      <c r="DO45" s="530"/>
      <c r="DP45" s="530"/>
      <c r="DQ45" s="530"/>
      <c r="DR45" s="530"/>
      <c r="DS45" s="530"/>
      <c r="DT45" s="530"/>
      <c r="DU45" s="530"/>
      <c r="DV45" s="530"/>
      <c r="DW45" s="530"/>
      <c r="DX45" s="530"/>
      <c r="DY45" s="530"/>
      <c r="DZ45" s="530"/>
      <c r="EA45" s="530"/>
      <c r="EB45" s="530"/>
      <c r="EC45" s="530"/>
      <c r="ED45" s="530"/>
      <c r="EE45" s="530"/>
      <c r="EF45" s="530"/>
      <c r="EG45" s="530"/>
      <c r="EI45" s="531"/>
      <c r="EJ45" s="531"/>
      <c r="EK45" s="536"/>
      <c r="EL45" s="531"/>
      <c r="EM45" s="531"/>
      <c r="EN45" s="531"/>
      <c r="EO45" s="531"/>
      <c r="EP45" s="531"/>
      <c r="EQ45" s="531"/>
      <c r="ER45" s="531"/>
      <c r="ES45" s="531"/>
      <c r="ET45" s="531"/>
      <c r="EU45" s="531"/>
      <c r="EV45" s="531"/>
      <c r="EW45" s="531"/>
      <c r="EX45" s="531"/>
      <c r="EY45" s="531"/>
      <c r="EZ45" s="531"/>
      <c r="FA45" s="531"/>
      <c r="FB45" s="531"/>
      <c r="FC45" s="531"/>
      <c r="FD45" s="531"/>
      <c r="FF45" s="532"/>
      <c r="FG45" s="532"/>
      <c r="FH45" s="532"/>
      <c r="FI45" s="532"/>
      <c r="FJ45" s="532"/>
      <c r="FK45" s="532"/>
      <c r="FL45" s="532"/>
      <c r="FM45" s="532"/>
      <c r="FN45" s="532"/>
      <c r="FO45" s="532"/>
      <c r="FP45" s="532"/>
      <c r="FQ45" s="532"/>
      <c r="FR45" s="532"/>
      <c r="FS45" s="532"/>
      <c r="FT45" s="532"/>
      <c r="FU45" s="532"/>
      <c r="FV45" s="532"/>
      <c r="FW45" s="532"/>
      <c r="FX45" s="532"/>
      <c r="FY45" s="532"/>
      <c r="FZ45" s="532"/>
      <c r="GA45" s="532"/>
      <c r="GC45" s="533"/>
      <c r="GD45" s="533"/>
      <c r="GE45" s="533"/>
      <c r="GF45" s="533"/>
      <c r="GG45" s="533"/>
      <c r="GH45" s="533"/>
      <c r="GI45" s="533"/>
      <c r="GJ45" s="533"/>
      <c r="GK45" s="533"/>
      <c r="GL45" s="533"/>
      <c r="GM45" s="533"/>
      <c r="GN45" s="533"/>
      <c r="GO45" s="533"/>
      <c r="GP45" s="533"/>
      <c r="GQ45" s="533"/>
      <c r="GR45" s="533"/>
      <c r="GS45" s="533"/>
      <c r="GT45" s="533"/>
      <c r="GU45" s="533"/>
      <c r="GV45" s="533"/>
      <c r="GW45" s="533"/>
      <c r="GX45" s="533"/>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T45" s="531"/>
      <c r="IU45" s="531"/>
      <c r="IV45" s="531"/>
      <c r="IW45" s="531"/>
      <c r="IX45" s="531"/>
      <c r="IY45" s="531"/>
      <c r="IZ45" s="531"/>
      <c r="JA45" s="531"/>
      <c r="JB45" s="531"/>
      <c r="JC45" s="531"/>
      <c r="JD45" s="531"/>
      <c r="JE45" s="531"/>
      <c r="JF45" s="531"/>
      <c r="JG45" s="531"/>
      <c r="JH45" s="531"/>
      <c r="JI45" s="531"/>
      <c r="JJ45" s="531"/>
      <c r="JK45" s="531"/>
      <c r="JL45" s="531"/>
      <c r="JM45" s="531"/>
      <c r="JN45" s="531"/>
      <c r="JO45" s="531"/>
      <c r="JQ45" s="532"/>
      <c r="JR45" s="532"/>
      <c r="JS45" s="532"/>
      <c r="JT45" s="532"/>
      <c r="JU45" s="532"/>
      <c r="JV45" s="532"/>
      <c r="JW45" s="532"/>
      <c r="JX45" s="532"/>
      <c r="JY45" s="532"/>
      <c r="JZ45" s="532"/>
      <c r="KA45" s="532"/>
      <c r="KB45" s="532"/>
      <c r="KC45" s="532"/>
      <c r="KD45" s="532"/>
      <c r="KE45" s="532"/>
      <c r="KF45" s="532"/>
      <c r="KG45" s="532"/>
      <c r="KH45" s="532"/>
      <c r="KI45" s="532"/>
      <c r="KJ45" s="532"/>
      <c r="KK45" s="532"/>
      <c r="KL45" s="532"/>
      <c r="KN45" s="533"/>
      <c r="KO45" s="533"/>
      <c r="KP45" s="533"/>
      <c r="KQ45" s="533"/>
      <c r="KR45" s="533"/>
      <c r="KS45" s="533"/>
      <c r="KT45" s="533"/>
      <c r="KU45" s="533"/>
      <c r="KV45" s="533"/>
      <c r="KW45" s="533"/>
      <c r="KX45" s="533"/>
      <c r="KY45" s="533"/>
      <c r="KZ45" s="533"/>
      <c r="LA45" s="533"/>
      <c r="LB45" s="533"/>
      <c r="LC45" s="533"/>
      <c r="LD45" s="533"/>
      <c r="LE45" s="533"/>
      <c r="LF45" s="533"/>
      <c r="LG45" s="533"/>
      <c r="LH45" s="533"/>
      <c r="LI45" s="533"/>
    </row>
    <row r="46" spans="1:321" x14ac:dyDescent="0.25">
      <c r="A46" s="37" t="str">
        <f>LCI!A69</f>
        <v>Algal Biomass, Whole (kg/yr)</v>
      </c>
      <c r="B46" s="119"/>
      <c r="C46" s="119"/>
      <c r="D46" s="217"/>
      <c r="E46" s="119"/>
      <c r="F46" s="119"/>
      <c r="G46" s="119"/>
      <c r="H46" s="119"/>
      <c r="I46" s="119"/>
      <c r="J46" s="119"/>
      <c r="K46" s="119"/>
      <c r="L46" s="119"/>
      <c r="M46" s="230">
        <f>HexExtAlg!K4*M$42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7"/>
      <c r="BS46" s="507"/>
      <c r="BT46" s="507"/>
      <c r="BU46" s="507"/>
      <c r="BV46" s="507"/>
      <c r="BW46" s="507"/>
      <c r="BX46" s="507"/>
      <c r="BY46" s="507"/>
      <c r="BZ46" s="507"/>
      <c r="CA46" s="507"/>
      <c r="CB46" s="507"/>
      <c r="CC46" s="507"/>
      <c r="CD46" s="507"/>
      <c r="CE46" s="507"/>
      <c r="CF46" s="507"/>
      <c r="CG46" s="507"/>
      <c r="CH46" s="507"/>
      <c r="CI46" s="507"/>
      <c r="CJ46" s="507"/>
      <c r="CK46" s="507"/>
      <c r="CL46" s="507"/>
      <c r="CM46" s="507"/>
      <c r="CO46" s="511"/>
      <c r="CP46" s="511"/>
      <c r="CQ46" s="511"/>
      <c r="CR46" s="511"/>
      <c r="CS46" s="511"/>
      <c r="CT46" s="511"/>
      <c r="CU46" s="511"/>
      <c r="CV46" s="511"/>
      <c r="CW46" s="511"/>
      <c r="CX46" s="511"/>
      <c r="CY46" s="511"/>
      <c r="CZ46" s="511"/>
      <c r="DA46" s="511"/>
      <c r="DB46" s="511"/>
      <c r="DC46" s="511"/>
      <c r="DD46" s="511"/>
      <c r="DE46" s="511"/>
      <c r="DF46" s="511"/>
      <c r="DG46" s="511"/>
      <c r="DH46" s="511"/>
      <c r="DI46" s="511"/>
      <c r="DJ46" s="511"/>
      <c r="DL46" s="530"/>
      <c r="DM46" s="530"/>
      <c r="DN46" s="530"/>
      <c r="DO46" s="530"/>
      <c r="DP46" s="530"/>
      <c r="DQ46" s="530"/>
      <c r="DR46" s="530"/>
      <c r="DS46" s="530"/>
      <c r="DT46" s="530"/>
      <c r="DU46" s="530"/>
      <c r="DV46" s="530"/>
      <c r="DW46" s="530"/>
      <c r="DX46" s="530"/>
      <c r="DY46" s="530"/>
      <c r="DZ46" s="530"/>
      <c r="EA46" s="530"/>
      <c r="EB46" s="530"/>
      <c r="EC46" s="530"/>
      <c r="ED46" s="530"/>
      <c r="EE46" s="530"/>
      <c r="EF46" s="530"/>
      <c r="EG46" s="530"/>
      <c r="EI46" s="531"/>
      <c r="EJ46" s="531"/>
      <c r="EK46" s="536"/>
      <c r="EL46" s="531"/>
      <c r="EM46" s="531"/>
      <c r="EN46" s="531"/>
      <c r="EO46" s="531"/>
      <c r="EP46" s="531"/>
      <c r="EQ46" s="531"/>
      <c r="ER46" s="531"/>
      <c r="ES46" s="531"/>
      <c r="ET46" s="531"/>
      <c r="EU46" s="531"/>
      <c r="EV46" s="531"/>
      <c r="EW46" s="531"/>
      <c r="EX46" s="531"/>
      <c r="EY46" s="531"/>
      <c r="EZ46" s="531"/>
      <c r="FA46" s="531"/>
      <c r="FB46" s="531"/>
      <c r="FC46" s="531"/>
      <c r="FD46" s="531"/>
      <c r="FF46" s="532"/>
      <c r="FG46" s="532"/>
      <c r="FH46" s="532"/>
      <c r="FI46" s="532"/>
      <c r="FJ46" s="532"/>
      <c r="FK46" s="532"/>
      <c r="FL46" s="532"/>
      <c r="FM46" s="532"/>
      <c r="FN46" s="532"/>
      <c r="FO46" s="532"/>
      <c r="FP46" s="532"/>
      <c r="FQ46" s="532"/>
      <c r="FR46" s="532"/>
      <c r="FS46" s="532"/>
      <c r="FT46" s="532"/>
      <c r="FU46" s="532"/>
      <c r="FV46" s="532"/>
      <c r="FW46" s="532"/>
      <c r="FX46" s="532"/>
      <c r="FY46" s="532"/>
      <c r="FZ46" s="532"/>
      <c r="GA46" s="532"/>
      <c r="GC46" s="533"/>
      <c r="GD46" s="533"/>
      <c r="GE46" s="533"/>
      <c r="GF46" s="533"/>
      <c r="GG46" s="533"/>
      <c r="GH46" s="533"/>
      <c r="GI46" s="533"/>
      <c r="GJ46" s="533"/>
      <c r="GK46" s="533"/>
      <c r="GL46" s="533"/>
      <c r="GM46" s="533"/>
      <c r="GN46" s="533"/>
      <c r="GO46" s="533"/>
      <c r="GP46" s="533"/>
      <c r="GQ46" s="533"/>
      <c r="GR46" s="533"/>
      <c r="GS46" s="533"/>
      <c r="GT46" s="533"/>
      <c r="GU46" s="533"/>
      <c r="GV46" s="533"/>
      <c r="GW46" s="533"/>
      <c r="GX46" s="533"/>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T46" s="531"/>
      <c r="IU46" s="531"/>
      <c r="IV46" s="531"/>
      <c r="IW46" s="531"/>
      <c r="IX46" s="531"/>
      <c r="IY46" s="531"/>
      <c r="IZ46" s="531"/>
      <c r="JA46" s="531"/>
      <c r="JB46" s="531"/>
      <c r="JC46" s="531"/>
      <c r="JD46" s="531"/>
      <c r="JE46" s="531"/>
      <c r="JF46" s="531"/>
      <c r="JG46" s="531"/>
      <c r="JH46" s="531"/>
      <c r="JI46" s="531"/>
      <c r="JJ46" s="531"/>
      <c r="JK46" s="531"/>
      <c r="JL46" s="531"/>
      <c r="JM46" s="531"/>
      <c r="JN46" s="531"/>
      <c r="JO46" s="531"/>
      <c r="JQ46" s="532"/>
      <c r="JR46" s="532"/>
      <c r="JS46" s="532"/>
      <c r="JT46" s="532"/>
      <c r="JU46" s="532"/>
      <c r="JV46" s="532"/>
      <c r="JW46" s="532"/>
      <c r="JX46" s="532"/>
      <c r="JY46" s="532"/>
      <c r="JZ46" s="532"/>
      <c r="KA46" s="532"/>
      <c r="KB46" s="532"/>
      <c r="KC46" s="532"/>
      <c r="KD46" s="532"/>
      <c r="KE46" s="532"/>
      <c r="KF46" s="532"/>
      <c r="KG46" s="532"/>
      <c r="KH46" s="532"/>
      <c r="KI46" s="532"/>
      <c r="KJ46" s="532"/>
      <c r="KK46" s="532"/>
      <c r="KL46" s="532"/>
      <c r="KN46" s="533"/>
      <c r="KO46" s="533"/>
      <c r="KP46" s="533"/>
      <c r="KQ46" s="533"/>
      <c r="KR46" s="533"/>
      <c r="KS46" s="533"/>
      <c r="KT46" s="533"/>
      <c r="KU46" s="533"/>
      <c r="KV46" s="533"/>
      <c r="KW46" s="533"/>
      <c r="KX46" s="533"/>
      <c r="KY46" s="533"/>
      <c r="KZ46" s="533"/>
      <c r="LA46" s="533"/>
      <c r="LB46" s="533"/>
      <c r="LC46" s="533"/>
      <c r="LD46" s="533"/>
      <c r="LE46" s="533"/>
      <c r="LF46" s="533"/>
      <c r="LG46" s="533"/>
      <c r="LH46" s="533"/>
      <c r="LI46" s="533"/>
    </row>
    <row r="47" spans="1:321"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7"/>
      <c r="BS47" s="507"/>
      <c r="BT47" s="507"/>
      <c r="BU47" s="507"/>
      <c r="BV47" s="507"/>
      <c r="BW47" s="507"/>
      <c r="BX47" s="507"/>
      <c r="BY47" s="507"/>
      <c r="BZ47" s="507"/>
      <c r="CA47" s="507"/>
      <c r="CB47" s="507"/>
      <c r="CC47" s="507"/>
      <c r="CD47" s="507"/>
      <c r="CE47" s="507"/>
      <c r="CF47" s="507"/>
      <c r="CG47" s="507"/>
      <c r="CH47" s="507"/>
      <c r="CI47" s="507"/>
      <c r="CJ47" s="507"/>
      <c r="CK47" s="507"/>
      <c r="CL47" s="507"/>
      <c r="CM47" s="507"/>
      <c r="CO47" s="511"/>
      <c r="CP47" s="511"/>
      <c r="CQ47" s="511"/>
      <c r="CR47" s="511"/>
      <c r="CS47" s="511"/>
      <c r="CT47" s="511"/>
      <c r="CU47" s="511"/>
      <c r="CV47" s="511"/>
      <c r="CW47" s="511"/>
      <c r="CX47" s="511"/>
      <c r="CY47" s="511"/>
      <c r="CZ47" s="511"/>
      <c r="DA47" s="511"/>
      <c r="DB47" s="511"/>
      <c r="DC47" s="511"/>
      <c r="DD47" s="511"/>
      <c r="DE47" s="511"/>
      <c r="DF47" s="511"/>
      <c r="DG47" s="511"/>
      <c r="DH47" s="511"/>
      <c r="DI47" s="511"/>
      <c r="DJ47" s="511"/>
      <c r="DL47" s="530"/>
      <c r="DM47" s="530"/>
      <c r="DN47" s="530"/>
      <c r="DO47" s="530"/>
      <c r="DP47" s="530"/>
      <c r="DQ47" s="530"/>
      <c r="DR47" s="530"/>
      <c r="DS47" s="530"/>
      <c r="DT47" s="530"/>
      <c r="DU47" s="530"/>
      <c r="DV47" s="530"/>
      <c r="DW47" s="530"/>
      <c r="DX47" s="530"/>
      <c r="DY47" s="530"/>
      <c r="DZ47" s="530"/>
      <c r="EA47" s="530"/>
      <c r="EB47" s="530"/>
      <c r="EC47" s="530"/>
      <c r="ED47" s="530"/>
      <c r="EE47" s="530"/>
      <c r="EF47" s="530"/>
      <c r="EG47" s="530"/>
      <c r="EI47" s="531"/>
      <c r="EJ47" s="531"/>
      <c r="EK47" s="536"/>
      <c r="EL47" s="531"/>
      <c r="EM47" s="531"/>
      <c r="EN47" s="531"/>
      <c r="EO47" s="531"/>
      <c r="EP47" s="531"/>
      <c r="EQ47" s="531"/>
      <c r="ER47" s="531"/>
      <c r="ES47" s="531"/>
      <c r="ET47" s="531"/>
      <c r="EU47" s="531"/>
      <c r="EV47" s="531"/>
      <c r="EW47" s="531"/>
      <c r="EX47" s="531"/>
      <c r="EY47" s="531"/>
      <c r="EZ47" s="531"/>
      <c r="FA47" s="531"/>
      <c r="FB47" s="531"/>
      <c r="FC47" s="531"/>
      <c r="FD47" s="531"/>
      <c r="FF47" s="532"/>
      <c r="FG47" s="532"/>
      <c r="FH47" s="532"/>
      <c r="FI47" s="532"/>
      <c r="FJ47" s="532"/>
      <c r="FK47" s="532"/>
      <c r="FL47" s="532"/>
      <c r="FM47" s="532"/>
      <c r="FN47" s="532"/>
      <c r="FO47" s="532"/>
      <c r="FP47" s="532"/>
      <c r="FQ47" s="532"/>
      <c r="FR47" s="532"/>
      <c r="FS47" s="532"/>
      <c r="FT47" s="532"/>
      <c r="FU47" s="532"/>
      <c r="FV47" s="532"/>
      <c r="FW47" s="532"/>
      <c r="FX47" s="532"/>
      <c r="FY47" s="532"/>
      <c r="FZ47" s="532"/>
      <c r="GA47" s="532"/>
      <c r="GC47" s="533"/>
      <c r="GD47" s="533"/>
      <c r="GE47" s="533"/>
      <c r="GF47" s="533"/>
      <c r="GG47" s="533"/>
      <c r="GH47" s="533"/>
      <c r="GI47" s="533"/>
      <c r="GJ47" s="533"/>
      <c r="GK47" s="533"/>
      <c r="GL47" s="533"/>
      <c r="GM47" s="533"/>
      <c r="GN47" s="533"/>
      <c r="GO47" s="533"/>
      <c r="GP47" s="533"/>
      <c r="GQ47" s="533"/>
      <c r="GR47" s="533"/>
      <c r="GS47" s="533"/>
      <c r="GT47" s="533"/>
      <c r="GU47" s="533"/>
      <c r="GV47" s="533"/>
      <c r="GW47" s="533"/>
      <c r="GX47" s="533"/>
      <c r="GZ47" s="511"/>
      <c r="HA47" s="511"/>
      <c r="HB47" s="511"/>
      <c r="HC47" s="511"/>
      <c r="HD47" s="511"/>
      <c r="HE47" s="511"/>
      <c r="HF47" s="511"/>
      <c r="HG47" s="511"/>
      <c r="HH47" s="511"/>
      <c r="HI47" s="511"/>
      <c r="HJ47" s="511"/>
      <c r="HK47" s="511"/>
      <c r="HL47" s="511"/>
      <c r="HM47" s="511"/>
      <c r="HN47" s="511"/>
      <c r="HO47" s="511"/>
      <c r="HP47" s="511"/>
      <c r="HQ47" s="511"/>
      <c r="HR47" s="511"/>
      <c r="HS47" s="511"/>
      <c r="HT47" s="511"/>
      <c r="HU47" s="511"/>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T47" s="531"/>
      <c r="IU47" s="531"/>
      <c r="IV47" s="531"/>
      <c r="IW47" s="531"/>
      <c r="IX47" s="531"/>
      <c r="IY47" s="531"/>
      <c r="IZ47" s="531"/>
      <c r="JA47" s="531"/>
      <c r="JB47" s="531"/>
      <c r="JC47" s="531"/>
      <c r="JD47" s="531"/>
      <c r="JE47" s="531"/>
      <c r="JF47" s="531"/>
      <c r="JG47" s="531"/>
      <c r="JH47" s="531"/>
      <c r="JI47" s="531"/>
      <c r="JJ47" s="531"/>
      <c r="JK47" s="531"/>
      <c r="JL47" s="531"/>
      <c r="JM47" s="531"/>
      <c r="JN47" s="531"/>
      <c r="JO47" s="531"/>
      <c r="JQ47" s="532"/>
      <c r="JR47" s="532"/>
      <c r="JS47" s="532"/>
      <c r="JT47" s="532"/>
      <c r="JU47" s="532"/>
      <c r="JV47" s="532"/>
      <c r="JW47" s="532"/>
      <c r="JX47" s="532"/>
      <c r="JY47" s="532"/>
      <c r="JZ47" s="532"/>
      <c r="KA47" s="532"/>
      <c r="KB47" s="532"/>
      <c r="KC47" s="532"/>
      <c r="KD47" s="532"/>
      <c r="KE47" s="532"/>
      <c r="KF47" s="532"/>
      <c r="KG47" s="532"/>
      <c r="KH47" s="532"/>
      <c r="KI47" s="532"/>
      <c r="KJ47" s="532"/>
      <c r="KK47" s="532"/>
      <c r="KL47" s="532"/>
      <c r="KN47" s="533"/>
      <c r="KO47" s="533"/>
      <c r="KP47" s="533"/>
      <c r="KQ47" s="533"/>
      <c r="KR47" s="533"/>
      <c r="KS47" s="533"/>
      <c r="KT47" s="533"/>
      <c r="KU47" s="533"/>
      <c r="KV47" s="533"/>
      <c r="KW47" s="533"/>
      <c r="KX47" s="533"/>
      <c r="KY47" s="533"/>
      <c r="KZ47" s="533"/>
      <c r="LA47" s="533"/>
      <c r="LB47" s="533"/>
      <c r="LC47" s="533"/>
      <c r="LD47" s="533"/>
      <c r="LE47" s="533"/>
      <c r="LF47" s="533"/>
      <c r="LG47" s="533"/>
      <c r="LH47" s="533"/>
      <c r="LI47" s="533"/>
    </row>
    <row r="48" spans="1:321"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7"/>
      <c r="BS48" s="507"/>
      <c r="BT48" s="507"/>
      <c r="BU48" s="507"/>
      <c r="BV48" s="507"/>
      <c r="BW48" s="507"/>
      <c r="BX48" s="507"/>
      <c r="BY48" s="507"/>
      <c r="BZ48" s="507"/>
      <c r="CA48" s="507"/>
      <c r="CB48" s="507"/>
      <c r="CC48" s="507"/>
      <c r="CD48" s="507"/>
      <c r="CE48" s="507"/>
      <c r="CF48" s="507"/>
      <c r="CG48" s="507"/>
      <c r="CH48" s="507"/>
      <c r="CI48" s="507"/>
      <c r="CJ48" s="507"/>
      <c r="CK48" s="507"/>
      <c r="CL48" s="507"/>
      <c r="CM48" s="507"/>
      <c r="CO48" s="511"/>
      <c r="CP48" s="511"/>
      <c r="CQ48" s="511"/>
      <c r="CR48" s="511"/>
      <c r="CS48" s="511"/>
      <c r="CT48" s="511"/>
      <c r="CU48" s="511"/>
      <c r="CV48" s="511"/>
      <c r="CW48" s="511"/>
      <c r="CX48" s="511"/>
      <c r="CY48" s="511"/>
      <c r="CZ48" s="511"/>
      <c r="DA48" s="511"/>
      <c r="DB48" s="511"/>
      <c r="DC48" s="511"/>
      <c r="DD48" s="511"/>
      <c r="DE48" s="511"/>
      <c r="DF48" s="511"/>
      <c r="DG48" s="511"/>
      <c r="DH48" s="511"/>
      <c r="DI48" s="511"/>
      <c r="DJ48" s="511"/>
      <c r="DL48" s="530"/>
      <c r="DM48" s="530"/>
      <c r="DN48" s="530"/>
      <c r="DO48" s="530"/>
      <c r="DP48" s="530"/>
      <c r="DQ48" s="530"/>
      <c r="DR48" s="530"/>
      <c r="DS48" s="530"/>
      <c r="DT48" s="530"/>
      <c r="DU48" s="530"/>
      <c r="DV48" s="530"/>
      <c r="DW48" s="530"/>
      <c r="DX48" s="530"/>
      <c r="DY48" s="530"/>
      <c r="DZ48" s="530"/>
      <c r="EA48" s="530"/>
      <c r="EB48" s="530"/>
      <c r="EC48" s="530"/>
      <c r="ED48" s="530"/>
      <c r="EE48" s="530"/>
      <c r="EF48" s="530"/>
      <c r="EG48" s="530"/>
      <c r="EI48" s="531"/>
      <c r="EJ48" s="531"/>
      <c r="EK48" s="536"/>
      <c r="EL48" s="531"/>
      <c r="EM48" s="531"/>
      <c r="EN48" s="531"/>
      <c r="EO48" s="531"/>
      <c r="EP48" s="531"/>
      <c r="EQ48" s="531"/>
      <c r="ER48" s="531"/>
      <c r="ES48" s="531"/>
      <c r="ET48" s="531"/>
      <c r="EU48" s="531"/>
      <c r="EV48" s="531"/>
      <c r="EW48" s="531"/>
      <c r="EX48" s="531"/>
      <c r="EY48" s="531"/>
      <c r="EZ48" s="531"/>
      <c r="FA48" s="531"/>
      <c r="FB48" s="531"/>
      <c r="FC48" s="531"/>
      <c r="FD48" s="531"/>
      <c r="FF48" s="532"/>
      <c r="FG48" s="532"/>
      <c r="FH48" s="532"/>
      <c r="FI48" s="532"/>
      <c r="FJ48" s="532"/>
      <c r="FK48" s="532"/>
      <c r="FL48" s="532"/>
      <c r="FM48" s="532"/>
      <c r="FN48" s="532"/>
      <c r="FO48" s="532"/>
      <c r="FP48" s="532"/>
      <c r="FQ48" s="532"/>
      <c r="FR48" s="532"/>
      <c r="FS48" s="532"/>
      <c r="FT48" s="532"/>
      <c r="FU48" s="532"/>
      <c r="FV48" s="532"/>
      <c r="FW48" s="532"/>
      <c r="FX48" s="532"/>
      <c r="FY48" s="532"/>
      <c r="FZ48" s="532"/>
      <c r="GA48" s="532"/>
      <c r="GC48" s="533"/>
      <c r="GD48" s="533"/>
      <c r="GE48" s="533"/>
      <c r="GF48" s="533"/>
      <c r="GG48" s="533"/>
      <c r="GH48" s="533"/>
      <c r="GI48" s="533"/>
      <c r="GJ48" s="533"/>
      <c r="GK48" s="533"/>
      <c r="GL48" s="533"/>
      <c r="GM48" s="533"/>
      <c r="GN48" s="533"/>
      <c r="GO48" s="533"/>
      <c r="GP48" s="533"/>
      <c r="GQ48" s="533"/>
      <c r="GR48" s="533"/>
      <c r="GS48" s="533"/>
      <c r="GT48" s="533"/>
      <c r="GU48" s="533"/>
      <c r="GV48" s="533"/>
      <c r="GW48" s="533"/>
      <c r="GX48" s="533"/>
      <c r="GZ48" s="511"/>
      <c r="HA48" s="511"/>
      <c r="HB48" s="511"/>
      <c r="HC48" s="511"/>
      <c r="HD48" s="511"/>
      <c r="HE48" s="511"/>
      <c r="HF48" s="511"/>
      <c r="HG48" s="511"/>
      <c r="HH48" s="511"/>
      <c r="HI48" s="511"/>
      <c r="HJ48" s="511"/>
      <c r="HK48" s="511"/>
      <c r="HL48" s="511"/>
      <c r="HM48" s="511"/>
      <c r="HN48" s="511"/>
      <c r="HO48" s="511"/>
      <c r="HP48" s="511"/>
      <c r="HQ48" s="511"/>
      <c r="HR48" s="511"/>
      <c r="HS48" s="511"/>
      <c r="HT48" s="511"/>
      <c r="HU48" s="511"/>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T48" s="531"/>
      <c r="IU48" s="531"/>
      <c r="IV48" s="531"/>
      <c r="IW48" s="531"/>
      <c r="IX48" s="531"/>
      <c r="IY48" s="531"/>
      <c r="IZ48" s="531"/>
      <c r="JA48" s="531"/>
      <c r="JB48" s="531"/>
      <c r="JC48" s="531"/>
      <c r="JD48" s="531"/>
      <c r="JE48" s="531"/>
      <c r="JF48" s="531"/>
      <c r="JG48" s="531"/>
      <c r="JH48" s="531"/>
      <c r="JI48" s="531"/>
      <c r="JJ48" s="531"/>
      <c r="JK48" s="531"/>
      <c r="JL48" s="531"/>
      <c r="JM48" s="531"/>
      <c r="JN48" s="531"/>
      <c r="JO48" s="531"/>
      <c r="JQ48" s="532"/>
      <c r="JR48" s="532"/>
      <c r="JS48" s="532"/>
      <c r="JT48" s="532"/>
      <c r="JU48" s="532"/>
      <c r="JV48" s="532"/>
      <c r="JW48" s="532"/>
      <c r="JX48" s="532"/>
      <c r="JY48" s="532"/>
      <c r="JZ48" s="532"/>
      <c r="KA48" s="532"/>
      <c r="KB48" s="532"/>
      <c r="KC48" s="532"/>
      <c r="KD48" s="532"/>
      <c r="KE48" s="532"/>
      <c r="KF48" s="532"/>
      <c r="KG48" s="532"/>
      <c r="KH48" s="532"/>
      <c r="KI48" s="532"/>
      <c r="KJ48" s="532"/>
      <c r="KK48" s="532"/>
      <c r="KL48" s="532"/>
      <c r="KN48" s="533"/>
      <c r="KO48" s="533"/>
      <c r="KP48" s="533"/>
      <c r="KQ48" s="533"/>
      <c r="KR48" s="533"/>
      <c r="KS48" s="533"/>
      <c r="KT48" s="533"/>
      <c r="KU48" s="533"/>
      <c r="KV48" s="533"/>
      <c r="KW48" s="533"/>
      <c r="KX48" s="533"/>
      <c r="KY48" s="533"/>
      <c r="KZ48" s="533"/>
      <c r="LA48" s="533"/>
      <c r="LB48" s="533"/>
      <c r="LC48" s="533"/>
      <c r="LD48" s="533"/>
      <c r="LE48" s="533"/>
      <c r="LF48" s="533"/>
      <c r="LG48" s="533"/>
      <c r="LH48" s="533"/>
      <c r="LI48" s="533"/>
    </row>
    <row r="49" spans="1:321"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7"/>
      <c r="BS49" s="507"/>
      <c r="BT49" s="507"/>
      <c r="BU49" s="507"/>
      <c r="BV49" s="507"/>
      <c r="BW49" s="507"/>
      <c r="BX49" s="507"/>
      <c r="BY49" s="507"/>
      <c r="BZ49" s="507"/>
      <c r="CA49" s="507"/>
      <c r="CB49" s="507"/>
      <c r="CC49" s="507"/>
      <c r="CD49" s="507"/>
      <c r="CE49" s="507"/>
      <c r="CF49" s="507"/>
      <c r="CG49" s="507"/>
      <c r="CH49" s="507"/>
      <c r="CI49" s="507"/>
      <c r="CJ49" s="507"/>
      <c r="CK49" s="507"/>
      <c r="CL49" s="507"/>
      <c r="CM49" s="507"/>
      <c r="CO49" s="511"/>
      <c r="CP49" s="511"/>
      <c r="CQ49" s="511"/>
      <c r="CR49" s="511"/>
      <c r="CS49" s="511"/>
      <c r="CT49" s="511"/>
      <c r="CU49" s="511"/>
      <c r="CV49" s="511"/>
      <c r="CW49" s="511"/>
      <c r="CX49" s="511"/>
      <c r="CY49" s="511"/>
      <c r="CZ49" s="511"/>
      <c r="DA49" s="511"/>
      <c r="DB49" s="511"/>
      <c r="DC49" s="511"/>
      <c r="DD49" s="511"/>
      <c r="DE49" s="511"/>
      <c r="DF49" s="511"/>
      <c r="DG49" s="511"/>
      <c r="DH49" s="511"/>
      <c r="DI49" s="511"/>
      <c r="DJ49" s="511"/>
      <c r="DL49" s="530"/>
      <c r="DM49" s="530"/>
      <c r="DN49" s="530"/>
      <c r="DO49" s="530"/>
      <c r="DP49" s="530"/>
      <c r="DQ49" s="530"/>
      <c r="DR49" s="530"/>
      <c r="DS49" s="530"/>
      <c r="DT49" s="530"/>
      <c r="DU49" s="530"/>
      <c r="DV49" s="530"/>
      <c r="DW49" s="530"/>
      <c r="DX49" s="530"/>
      <c r="DY49" s="530"/>
      <c r="DZ49" s="530"/>
      <c r="EA49" s="530"/>
      <c r="EB49" s="530"/>
      <c r="EC49" s="530"/>
      <c r="ED49" s="530"/>
      <c r="EE49" s="530"/>
      <c r="EF49" s="530"/>
      <c r="EG49" s="530"/>
      <c r="EI49" s="531"/>
      <c r="EJ49" s="531"/>
      <c r="EK49" s="536"/>
      <c r="EL49" s="531"/>
      <c r="EM49" s="531"/>
      <c r="EN49" s="531"/>
      <c r="EO49" s="531"/>
      <c r="EP49" s="531"/>
      <c r="EQ49" s="531"/>
      <c r="ER49" s="531"/>
      <c r="ES49" s="531"/>
      <c r="ET49" s="531"/>
      <c r="EU49" s="531"/>
      <c r="EV49" s="531"/>
      <c r="EW49" s="531"/>
      <c r="EX49" s="531"/>
      <c r="EY49" s="531"/>
      <c r="EZ49" s="531"/>
      <c r="FA49" s="531"/>
      <c r="FB49" s="531"/>
      <c r="FC49" s="531"/>
      <c r="FD49" s="531"/>
      <c r="FF49" s="532"/>
      <c r="FG49" s="532"/>
      <c r="FH49" s="532"/>
      <c r="FI49" s="532"/>
      <c r="FJ49" s="532"/>
      <c r="FK49" s="532"/>
      <c r="FL49" s="532"/>
      <c r="FM49" s="532"/>
      <c r="FN49" s="532"/>
      <c r="FO49" s="532"/>
      <c r="FP49" s="532"/>
      <c r="FQ49" s="532"/>
      <c r="FR49" s="532"/>
      <c r="FS49" s="532"/>
      <c r="FT49" s="532"/>
      <c r="FU49" s="532"/>
      <c r="FV49" s="532"/>
      <c r="FW49" s="532"/>
      <c r="FX49" s="532"/>
      <c r="FY49" s="532"/>
      <c r="FZ49" s="532"/>
      <c r="GA49" s="532"/>
      <c r="GC49" s="533"/>
      <c r="GD49" s="533"/>
      <c r="GE49" s="533"/>
      <c r="GF49" s="533"/>
      <c r="GG49" s="533"/>
      <c r="GH49" s="533"/>
      <c r="GI49" s="533"/>
      <c r="GJ49" s="533"/>
      <c r="GK49" s="533"/>
      <c r="GL49" s="533"/>
      <c r="GM49" s="533"/>
      <c r="GN49" s="533"/>
      <c r="GO49" s="533"/>
      <c r="GP49" s="533"/>
      <c r="GQ49" s="533"/>
      <c r="GR49" s="533"/>
      <c r="GS49" s="533"/>
      <c r="GT49" s="533"/>
      <c r="GU49" s="533"/>
      <c r="GV49" s="533"/>
      <c r="GW49" s="533"/>
      <c r="GX49" s="533"/>
      <c r="GZ49" s="511"/>
      <c r="HA49" s="511"/>
      <c r="HB49" s="511"/>
      <c r="HC49" s="511"/>
      <c r="HD49" s="511"/>
      <c r="HE49" s="511"/>
      <c r="HF49" s="511"/>
      <c r="HG49" s="511"/>
      <c r="HH49" s="511"/>
      <c r="HI49" s="511"/>
      <c r="HJ49" s="511"/>
      <c r="HK49" s="511"/>
      <c r="HL49" s="511"/>
      <c r="HM49" s="511"/>
      <c r="HN49" s="511"/>
      <c r="HO49" s="511"/>
      <c r="HP49" s="511"/>
      <c r="HQ49" s="511"/>
      <c r="HR49" s="511"/>
      <c r="HS49" s="511"/>
      <c r="HT49" s="511"/>
      <c r="HU49" s="511"/>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T49" s="531"/>
      <c r="IU49" s="531"/>
      <c r="IV49" s="531"/>
      <c r="IW49" s="531"/>
      <c r="IX49" s="531"/>
      <c r="IY49" s="531"/>
      <c r="IZ49" s="531"/>
      <c r="JA49" s="531"/>
      <c r="JB49" s="531"/>
      <c r="JC49" s="531"/>
      <c r="JD49" s="531"/>
      <c r="JE49" s="531"/>
      <c r="JF49" s="531"/>
      <c r="JG49" s="531"/>
      <c r="JH49" s="531"/>
      <c r="JI49" s="531"/>
      <c r="JJ49" s="531"/>
      <c r="JK49" s="531"/>
      <c r="JL49" s="531"/>
      <c r="JM49" s="531"/>
      <c r="JN49" s="531"/>
      <c r="JO49" s="531"/>
      <c r="JQ49" s="532"/>
      <c r="JR49" s="532"/>
      <c r="JS49" s="532"/>
      <c r="JT49" s="532"/>
      <c r="JU49" s="532"/>
      <c r="JV49" s="532"/>
      <c r="JW49" s="532"/>
      <c r="JX49" s="532"/>
      <c r="JY49" s="532"/>
      <c r="JZ49" s="532"/>
      <c r="KA49" s="532"/>
      <c r="KB49" s="532"/>
      <c r="KC49" s="532"/>
      <c r="KD49" s="532"/>
      <c r="KE49" s="532"/>
      <c r="KF49" s="532"/>
      <c r="KG49" s="532"/>
      <c r="KH49" s="532"/>
      <c r="KI49" s="532"/>
      <c r="KJ49" s="532"/>
      <c r="KK49" s="532"/>
      <c r="KL49" s="532"/>
      <c r="KN49" s="533"/>
      <c r="KO49" s="533"/>
      <c r="KP49" s="533"/>
      <c r="KQ49" s="533"/>
      <c r="KR49" s="533"/>
      <c r="KS49" s="533"/>
      <c r="KT49" s="533"/>
      <c r="KU49" s="533"/>
      <c r="KV49" s="533"/>
      <c r="KW49" s="533"/>
      <c r="KX49" s="533"/>
      <c r="KY49" s="533"/>
      <c r="KZ49" s="533"/>
      <c r="LA49" s="533"/>
      <c r="LB49" s="533"/>
      <c r="LC49" s="533"/>
      <c r="LD49" s="533"/>
      <c r="LE49" s="533"/>
      <c r="LF49" s="533"/>
      <c r="LG49" s="533"/>
      <c r="LH49" s="533"/>
      <c r="LI49" s="533"/>
    </row>
    <row r="50" spans="1:321"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7"/>
      <c r="BS50" s="507"/>
      <c r="BT50" s="507"/>
      <c r="BU50" s="507"/>
      <c r="BV50" s="507"/>
      <c r="BW50" s="507"/>
      <c r="BX50" s="507"/>
      <c r="BY50" s="507"/>
      <c r="BZ50" s="507"/>
      <c r="CA50" s="507"/>
      <c r="CB50" s="507"/>
      <c r="CC50" s="507"/>
      <c r="CD50" s="507"/>
      <c r="CE50" s="507"/>
      <c r="CF50" s="507"/>
      <c r="CG50" s="507"/>
      <c r="CH50" s="507"/>
      <c r="CI50" s="507"/>
      <c r="CJ50" s="507"/>
      <c r="CK50" s="507"/>
      <c r="CL50" s="507"/>
      <c r="CM50" s="507"/>
      <c r="CO50" s="511"/>
      <c r="CP50" s="511"/>
      <c r="CQ50" s="511"/>
      <c r="CR50" s="511"/>
      <c r="CS50" s="511"/>
      <c r="CT50" s="511"/>
      <c r="CU50" s="511"/>
      <c r="CV50" s="511"/>
      <c r="CW50" s="511"/>
      <c r="CX50" s="511"/>
      <c r="CY50" s="511"/>
      <c r="CZ50" s="511"/>
      <c r="DA50" s="511"/>
      <c r="DB50" s="511"/>
      <c r="DC50" s="511"/>
      <c r="DD50" s="511"/>
      <c r="DE50" s="511"/>
      <c r="DF50" s="511"/>
      <c r="DG50" s="511"/>
      <c r="DH50" s="511"/>
      <c r="DI50" s="511"/>
      <c r="DJ50" s="511"/>
      <c r="DL50" s="530"/>
      <c r="DM50" s="530"/>
      <c r="DN50" s="530"/>
      <c r="DO50" s="530"/>
      <c r="DP50" s="530"/>
      <c r="DQ50" s="530"/>
      <c r="DR50" s="530"/>
      <c r="DS50" s="530"/>
      <c r="DT50" s="530"/>
      <c r="DU50" s="530"/>
      <c r="DV50" s="530"/>
      <c r="DW50" s="530"/>
      <c r="DX50" s="530"/>
      <c r="DY50" s="530"/>
      <c r="DZ50" s="530"/>
      <c r="EA50" s="530"/>
      <c r="EB50" s="530"/>
      <c r="EC50" s="530"/>
      <c r="ED50" s="530"/>
      <c r="EE50" s="530"/>
      <c r="EF50" s="530"/>
      <c r="EG50" s="530"/>
      <c r="EI50" s="531"/>
      <c r="EJ50" s="531"/>
      <c r="EK50" s="536"/>
      <c r="EL50" s="531"/>
      <c r="EM50" s="531"/>
      <c r="EN50" s="531"/>
      <c r="EO50" s="531"/>
      <c r="EP50" s="531"/>
      <c r="EQ50" s="531"/>
      <c r="ER50" s="531"/>
      <c r="ES50" s="531"/>
      <c r="ET50" s="531"/>
      <c r="EU50" s="531"/>
      <c r="EV50" s="531"/>
      <c r="EW50" s="531"/>
      <c r="EX50" s="531"/>
      <c r="EY50" s="531"/>
      <c r="EZ50" s="531"/>
      <c r="FA50" s="531"/>
      <c r="FB50" s="531"/>
      <c r="FC50" s="531"/>
      <c r="FD50" s="531"/>
      <c r="FF50" s="532"/>
      <c r="FG50" s="532"/>
      <c r="FH50" s="532"/>
      <c r="FI50" s="532"/>
      <c r="FJ50" s="532"/>
      <c r="FK50" s="532"/>
      <c r="FL50" s="532"/>
      <c r="FM50" s="532"/>
      <c r="FN50" s="532"/>
      <c r="FO50" s="532"/>
      <c r="FP50" s="532"/>
      <c r="FQ50" s="532"/>
      <c r="FR50" s="532"/>
      <c r="FS50" s="532"/>
      <c r="FT50" s="532"/>
      <c r="FU50" s="532"/>
      <c r="FV50" s="532"/>
      <c r="FW50" s="532"/>
      <c r="FX50" s="532"/>
      <c r="FY50" s="532"/>
      <c r="FZ50" s="532"/>
      <c r="GA50" s="532"/>
      <c r="GC50" s="533"/>
      <c r="GD50" s="533"/>
      <c r="GE50" s="533"/>
      <c r="GF50" s="533"/>
      <c r="GG50" s="533"/>
      <c r="GH50" s="533"/>
      <c r="GI50" s="533"/>
      <c r="GJ50" s="533"/>
      <c r="GK50" s="533"/>
      <c r="GL50" s="533"/>
      <c r="GM50" s="533"/>
      <c r="GN50" s="533"/>
      <c r="GO50" s="533"/>
      <c r="GP50" s="533"/>
      <c r="GQ50" s="533"/>
      <c r="GR50" s="533"/>
      <c r="GS50" s="533"/>
      <c r="GT50" s="533"/>
      <c r="GU50" s="533"/>
      <c r="GV50" s="533"/>
      <c r="GW50" s="533"/>
      <c r="GX50" s="533"/>
      <c r="GZ50" s="511"/>
      <c r="HA50" s="511"/>
      <c r="HB50" s="511"/>
      <c r="HC50" s="511"/>
      <c r="HD50" s="511"/>
      <c r="HE50" s="511"/>
      <c r="HF50" s="511"/>
      <c r="HG50" s="511"/>
      <c r="HH50" s="511"/>
      <c r="HI50" s="511"/>
      <c r="HJ50" s="511"/>
      <c r="HK50" s="511"/>
      <c r="HL50" s="511"/>
      <c r="HM50" s="511"/>
      <c r="HN50" s="511"/>
      <c r="HO50" s="511"/>
      <c r="HP50" s="511"/>
      <c r="HQ50" s="511"/>
      <c r="HR50" s="511"/>
      <c r="HS50" s="511"/>
      <c r="HT50" s="511"/>
      <c r="HU50" s="511"/>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T50" s="531"/>
      <c r="IU50" s="531"/>
      <c r="IV50" s="531"/>
      <c r="IW50" s="531"/>
      <c r="IX50" s="531"/>
      <c r="IY50" s="531"/>
      <c r="IZ50" s="531"/>
      <c r="JA50" s="531"/>
      <c r="JB50" s="531"/>
      <c r="JC50" s="531"/>
      <c r="JD50" s="531"/>
      <c r="JE50" s="531"/>
      <c r="JF50" s="531"/>
      <c r="JG50" s="531"/>
      <c r="JH50" s="531"/>
      <c r="JI50" s="531"/>
      <c r="JJ50" s="531"/>
      <c r="JK50" s="531"/>
      <c r="JL50" s="531"/>
      <c r="JM50" s="531"/>
      <c r="JN50" s="531"/>
      <c r="JO50" s="531"/>
      <c r="JQ50" s="532"/>
      <c r="JR50" s="532"/>
      <c r="JS50" s="532"/>
      <c r="JT50" s="532"/>
      <c r="JU50" s="532"/>
      <c r="JV50" s="532"/>
      <c r="JW50" s="532"/>
      <c r="JX50" s="532"/>
      <c r="JY50" s="532"/>
      <c r="JZ50" s="532"/>
      <c r="KA50" s="532"/>
      <c r="KB50" s="532"/>
      <c r="KC50" s="532"/>
      <c r="KD50" s="532"/>
      <c r="KE50" s="532"/>
      <c r="KF50" s="532"/>
      <c r="KG50" s="532"/>
      <c r="KH50" s="532"/>
      <c r="KI50" s="532"/>
      <c r="KJ50" s="532"/>
      <c r="KK50" s="532"/>
      <c r="KL50" s="532"/>
      <c r="KN50" s="533"/>
      <c r="KO50" s="533"/>
      <c r="KP50" s="533"/>
      <c r="KQ50" s="533"/>
      <c r="KR50" s="533"/>
      <c r="KS50" s="533"/>
      <c r="KT50" s="533"/>
      <c r="KU50" s="533"/>
      <c r="KV50" s="533"/>
      <c r="KW50" s="533"/>
      <c r="KX50" s="533"/>
      <c r="KY50" s="533"/>
      <c r="KZ50" s="533"/>
      <c r="LA50" s="533"/>
      <c r="LB50" s="533"/>
      <c r="LC50" s="533"/>
      <c r="LD50" s="533"/>
      <c r="LE50" s="533"/>
      <c r="LF50" s="533"/>
      <c r="LG50" s="533"/>
      <c r="LH50" s="533"/>
      <c r="LI50" s="533"/>
    </row>
    <row r="51" spans="1:321"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7"/>
      <c r="BS51" s="507"/>
      <c r="BT51" s="507"/>
      <c r="BU51" s="507"/>
      <c r="BV51" s="507"/>
      <c r="BW51" s="507"/>
      <c r="BX51" s="507"/>
      <c r="BY51" s="507"/>
      <c r="BZ51" s="507"/>
      <c r="CA51" s="507"/>
      <c r="CB51" s="507"/>
      <c r="CC51" s="507"/>
      <c r="CD51" s="507"/>
      <c r="CE51" s="507"/>
      <c r="CF51" s="507"/>
      <c r="CG51" s="507"/>
      <c r="CH51" s="507"/>
      <c r="CI51" s="507"/>
      <c r="CJ51" s="507"/>
      <c r="CK51" s="507"/>
      <c r="CL51" s="507"/>
      <c r="CM51" s="507"/>
      <c r="CO51" s="511"/>
      <c r="CP51" s="511"/>
      <c r="CQ51" s="511"/>
      <c r="CR51" s="511"/>
      <c r="CS51" s="511"/>
      <c r="CT51" s="511"/>
      <c r="CU51" s="511"/>
      <c r="CV51" s="511"/>
      <c r="CW51" s="511"/>
      <c r="CX51" s="511"/>
      <c r="CY51" s="511"/>
      <c r="CZ51" s="511"/>
      <c r="DA51" s="511"/>
      <c r="DB51" s="511"/>
      <c r="DC51" s="511"/>
      <c r="DD51" s="511"/>
      <c r="DE51" s="511"/>
      <c r="DF51" s="511"/>
      <c r="DG51" s="511"/>
      <c r="DH51" s="511"/>
      <c r="DI51" s="511"/>
      <c r="DJ51" s="511"/>
      <c r="DL51" s="530"/>
      <c r="DM51" s="530"/>
      <c r="DN51" s="530"/>
      <c r="DO51" s="530"/>
      <c r="DP51" s="530"/>
      <c r="DQ51" s="530"/>
      <c r="DR51" s="530"/>
      <c r="DS51" s="530"/>
      <c r="DT51" s="530"/>
      <c r="DU51" s="530"/>
      <c r="DV51" s="530"/>
      <c r="DW51" s="530"/>
      <c r="DX51" s="530"/>
      <c r="DY51" s="530"/>
      <c r="DZ51" s="530"/>
      <c r="EA51" s="530"/>
      <c r="EB51" s="530"/>
      <c r="EC51" s="530"/>
      <c r="ED51" s="530"/>
      <c r="EE51" s="530"/>
      <c r="EF51" s="530"/>
      <c r="EG51" s="530"/>
      <c r="EI51" s="531"/>
      <c r="EJ51" s="531"/>
      <c r="EK51" s="536"/>
      <c r="EL51" s="531"/>
      <c r="EM51" s="531"/>
      <c r="EN51" s="531"/>
      <c r="EO51" s="531"/>
      <c r="EP51" s="531"/>
      <c r="EQ51" s="531"/>
      <c r="ER51" s="531"/>
      <c r="ES51" s="531"/>
      <c r="ET51" s="531"/>
      <c r="EU51" s="531"/>
      <c r="EV51" s="531"/>
      <c r="EW51" s="531"/>
      <c r="EX51" s="531"/>
      <c r="EY51" s="531"/>
      <c r="EZ51" s="531"/>
      <c r="FA51" s="531"/>
      <c r="FB51" s="531"/>
      <c r="FC51" s="531"/>
      <c r="FD51" s="531"/>
      <c r="FF51" s="532"/>
      <c r="FG51" s="532"/>
      <c r="FH51" s="532"/>
      <c r="FI51" s="532"/>
      <c r="FJ51" s="532"/>
      <c r="FK51" s="532"/>
      <c r="FL51" s="532"/>
      <c r="FM51" s="532"/>
      <c r="FN51" s="532"/>
      <c r="FO51" s="532"/>
      <c r="FP51" s="532"/>
      <c r="FQ51" s="532"/>
      <c r="FR51" s="532"/>
      <c r="FS51" s="532"/>
      <c r="FT51" s="532"/>
      <c r="FU51" s="532"/>
      <c r="FV51" s="532"/>
      <c r="FW51" s="532"/>
      <c r="FX51" s="532"/>
      <c r="FY51" s="532"/>
      <c r="FZ51" s="532"/>
      <c r="GA51" s="532"/>
      <c r="GC51" s="533"/>
      <c r="GD51" s="533"/>
      <c r="GE51" s="533"/>
      <c r="GF51" s="533"/>
      <c r="GG51" s="533"/>
      <c r="GH51" s="533"/>
      <c r="GI51" s="533"/>
      <c r="GJ51" s="533"/>
      <c r="GK51" s="533"/>
      <c r="GL51" s="533"/>
      <c r="GM51" s="533"/>
      <c r="GN51" s="533"/>
      <c r="GO51" s="533"/>
      <c r="GP51" s="533"/>
      <c r="GQ51" s="533"/>
      <c r="GR51" s="533"/>
      <c r="GS51" s="533"/>
      <c r="GT51" s="533"/>
      <c r="GU51" s="533"/>
      <c r="GV51" s="533"/>
      <c r="GW51" s="533"/>
      <c r="GX51" s="533"/>
      <c r="GZ51" s="511"/>
      <c r="HA51" s="511"/>
      <c r="HB51" s="511"/>
      <c r="HC51" s="511"/>
      <c r="HD51" s="511"/>
      <c r="HE51" s="511"/>
      <c r="HF51" s="511"/>
      <c r="HG51" s="511"/>
      <c r="HH51" s="511"/>
      <c r="HI51" s="511"/>
      <c r="HJ51" s="511"/>
      <c r="HK51" s="511"/>
      <c r="HL51" s="511"/>
      <c r="HM51" s="511"/>
      <c r="HN51" s="511"/>
      <c r="HO51" s="511"/>
      <c r="HP51" s="511"/>
      <c r="HQ51" s="511"/>
      <c r="HR51" s="511"/>
      <c r="HS51" s="511"/>
      <c r="HT51" s="511"/>
      <c r="HU51" s="511"/>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T51" s="531"/>
      <c r="IU51" s="531"/>
      <c r="IV51" s="531"/>
      <c r="IW51" s="531"/>
      <c r="IX51" s="531"/>
      <c r="IY51" s="531"/>
      <c r="IZ51" s="531"/>
      <c r="JA51" s="531"/>
      <c r="JB51" s="531"/>
      <c r="JC51" s="531"/>
      <c r="JD51" s="531"/>
      <c r="JE51" s="531"/>
      <c r="JF51" s="531"/>
      <c r="JG51" s="531"/>
      <c r="JH51" s="531"/>
      <c r="JI51" s="531"/>
      <c r="JJ51" s="531"/>
      <c r="JK51" s="531"/>
      <c r="JL51" s="531"/>
      <c r="JM51" s="531"/>
      <c r="JN51" s="531"/>
      <c r="JO51" s="531"/>
      <c r="JQ51" s="532"/>
      <c r="JR51" s="532"/>
      <c r="JS51" s="532"/>
      <c r="JT51" s="532"/>
      <c r="JU51" s="532"/>
      <c r="JV51" s="532"/>
      <c r="JW51" s="532"/>
      <c r="JX51" s="532"/>
      <c r="JY51" s="532"/>
      <c r="JZ51" s="532"/>
      <c r="KA51" s="532"/>
      <c r="KB51" s="532"/>
      <c r="KC51" s="532"/>
      <c r="KD51" s="532"/>
      <c r="KE51" s="532"/>
      <c r="KF51" s="532"/>
      <c r="KG51" s="532"/>
      <c r="KH51" s="532"/>
      <c r="KI51" s="532"/>
      <c r="KJ51" s="532"/>
      <c r="KK51" s="532"/>
      <c r="KL51" s="532"/>
      <c r="KN51" s="533"/>
      <c r="KO51" s="533"/>
      <c r="KP51" s="533"/>
      <c r="KQ51" s="533"/>
      <c r="KR51" s="533"/>
      <c r="KS51" s="533"/>
      <c r="KT51" s="533"/>
      <c r="KU51" s="533"/>
      <c r="KV51" s="533"/>
      <c r="KW51" s="533"/>
      <c r="KX51" s="533"/>
      <c r="KY51" s="533"/>
      <c r="KZ51" s="533"/>
      <c r="LA51" s="533"/>
      <c r="LB51" s="533"/>
      <c r="LC51" s="533"/>
      <c r="LD51" s="533"/>
      <c r="LE51" s="533"/>
      <c r="LF51" s="533"/>
      <c r="LG51" s="533"/>
      <c r="LH51" s="533"/>
      <c r="LI51" s="533"/>
    </row>
    <row r="52" spans="1:321"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7"/>
      <c r="BS52" s="507"/>
      <c r="BT52" s="507"/>
      <c r="BU52" s="507"/>
      <c r="BV52" s="507"/>
      <c r="BW52" s="507"/>
      <c r="BX52" s="507"/>
      <c r="BY52" s="507"/>
      <c r="BZ52" s="507"/>
      <c r="CA52" s="507"/>
      <c r="CB52" s="507"/>
      <c r="CC52" s="507"/>
      <c r="CD52" s="507"/>
      <c r="CE52" s="507"/>
      <c r="CF52" s="507"/>
      <c r="CG52" s="507"/>
      <c r="CH52" s="507"/>
      <c r="CI52" s="507"/>
      <c r="CJ52" s="507"/>
      <c r="CK52" s="507"/>
      <c r="CL52" s="507"/>
      <c r="CM52" s="507"/>
      <c r="CO52" s="511"/>
      <c r="CP52" s="511"/>
      <c r="CQ52" s="511"/>
      <c r="CR52" s="511"/>
      <c r="CS52" s="511"/>
      <c r="CT52" s="511"/>
      <c r="CU52" s="511"/>
      <c r="CV52" s="511"/>
      <c r="CW52" s="511"/>
      <c r="CX52" s="511"/>
      <c r="CY52" s="511"/>
      <c r="CZ52" s="511"/>
      <c r="DA52" s="511"/>
      <c r="DB52" s="511"/>
      <c r="DC52" s="511"/>
      <c r="DD52" s="511"/>
      <c r="DE52" s="511"/>
      <c r="DF52" s="511"/>
      <c r="DG52" s="511"/>
      <c r="DH52" s="511"/>
      <c r="DI52" s="511"/>
      <c r="DJ52" s="511"/>
      <c r="DL52" s="530"/>
      <c r="DM52" s="530"/>
      <c r="DN52" s="530"/>
      <c r="DO52" s="530"/>
      <c r="DP52" s="530"/>
      <c r="DQ52" s="530"/>
      <c r="DR52" s="530"/>
      <c r="DS52" s="530"/>
      <c r="DT52" s="530"/>
      <c r="DU52" s="530"/>
      <c r="DV52" s="530"/>
      <c r="DW52" s="530"/>
      <c r="DX52" s="530"/>
      <c r="DY52" s="530"/>
      <c r="DZ52" s="530"/>
      <c r="EA52" s="530"/>
      <c r="EB52" s="530"/>
      <c r="EC52" s="530"/>
      <c r="ED52" s="530"/>
      <c r="EE52" s="530"/>
      <c r="EF52" s="530"/>
      <c r="EG52" s="530"/>
      <c r="EI52" s="531"/>
      <c r="EJ52" s="531"/>
      <c r="EK52" s="536"/>
      <c r="EL52" s="531"/>
      <c r="EM52" s="531"/>
      <c r="EN52" s="531"/>
      <c r="EO52" s="531"/>
      <c r="EP52" s="531"/>
      <c r="EQ52" s="531"/>
      <c r="ER52" s="531"/>
      <c r="ES52" s="531"/>
      <c r="ET52" s="531"/>
      <c r="EU52" s="531"/>
      <c r="EV52" s="531"/>
      <c r="EW52" s="531"/>
      <c r="EX52" s="531"/>
      <c r="EY52" s="531"/>
      <c r="EZ52" s="531"/>
      <c r="FA52" s="531"/>
      <c r="FB52" s="531"/>
      <c r="FC52" s="531"/>
      <c r="FD52" s="531"/>
      <c r="FF52" s="532"/>
      <c r="FG52" s="532"/>
      <c r="FH52" s="532"/>
      <c r="FI52" s="532"/>
      <c r="FJ52" s="532"/>
      <c r="FK52" s="532"/>
      <c r="FL52" s="532"/>
      <c r="FM52" s="532"/>
      <c r="FN52" s="532"/>
      <c r="FO52" s="532"/>
      <c r="FP52" s="532"/>
      <c r="FQ52" s="532"/>
      <c r="FR52" s="532"/>
      <c r="FS52" s="532"/>
      <c r="FT52" s="532"/>
      <c r="FU52" s="532"/>
      <c r="FV52" s="532"/>
      <c r="FW52" s="532"/>
      <c r="FX52" s="532"/>
      <c r="FY52" s="532"/>
      <c r="FZ52" s="532"/>
      <c r="GA52" s="532"/>
      <c r="GC52" s="533"/>
      <c r="GD52" s="533"/>
      <c r="GE52" s="533"/>
      <c r="GF52" s="533"/>
      <c r="GG52" s="533"/>
      <c r="GH52" s="533"/>
      <c r="GI52" s="533"/>
      <c r="GJ52" s="533"/>
      <c r="GK52" s="533"/>
      <c r="GL52" s="533"/>
      <c r="GM52" s="533"/>
      <c r="GN52" s="533"/>
      <c r="GO52" s="533"/>
      <c r="GP52" s="533"/>
      <c r="GQ52" s="533"/>
      <c r="GR52" s="533"/>
      <c r="GS52" s="533"/>
      <c r="GT52" s="533"/>
      <c r="GU52" s="533"/>
      <c r="GV52" s="533"/>
      <c r="GW52" s="533"/>
      <c r="GX52" s="533"/>
      <c r="GZ52" s="511"/>
      <c r="HA52" s="511"/>
      <c r="HB52" s="511"/>
      <c r="HC52" s="511"/>
      <c r="HD52" s="511"/>
      <c r="HE52" s="511"/>
      <c r="HF52" s="511"/>
      <c r="HG52" s="511"/>
      <c r="HH52" s="511"/>
      <c r="HI52" s="511"/>
      <c r="HJ52" s="511"/>
      <c r="HK52" s="511"/>
      <c r="HL52" s="511"/>
      <c r="HM52" s="511"/>
      <c r="HN52" s="511"/>
      <c r="HO52" s="511"/>
      <c r="HP52" s="511"/>
      <c r="HQ52" s="511"/>
      <c r="HR52" s="511"/>
      <c r="HS52" s="511"/>
      <c r="HT52" s="511"/>
      <c r="HU52" s="511"/>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T52" s="531"/>
      <c r="IU52" s="531"/>
      <c r="IV52" s="531"/>
      <c r="IW52" s="531"/>
      <c r="IX52" s="531"/>
      <c r="IY52" s="531"/>
      <c r="IZ52" s="531"/>
      <c r="JA52" s="531"/>
      <c r="JB52" s="531"/>
      <c r="JC52" s="531"/>
      <c r="JD52" s="531"/>
      <c r="JE52" s="531"/>
      <c r="JF52" s="531"/>
      <c r="JG52" s="531"/>
      <c r="JH52" s="531"/>
      <c r="JI52" s="531"/>
      <c r="JJ52" s="531"/>
      <c r="JK52" s="531"/>
      <c r="JL52" s="531"/>
      <c r="JM52" s="531"/>
      <c r="JN52" s="531"/>
      <c r="JO52" s="531"/>
      <c r="JQ52" s="532"/>
      <c r="JR52" s="532"/>
      <c r="JS52" s="532"/>
      <c r="JT52" s="532"/>
      <c r="JU52" s="532"/>
      <c r="JV52" s="532"/>
      <c r="JW52" s="532"/>
      <c r="JX52" s="532"/>
      <c r="JY52" s="532"/>
      <c r="JZ52" s="532"/>
      <c r="KA52" s="532"/>
      <c r="KB52" s="532"/>
      <c r="KC52" s="532"/>
      <c r="KD52" s="532"/>
      <c r="KE52" s="532"/>
      <c r="KF52" s="532"/>
      <c r="KG52" s="532"/>
      <c r="KH52" s="532"/>
      <c r="KI52" s="532"/>
      <c r="KJ52" s="532"/>
      <c r="KK52" s="532"/>
      <c r="KL52" s="532"/>
      <c r="KN52" s="533"/>
      <c r="KO52" s="533"/>
      <c r="KP52" s="533"/>
      <c r="KQ52" s="533"/>
      <c r="KR52" s="533"/>
      <c r="KS52" s="533"/>
      <c r="KT52" s="533"/>
      <c r="KU52" s="533"/>
      <c r="KV52" s="533"/>
      <c r="KW52" s="533"/>
      <c r="KX52" s="533"/>
      <c r="KY52" s="533"/>
      <c r="KZ52" s="533"/>
      <c r="LA52" s="533"/>
      <c r="LB52" s="533"/>
      <c r="LC52" s="533"/>
      <c r="LD52" s="533"/>
      <c r="LE52" s="533"/>
      <c r="LF52" s="533"/>
      <c r="LG52" s="533"/>
      <c r="LH52" s="533"/>
      <c r="LI52" s="533"/>
    </row>
    <row r="53" spans="1:321"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7"/>
      <c r="BS53" s="507"/>
      <c r="BT53" s="507"/>
      <c r="BU53" s="507"/>
      <c r="BV53" s="507"/>
      <c r="BW53" s="507"/>
      <c r="BX53" s="507"/>
      <c r="BY53" s="507"/>
      <c r="BZ53" s="507"/>
      <c r="CA53" s="507"/>
      <c r="CB53" s="507"/>
      <c r="CC53" s="507"/>
      <c r="CD53" s="507"/>
      <c r="CE53" s="507"/>
      <c r="CF53" s="507"/>
      <c r="CG53" s="507"/>
      <c r="CH53" s="507"/>
      <c r="CI53" s="507"/>
      <c r="CJ53" s="507"/>
      <c r="CK53" s="507"/>
      <c r="CL53" s="507"/>
      <c r="CM53" s="507"/>
      <c r="CO53" s="511"/>
      <c r="CP53" s="511"/>
      <c r="CQ53" s="511"/>
      <c r="CR53" s="511"/>
      <c r="CS53" s="511"/>
      <c r="CT53" s="511"/>
      <c r="CU53" s="511"/>
      <c r="CV53" s="511"/>
      <c r="CW53" s="511"/>
      <c r="CX53" s="511"/>
      <c r="CY53" s="511"/>
      <c r="CZ53" s="511"/>
      <c r="DA53" s="511"/>
      <c r="DB53" s="511"/>
      <c r="DC53" s="511"/>
      <c r="DD53" s="511"/>
      <c r="DE53" s="511"/>
      <c r="DF53" s="511"/>
      <c r="DG53" s="511"/>
      <c r="DH53" s="511"/>
      <c r="DI53" s="511"/>
      <c r="DJ53" s="511"/>
      <c r="DL53" s="530"/>
      <c r="DM53" s="530"/>
      <c r="DN53" s="530"/>
      <c r="DO53" s="530"/>
      <c r="DP53" s="530"/>
      <c r="DQ53" s="530"/>
      <c r="DR53" s="530"/>
      <c r="DS53" s="530"/>
      <c r="DT53" s="530"/>
      <c r="DU53" s="530"/>
      <c r="DV53" s="530"/>
      <c r="DW53" s="530"/>
      <c r="DX53" s="530"/>
      <c r="DY53" s="530"/>
      <c r="DZ53" s="530"/>
      <c r="EA53" s="530"/>
      <c r="EB53" s="530"/>
      <c r="EC53" s="530"/>
      <c r="ED53" s="530"/>
      <c r="EE53" s="530"/>
      <c r="EF53" s="530"/>
      <c r="EG53" s="530"/>
      <c r="EI53" s="531"/>
      <c r="EJ53" s="531"/>
      <c r="EK53" s="536"/>
      <c r="EL53" s="531"/>
      <c r="EM53" s="531"/>
      <c r="EN53" s="531"/>
      <c r="EO53" s="531"/>
      <c r="EP53" s="531"/>
      <c r="EQ53" s="531"/>
      <c r="ER53" s="531"/>
      <c r="ES53" s="531"/>
      <c r="ET53" s="531"/>
      <c r="EU53" s="531"/>
      <c r="EV53" s="531"/>
      <c r="EW53" s="531"/>
      <c r="EX53" s="531"/>
      <c r="EY53" s="531"/>
      <c r="EZ53" s="531"/>
      <c r="FA53" s="531"/>
      <c r="FB53" s="531"/>
      <c r="FC53" s="531"/>
      <c r="FD53" s="531"/>
      <c r="FF53" s="532"/>
      <c r="FG53" s="532"/>
      <c r="FH53" s="532"/>
      <c r="FI53" s="532"/>
      <c r="FJ53" s="532"/>
      <c r="FK53" s="532"/>
      <c r="FL53" s="532"/>
      <c r="FM53" s="532"/>
      <c r="FN53" s="532"/>
      <c r="FO53" s="532"/>
      <c r="FP53" s="532"/>
      <c r="FQ53" s="532"/>
      <c r="FR53" s="532"/>
      <c r="FS53" s="532"/>
      <c r="FT53" s="532"/>
      <c r="FU53" s="532"/>
      <c r="FV53" s="532"/>
      <c r="FW53" s="532"/>
      <c r="FX53" s="532"/>
      <c r="FY53" s="532"/>
      <c r="FZ53" s="532"/>
      <c r="GA53" s="532"/>
      <c r="GC53" s="533"/>
      <c r="GD53" s="533"/>
      <c r="GE53" s="533"/>
      <c r="GF53" s="533"/>
      <c r="GG53" s="533"/>
      <c r="GH53" s="533"/>
      <c r="GI53" s="533"/>
      <c r="GJ53" s="533"/>
      <c r="GK53" s="533"/>
      <c r="GL53" s="533"/>
      <c r="GM53" s="533"/>
      <c r="GN53" s="533"/>
      <c r="GO53" s="533"/>
      <c r="GP53" s="533"/>
      <c r="GQ53" s="533"/>
      <c r="GR53" s="533"/>
      <c r="GS53" s="533"/>
      <c r="GT53" s="533"/>
      <c r="GU53" s="533"/>
      <c r="GV53" s="533"/>
      <c r="GW53" s="533"/>
      <c r="GX53" s="533"/>
      <c r="GZ53" s="511"/>
      <c r="HA53" s="511"/>
      <c r="HB53" s="511"/>
      <c r="HC53" s="511"/>
      <c r="HD53" s="511"/>
      <c r="HE53" s="511"/>
      <c r="HF53" s="511"/>
      <c r="HG53" s="511"/>
      <c r="HH53" s="511"/>
      <c r="HI53" s="511"/>
      <c r="HJ53" s="511"/>
      <c r="HK53" s="511"/>
      <c r="HL53" s="511"/>
      <c r="HM53" s="511"/>
      <c r="HN53" s="511"/>
      <c r="HO53" s="511"/>
      <c r="HP53" s="511"/>
      <c r="HQ53" s="511"/>
      <c r="HR53" s="511"/>
      <c r="HS53" s="511"/>
      <c r="HT53" s="511"/>
      <c r="HU53" s="511"/>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T53" s="531"/>
      <c r="IU53" s="531"/>
      <c r="IV53" s="531"/>
      <c r="IW53" s="531"/>
      <c r="IX53" s="531"/>
      <c r="IY53" s="531"/>
      <c r="IZ53" s="531"/>
      <c r="JA53" s="531"/>
      <c r="JB53" s="531"/>
      <c r="JC53" s="531"/>
      <c r="JD53" s="531"/>
      <c r="JE53" s="531"/>
      <c r="JF53" s="531"/>
      <c r="JG53" s="531"/>
      <c r="JH53" s="531"/>
      <c r="JI53" s="531"/>
      <c r="JJ53" s="531"/>
      <c r="JK53" s="531"/>
      <c r="JL53" s="531"/>
      <c r="JM53" s="531"/>
      <c r="JN53" s="531"/>
      <c r="JO53" s="531"/>
      <c r="JQ53" s="532"/>
      <c r="JR53" s="532"/>
      <c r="JS53" s="532"/>
      <c r="JT53" s="532"/>
      <c r="JU53" s="532"/>
      <c r="JV53" s="532"/>
      <c r="JW53" s="532"/>
      <c r="JX53" s="532"/>
      <c r="JY53" s="532"/>
      <c r="JZ53" s="532"/>
      <c r="KA53" s="532"/>
      <c r="KB53" s="532"/>
      <c r="KC53" s="532"/>
      <c r="KD53" s="532"/>
      <c r="KE53" s="532"/>
      <c r="KF53" s="532"/>
      <c r="KG53" s="532"/>
      <c r="KH53" s="532"/>
      <c r="KI53" s="532"/>
      <c r="KJ53" s="532"/>
      <c r="KK53" s="532"/>
      <c r="KL53" s="532"/>
      <c r="KN53" s="533"/>
      <c r="KO53" s="533"/>
      <c r="KP53" s="533"/>
      <c r="KQ53" s="533"/>
      <c r="KR53" s="533"/>
      <c r="KS53" s="533"/>
      <c r="KT53" s="533"/>
      <c r="KU53" s="533"/>
      <c r="KV53" s="533"/>
      <c r="KW53" s="533"/>
      <c r="KX53" s="533"/>
      <c r="KY53" s="533"/>
      <c r="KZ53" s="533"/>
      <c r="LA53" s="533"/>
      <c r="LB53" s="533"/>
      <c r="LC53" s="533"/>
      <c r="LD53" s="533"/>
      <c r="LE53" s="533"/>
      <c r="LF53" s="533"/>
      <c r="LG53" s="533"/>
      <c r="LH53" s="533"/>
      <c r="LI53" s="533"/>
    </row>
    <row r="54" spans="1:321"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O54" s="511"/>
      <c r="CP54" s="511"/>
      <c r="CQ54" s="511"/>
      <c r="CR54" s="511"/>
      <c r="CS54" s="511"/>
      <c r="CT54" s="511"/>
      <c r="CU54" s="511"/>
      <c r="CV54" s="511"/>
      <c r="CW54" s="511"/>
      <c r="CX54" s="511"/>
      <c r="CY54" s="511"/>
      <c r="CZ54" s="511"/>
      <c r="DA54" s="511"/>
      <c r="DB54" s="511"/>
      <c r="DC54" s="511"/>
      <c r="DD54" s="511"/>
      <c r="DE54" s="511"/>
      <c r="DF54" s="511"/>
      <c r="DG54" s="511"/>
      <c r="DH54" s="511"/>
      <c r="DI54" s="511"/>
      <c r="DJ54" s="511"/>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I54" s="531"/>
      <c r="EJ54" s="531"/>
      <c r="EK54" s="536"/>
      <c r="EL54" s="531"/>
      <c r="EM54" s="531"/>
      <c r="EN54" s="531"/>
      <c r="EO54" s="531"/>
      <c r="EP54" s="531"/>
      <c r="EQ54" s="531"/>
      <c r="ER54" s="531"/>
      <c r="ES54" s="531"/>
      <c r="ET54" s="531"/>
      <c r="EU54" s="531"/>
      <c r="EV54" s="531"/>
      <c r="EW54" s="531"/>
      <c r="EX54" s="531"/>
      <c r="EY54" s="531"/>
      <c r="EZ54" s="531"/>
      <c r="FA54" s="531"/>
      <c r="FB54" s="531"/>
      <c r="FC54" s="531"/>
      <c r="FD54" s="531"/>
      <c r="FF54" s="532"/>
      <c r="FG54" s="532"/>
      <c r="FH54" s="532"/>
      <c r="FI54" s="532"/>
      <c r="FJ54" s="532"/>
      <c r="FK54" s="532"/>
      <c r="FL54" s="532"/>
      <c r="FM54" s="532"/>
      <c r="FN54" s="532"/>
      <c r="FO54" s="532"/>
      <c r="FP54" s="532"/>
      <c r="FQ54" s="532"/>
      <c r="FR54" s="532"/>
      <c r="FS54" s="532"/>
      <c r="FT54" s="532"/>
      <c r="FU54" s="532"/>
      <c r="FV54" s="532"/>
      <c r="FW54" s="532"/>
      <c r="FX54" s="532"/>
      <c r="FY54" s="532"/>
      <c r="FZ54" s="532"/>
      <c r="GA54" s="532"/>
      <c r="GC54" s="533"/>
      <c r="GD54" s="533"/>
      <c r="GE54" s="533"/>
      <c r="GF54" s="533"/>
      <c r="GG54" s="533"/>
      <c r="GH54" s="533"/>
      <c r="GI54" s="533"/>
      <c r="GJ54" s="533"/>
      <c r="GK54" s="533"/>
      <c r="GL54" s="533"/>
      <c r="GM54" s="533"/>
      <c r="GN54" s="533"/>
      <c r="GO54" s="533"/>
      <c r="GP54" s="533"/>
      <c r="GQ54" s="533"/>
      <c r="GR54" s="533"/>
      <c r="GS54" s="533"/>
      <c r="GT54" s="533"/>
      <c r="GU54" s="533"/>
      <c r="GV54" s="533"/>
      <c r="GW54" s="533"/>
      <c r="GX54" s="533"/>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T54" s="531"/>
      <c r="IU54" s="531"/>
      <c r="IV54" s="531"/>
      <c r="IW54" s="531"/>
      <c r="IX54" s="531"/>
      <c r="IY54" s="531"/>
      <c r="IZ54" s="531"/>
      <c r="JA54" s="531"/>
      <c r="JB54" s="531"/>
      <c r="JC54" s="531"/>
      <c r="JD54" s="531"/>
      <c r="JE54" s="531"/>
      <c r="JF54" s="531"/>
      <c r="JG54" s="531"/>
      <c r="JH54" s="531"/>
      <c r="JI54" s="531"/>
      <c r="JJ54" s="531"/>
      <c r="JK54" s="531"/>
      <c r="JL54" s="531"/>
      <c r="JM54" s="531"/>
      <c r="JN54" s="531"/>
      <c r="JO54" s="531"/>
      <c r="JQ54" s="532"/>
      <c r="JR54" s="532"/>
      <c r="JS54" s="532"/>
      <c r="JT54" s="532"/>
      <c r="JU54" s="532"/>
      <c r="JV54" s="532"/>
      <c r="JW54" s="532"/>
      <c r="JX54" s="532"/>
      <c r="JY54" s="532"/>
      <c r="JZ54" s="532"/>
      <c r="KA54" s="532"/>
      <c r="KB54" s="532"/>
      <c r="KC54" s="532"/>
      <c r="KD54" s="532"/>
      <c r="KE54" s="532"/>
      <c r="KF54" s="532"/>
      <c r="KG54" s="532"/>
      <c r="KH54" s="532"/>
      <c r="KI54" s="532"/>
      <c r="KJ54" s="532"/>
      <c r="KK54" s="532"/>
      <c r="KL54" s="532"/>
      <c r="KN54" s="533"/>
      <c r="KO54" s="533"/>
      <c r="KP54" s="533"/>
      <c r="KQ54" s="533"/>
      <c r="KR54" s="533"/>
      <c r="KS54" s="533"/>
      <c r="KT54" s="533"/>
      <c r="KU54" s="533"/>
      <c r="KV54" s="533"/>
      <c r="KW54" s="533"/>
      <c r="KX54" s="533"/>
      <c r="KY54" s="533"/>
      <c r="KZ54" s="533"/>
      <c r="LA54" s="533"/>
      <c r="LB54" s="533"/>
      <c r="LC54" s="533"/>
      <c r="LD54" s="533"/>
      <c r="LE54" s="533"/>
      <c r="LF54" s="533"/>
      <c r="LG54" s="533"/>
      <c r="LH54" s="533"/>
      <c r="LI54" s="533"/>
    </row>
    <row r="55" spans="1:321"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7"/>
      <c r="BS55" s="507"/>
      <c r="BT55" s="507"/>
      <c r="BU55" s="507"/>
      <c r="BV55" s="507"/>
      <c r="BW55" s="507"/>
      <c r="BX55" s="507"/>
      <c r="BY55" s="507"/>
      <c r="BZ55" s="507"/>
      <c r="CA55" s="507"/>
      <c r="CB55" s="507"/>
      <c r="CC55" s="507"/>
      <c r="CD55" s="507"/>
      <c r="CE55" s="507"/>
      <c r="CF55" s="507"/>
      <c r="CG55" s="507"/>
      <c r="CH55" s="507"/>
      <c r="CI55" s="507"/>
      <c r="CJ55" s="507"/>
      <c r="CK55" s="507"/>
      <c r="CL55" s="507"/>
      <c r="CM55" s="507"/>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L55" s="530"/>
      <c r="DM55" s="530"/>
      <c r="DN55" s="530"/>
      <c r="DO55" s="530"/>
      <c r="DP55" s="530"/>
      <c r="DQ55" s="530"/>
      <c r="DR55" s="530"/>
      <c r="DS55" s="530"/>
      <c r="DT55" s="530"/>
      <c r="DU55" s="530"/>
      <c r="DV55" s="530"/>
      <c r="DW55" s="530"/>
      <c r="DX55" s="530"/>
      <c r="DY55" s="530"/>
      <c r="DZ55" s="530"/>
      <c r="EA55" s="530"/>
      <c r="EB55" s="530"/>
      <c r="EC55" s="530"/>
      <c r="ED55" s="530"/>
      <c r="EE55" s="530"/>
      <c r="EF55" s="530"/>
      <c r="EG55" s="530"/>
      <c r="EI55" s="531"/>
      <c r="EJ55" s="531"/>
      <c r="EK55" s="536"/>
      <c r="EL55" s="531"/>
      <c r="EM55" s="531"/>
      <c r="EN55" s="531"/>
      <c r="EO55" s="531"/>
      <c r="EP55" s="531"/>
      <c r="EQ55" s="531"/>
      <c r="ER55" s="531"/>
      <c r="ES55" s="531"/>
      <c r="ET55" s="531"/>
      <c r="EU55" s="531"/>
      <c r="EV55" s="531"/>
      <c r="EW55" s="531"/>
      <c r="EX55" s="531"/>
      <c r="EY55" s="531"/>
      <c r="EZ55" s="531"/>
      <c r="FA55" s="531"/>
      <c r="FB55" s="531"/>
      <c r="FC55" s="531"/>
      <c r="FD55" s="531"/>
      <c r="FF55" s="532"/>
      <c r="FG55" s="532"/>
      <c r="FH55" s="532"/>
      <c r="FI55" s="532"/>
      <c r="FJ55" s="532"/>
      <c r="FK55" s="532"/>
      <c r="FL55" s="532"/>
      <c r="FM55" s="532"/>
      <c r="FN55" s="532"/>
      <c r="FO55" s="532"/>
      <c r="FP55" s="532"/>
      <c r="FQ55" s="532"/>
      <c r="FR55" s="532"/>
      <c r="FS55" s="532"/>
      <c r="FT55" s="532"/>
      <c r="FU55" s="532"/>
      <c r="FV55" s="532"/>
      <c r="FW55" s="532"/>
      <c r="FX55" s="532"/>
      <c r="FY55" s="532"/>
      <c r="FZ55" s="532"/>
      <c r="GA55" s="532"/>
      <c r="GC55" s="533"/>
      <c r="GD55" s="533"/>
      <c r="GE55" s="533"/>
      <c r="GF55" s="533"/>
      <c r="GG55" s="533"/>
      <c r="GH55" s="533"/>
      <c r="GI55" s="533"/>
      <c r="GJ55" s="533"/>
      <c r="GK55" s="533"/>
      <c r="GL55" s="533"/>
      <c r="GM55" s="533"/>
      <c r="GN55" s="533"/>
      <c r="GO55" s="533"/>
      <c r="GP55" s="533"/>
      <c r="GQ55" s="533"/>
      <c r="GR55" s="533"/>
      <c r="GS55" s="533"/>
      <c r="GT55" s="533"/>
      <c r="GU55" s="533"/>
      <c r="GV55" s="533"/>
      <c r="GW55" s="533"/>
      <c r="GX55" s="533"/>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T55" s="531"/>
      <c r="IU55" s="531"/>
      <c r="IV55" s="531"/>
      <c r="IW55" s="531"/>
      <c r="IX55" s="531"/>
      <c r="IY55" s="531"/>
      <c r="IZ55" s="531"/>
      <c r="JA55" s="531"/>
      <c r="JB55" s="531"/>
      <c r="JC55" s="531"/>
      <c r="JD55" s="531"/>
      <c r="JE55" s="531"/>
      <c r="JF55" s="531"/>
      <c r="JG55" s="531"/>
      <c r="JH55" s="531"/>
      <c r="JI55" s="531"/>
      <c r="JJ55" s="531"/>
      <c r="JK55" s="531"/>
      <c r="JL55" s="531"/>
      <c r="JM55" s="531"/>
      <c r="JN55" s="531"/>
      <c r="JO55" s="531"/>
      <c r="JQ55" s="532"/>
      <c r="JR55" s="532"/>
      <c r="JS55" s="532"/>
      <c r="JT55" s="532"/>
      <c r="JU55" s="532"/>
      <c r="JV55" s="532"/>
      <c r="JW55" s="532"/>
      <c r="JX55" s="532"/>
      <c r="JY55" s="532"/>
      <c r="JZ55" s="532"/>
      <c r="KA55" s="532"/>
      <c r="KB55" s="532"/>
      <c r="KC55" s="532"/>
      <c r="KD55" s="532"/>
      <c r="KE55" s="532"/>
      <c r="KF55" s="532"/>
      <c r="KG55" s="532"/>
      <c r="KH55" s="532"/>
      <c r="KI55" s="532"/>
      <c r="KJ55" s="532"/>
      <c r="KK55" s="532"/>
      <c r="KL55" s="532"/>
      <c r="KN55" s="533"/>
      <c r="KO55" s="533"/>
      <c r="KP55" s="533"/>
      <c r="KQ55" s="533"/>
      <c r="KR55" s="533"/>
      <c r="KS55" s="533"/>
      <c r="KT55" s="533"/>
      <c r="KU55" s="533"/>
      <c r="KV55" s="533"/>
      <c r="KW55" s="533"/>
      <c r="KX55" s="533"/>
      <c r="KY55" s="533"/>
      <c r="KZ55" s="533"/>
      <c r="LA55" s="533"/>
      <c r="LB55" s="533"/>
      <c r="LC55" s="533"/>
      <c r="LD55" s="533"/>
      <c r="LE55" s="533"/>
      <c r="LF55" s="533"/>
      <c r="LG55" s="533"/>
      <c r="LH55" s="533"/>
      <c r="LI55" s="533"/>
    </row>
    <row r="56" spans="1:321" x14ac:dyDescent="0.25">
      <c r="A56" s="37" t="str">
        <f>LCI!A29</f>
        <v>Hexane (kg/yr)</v>
      </c>
      <c r="B56" s="119">
        <f>HexExtSoy!$K5*B$42</f>
        <v>267.48331917767001</v>
      </c>
      <c r="C56" s="119">
        <f>HexExtSoy!$K5*C$42</f>
        <v>267.48331917767001</v>
      </c>
      <c r="D56" s="217"/>
      <c r="E56" s="119"/>
      <c r="F56" s="119"/>
      <c r="G56" s="119"/>
      <c r="H56" s="119"/>
      <c r="I56" s="119"/>
      <c r="J56" s="119"/>
      <c r="K56" s="119"/>
      <c r="L56" s="119"/>
      <c r="M56" s="229">
        <f>HexExtAlg!K5*M$42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7"/>
      <c r="BS56" s="507"/>
      <c r="BT56" s="507"/>
      <c r="BU56" s="507"/>
      <c r="BV56" s="507"/>
      <c r="BW56" s="507"/>
      <c r="BX56" s="507"/>
      <c r="BY56" s="507"/>
      <c r="BZ56" s="507"/>
      <c r="CA56" s="507"/>
      <c r="CB56" s="507"/>
      <c r="CC56" s="507"/>
      <c r="CD56" s="507"/>
      <c r="CE56" s="507"/>
      <c r="CF56" s="507"/>
      <c r="CG56" s="507"/>
      <c r="CH56" s="507"/>
      <c r="CI56" s="507"/>
      <c r="CJ56" s="507"/>
      <c r="CK56" s="507"/>
      <c r="CL56" s="507"/>
      <c r="CM56" s="507"/>
      <c r="CO56" s="511"/>
      <c r="CP56" s="511"/>
      <c r="CQ56" s="511"/>
      <c r="CR56" s="511"/>
      <c r="CS56" s="511"/>
      <c r="CT56" s="511"/>
      <c r="CU56" s="511"/>
      <c r="CV56" s="511"/>
      <c r="CW56" s="511"/>
      <c r="CX56" s="511"/>
      <c r="CY56" s="511"/>
      <c r="CZ56" s="511"/>
      <c r="DA56" s="511"/>
      <c r="DB56" s="511"/>
      <c r="DC56" s="511"/>
      <c r="DD56" s="511"/>
      <c r="DE56" s="511"/>
      <c r="DF56" s="511"/>
      <c r="DG56" s="511"/>
      <c r="DH56" s="511"/>
      <c r="DI56" s="511"/>
      <c r="DJ56" s="511"/>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I56" s="531"/>
      <c r="EJ56" s="531"/>
      <c r="EK56" s="536"/>
      <c r="EL56" s="531"/>
      <c r="EM56" s="531"/>
      <c r="EN56" s="531"/>
      <c r="EO56" s="531"/>
      <c r="EP56" s="531"/>
      <c r="EQ56" s="531"/>
      <c r="ER56" s="531"/>
      <c r="ES56" s="531"/>
      <c r="ET56" s="531"/>
      <c r="EU56" s="531"/>
      <c r="EV56" s="531"/>
      <c r="EW56" s="531"/>
      <c r="EX56" s="531"/>
      <c r="EY56" s="531"/>
      <c r="EZ56" s="531"/>
      <c r="FA56" s="531"/>
      <c r="FB56" s="531"/>
      <c r="FC56" s="531"/>
      <c r="FD56" s="531"/>
      <c r="FF56" s="532"/>
      <c r="FG56" s="532"/>
      <c r="FH56" s="532"/>
      <c r="FI56" s="532"/>
      <c r="FJ56" s="532"/>
      <c r="FK56" s="532"/>
      <c r="FL56" s="532"/>
      <c r="FM56" s="532"/>
      <c r="FN56" s="532"/>
      <c r="FO56" s="532"/>
      <c r="FP56" s="532"/>
      <c r="FQ56" s="532"/>
      <c r="FR56" s="532"/>
      <c r="FS56" s="532"/>
      <c r="FT56" s="532"/>
      <c r="FU56" s="532"/>
      <c r="FV56" s="532"/>
      <c r="FW56" s="532"/>
      <c r="FX56" s="532"/>
      <c r="FY56" s="532"/>
      <c r="FZ56" s="532"/>
      <c r="GA56" s="532"/>
      <c r="GC56" s="533"/>
      <c r="GD56" s="533"/>
      <c r="GE56" s="533"/>
      <c r="GF56" s="533"/>
      <c r="GG56" s="533"/>
      <c r="GH56" s="533"/>
      <c r="GI56" s="533"/>
      <c r="GJ56" s="533"/>
      <c r="GK56" s="533"/>
      <c r="GL56" s="533"/>
      <c r="GM56" s="533"/>
      <c r="GN56" s="533"/>
      <c r="GO56" s="533"/>
      <c r="GP56" s="533"/>
      <c r="GQ56" s="533"/>
      <c r="GR56" s="533"/>
      <c r="GS56" s="533"/>
      <c r="GT56" s="533"/>
      <c r="GU56" s="533"/>
      <c r="GV56" s="533"/>
      <c r="GW56" s="533"/>
      <c r="GX56" s="533"/>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T56" s="531"/>
      <c r="IU56" s="531"/>
      <c r="IV56" s="531"/>
      <c r="IW56" s="531"/>
      <c r="IX56" s="531"/>
      <c r="IY56" s="531"/>
      <c r="IZ56" s="531"/>
      <c r="JA56" s="531"/>
      <c r="JB56" s="531"/>
      <c r="JC56" s="531"/>
      <c r="JD56" s="531"/>
      <c r="JE56" s="531"/>
      <c r="JF56" s="531"/>
      <c r="JG56" s="531"/>
      <c r="JH56" s="531"/>
      <c r="JI56" s="531"/>
      <c r="JJ56" s="531"/>
      <c r="JK56" s="531"/>
      <c r="JL56" s="531"/>
      <c r="JM56" s="531"/>
      <c r="JN56" s="531"/>
      <c r="JO56" s="531"/>
      <c r="JQ56" s="532"/>
      <c r="JR56" s="532"/>
      <c r="JS56" s="532"/>
      <c r="JT56" s="532"/>
      <c r="JU56" s="532"/>
      <c r="JV56" s="532"/>
      <c r="JW56" s="532"/>
      <c r="JX56" s="532"/>
      <c r="JY56" s="532"/>
      <c r="JZ56" s="532"/>
      <c r="KA56" s="532"/>
      <c r="KB56" s="532"/>
      <c r="KC56" s="532"/>
      <c r="KD56" s="532"/>
      <c r="KE56" s="532"/>
      <c r="KF56" s="532"/>
      <c r="KG56" s="532"/>
      <c r="KH56" s="532"/>
      <c r="KI56" s="532"/>
      <c r="KJ56" s="532"/>
      <c r="KK56" s="532"/>
      <c r="KL56" s="532"/>
      <c r="KN56" s="533"/>
      <c r="KO56" s="533"/>
      <c r="KP56" s="533"/>
      <c r="KQ56" s="533"/>
      <c r="KR56" s="533"/>
      <c r="KS56" s="533"/>
      <c r="KT56" s="533"/>
      <c r="KU56" s="533"/>
      <c r="KV56" s="533"/>
      <c r="KW56" s="533"/>
      <c r="KX56" s="533"/>
      <c r="KY56" s="533"/>
      <c r="KZ56" s="533"/>
      <c r="LA56" s="533"/>
      <c r="LB56" s="533"/>
      <c r="LC56" s="533"/>
      <c r="LD56" s="533"/>
      <c r="LE56" s="533"/>
      <c r="LF56" s="533"/>
      <c r="LG56" s="533"/>
      <c r="LH56" s="533"/>
      <c r="LI56" s="533"/>
    </row>
    <row r="57" spans="1:321"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7"/>
      <c r="BS57" s="507"/>
      <c r="BT57" s="507"/>
      <c r="BU57" s="507"/>
      <c r="BV57" s="507"/>
      <c r="BW57" s="507"/>
      <c r="BX57" s="507"/>
      <c r="BY57" s="507"/>
      <c r="BZ57" s="507"/>
      <c r="CA57" s="507"/>
      <c r="CB57" s="507"/>
      <c r="CC57" s="507"/>
      <c r="CD57" s="507"/>
      <c r="CE57" s="507"/>
      <c r="CF57" s="507"/>
      <c r="CG57" s="507"/>
      <c r="CH57" s="507"/>
      <c r="CI57" s="507"/>
      <c r="CJ57" s="507"/>
      <c r="CK57" s="507"/>
      <c r="CL57" s="507"/>
      <c r="CM57" s="507"/>
      <c r="CO57" s="511"/>
      <c r="CP57" s="511"/>
      <c r="CQ57" s="511"/>
      <c r="CR57" s="511"/>
      <c r="CS57" s="511"/>
      <c r="CT57" s="511"/>
      <c r="CU57" s="511"/>
      <c r="CV57" s="511"/>
      <c r="CW57" s="511"/>
      <c r="CX57" s="511"/>
      <c r="CY57" s="511"/>
      <c r="CZ57" s="511"/>
      <c r="DA57" s="511"/>
      <c r="DB57" s="511"/>
      <c r="DC57" s="511"/>
      <c r="DD57" s="511"/>
      <c r="DE57" s="511"/>
      <c r="DF57" s="511"/>
      <c r="DG57" s="511"/>
      <c r="DH57" s="511"/>
      <c r="DI57" s="511"/>
      <c r="DJ57" s="511"/>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I57" s="531"/>
      <c r="EJ57" s="531"/>
      <c r="EK57" s="536"/>
      <c r="EL57" s="531"/>
      <c r="EM57" s="531"/>
      <c r="EN57" s="531"/>
      <c r="EO57" s="531"/>
      <c r="EP57" s="531"/>
      <c r="EQ57" s="531"/>
      <c r="ER57" s="531"/>
      <c r="ES57" s="531"/>
      <c r="ET57" s="531"/>
      <c r="EU57" s="531"/>
      <c r="EV57" s="531"/>
      <c r="EW57" s="531"/>
      <c r="EX57" s="531"/>
      <c r="EY57" s="531"/>
      <c r="EZ57" s="531"/>
      <c r="FA57" s="531"/>
      <c r="FB57" s="531"/>
      <c r="FC57" s="531"/>
      <c r="FD57" s="531"/>
      <c r="FF57" s="532"/>
      <c r="FG57" s="532"/>
      <c r="FH57" s="532"/>
      <c r="FI57" s="532"/>
      <c r="FJ57" s="532"/>
      <c r="FK57" s="532"/>
      <c r="FL57" s="532"/>
      <c r="FM57" s="532"/>
      <c r="FN57" s="532"/>
      <c r="FO57" s="532"/>
      <c r="FP57" s="532"/>
      <c r="FQ57" s="532"/>
      <c r="FR57" s="532"/>
      <c r="FS57" s="532"/>
      <c r="FT57" s="532"/>
      <c r="FU57" s="532"/>
      <c r="FV57" s="532"/>
      <c r="FW57" s="532"/>
      <c r="FX57" s="532"/>
      <c r="FY57" s="532"/>
      <c r="FZ57" s="532"/>
      <c r="GA57" s="532"/>
      <c r="GC57" s="533"/>
      <c r="GD57" s="533"/>
      <c r="GE57" s="533"/>
      <c r="GF57" s="533"/>
      <c r="GG57" s="533"/>
      <c r="GH57" s="533"/>
      <c r="GI57" s="533"/>
      <c r="GJ57" s="533"/>
      <c r="GK57" s="533"/>
      <c r="GL57" s="533"/>
      <c r="GM57" s="533"/>
      <c r="GN57" s="533"/>
      <c r="GO57" s="533"/>
      <c r="GP57" s="533"/>
      <c r="GQ57" s="533"/>
      <c r="GR57" s="533"/>
      <c r="GS57" s="533"/>
      <c r="GT57" s="533"/>
      <c r="GU57" s="533"/>
      <c r="GV57" s="533"/>
      <c r="GW57" s="533"/>
      <c r="GX57" s="533"/>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T57" s="531"/>
      <c r="IU57" s="531"/>
      <c r="IV57" s="531"/>
      <c r="IW57" s="531"/>
      <c r="IX57" s="531"/>
      <c r="IY57" s="531"/>
      <c r="IZ57" s="531"/>
      <c r="JA57" s="531"/>
      <c r="JB57" s="531"/>
      <c r="JC57" s="531"/>
      <c r="JD57" s="531"/>
      <c r="JE57" s="531"/>
      <c r="JF57" s="531"/>
      <c r="JG57" s="531"/>
      <c r="JH57" s="531"/>
      <c r="JI57" s="531"/>
      <c r="JJ57" s="531"/>
      <c r="JK57" s="531"/>
      <c r="JL57" s="531"/>
      <c r="JM57" s="531"/>
      <c r="JN57" s="531"/>
      <c r="JO57" s="531"/>
      <c r="JQ57" s="532"/>
      <c r="JR57" s="532"/>
      <c r="JS57" s="532"/>
      <c r="JT57" s="532"/>
      <c r="JU57" s="532"/>
      <c r="JV57" s="532"/>
      <c r="JW57" s="532"/>
      <c r="JX57" s="532"/>
      <c r="JY57" s="532"/>
      <c r="JZ57" s="532"/>
      <c r="KA57" s="532"/>
      <c r="KB57" s="532"/>
      <c r="KC57" s="532"/>
      <c r="KD57" s="532"/>
      <c r="KE57" s="532"/>
      <c r="KF57" s="532"/>
      <c r="KG57" s="532"/>
      <c r="KH57" s="532"/>
      <c r="KI57" s="532"/>
      <c r="KJ57" s="532"/>
      <c r="KK57" s="532"/>
      <c r="KL57" s="532"/>
      <c r="KN57" s="533"/>
      <c r="KO57" s="533"/>
      <c r="KP57" s="533"/>
      <c r="KQ57" s="533"/>
      <c r="KR57" s="533"/>
      <c r="KS57" s="533"/>
      <c r="KT57" s="533"/>
      <c r="KU57" s="533"/>
      <c r="KV57" s="533"/>
      <c r="KW57" s="533"/>
      <c r="KX57" s="533"/>
      <c r="KY57" s="533"/>
      <c r="KZ57" s="533"/>
      <c r="LA57" s="533"/>
      <c r="LB57" s="533"/>
      <c r="LC57" s="533"/>
      <c r="LD57" s="533"/>
      <c r="LE57" s="533"/>
      <c r="LF57" s="533"/>
      <c r="LG57" s="533"/>
      <c r="LH57" s="533"/>
      <c r="LI57" s="533"/>
    </row>
    <row r="58" spans="1:321"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507"/>
      <c r="CO58" s="511"/>
      <c r="CP58" s="511"/>
      <c r="CQ58" s="511"/>
      <c r="CR58" s="511"/>
      <c r="CS58" s="511"/>
      <c r="CT58" s="511"/>
      <c r="CU58" s="511"/>
      <c r="CV58" s="511"/>
      <c r="CW58" s="511"/>
      <c r="CX58" s="511"/>
      <c r="CY58" s="511"/>
      <c r="CZ58" s="511"/>
      <c r="DA58" s="511"/>
      <c r="DB58" s="511"/>
      <c r="DC58" s="511"/>
      <c r="DD58" s="511"/>
      <c r="DE58" s="511"/>
      <c r="DF58" s="511"/>
      <c r="DG58" s="511"/>
      <c r="DH58" s="511"/>
      <c r="DI58" s="511"/>
      <c r="DJ58" s="511"/>
      <c r="DL58" s="530"/>
      <c r="DM58" s="530"/>
      <c r="DN58" s="530"/>
      <c r="DO58" s="530"/>
      <c r="DP58" s="530"/>
      <c r="DQ58" s="530"/>
      <c r="DR58" s="530"/>
      <c r="DS58" s="530"/>
      <c r="DT58" s="530"/>
      <c r="DU58" s="530"/>
      <c r="DV58" s="530"/>
      <c r="DW58" s="530"/>
      <c r="DX58" s="530"/>
      <c r="DY58" s="530"/>
      <c r="DZ58" s="530"/>
      <c r="EA58" s="530"/>
      <c r="EB58" s="530"/>
      <c r="EC58" s="530"/>
      <c r="ED58" s="530"/>
      <c r="EE58" s="530"/>
      <c r="EF58" s="530"/>
      <c r="EG58" s="530"/>
      <c r="EI58" s="531"/>
      <c r="EJ58" s="531"/>
      <c r="EK58" s="536"/>
      <c r="EL58" s="531"/>
      <c r="EM58" s="531"/>
      <c r="EN58" s="531"/>
      <c r="EO58" s="531"/>
      <c r="EP58" s="531"/>
      <c r="EQ58" s="531"/>
      <c r="ER58" s="531"/>
      <c r="ES58" s="531"/>
      <c r="ET58" s="531"/>
      <c r="EU58" s="531"/>
      <c r="EV58" s="531"/>
      <c r="EW58" s="531"/>
      <c r="EX58" s="531"/>
      <c r="EY58" s="531"/>
      <c r="EZ58" s="531"/>
      <c r="FA58" s="531"/>
      <c r="FB58" s="531"/>
      <c r="FC58" s="531"/>
      <c r="FD58" s="531"/>
      <c r="FF58" s="532"/>
      <c r="FG58" s="532"/>
      <c r="FH58" s="532"/>
      <c r="FI58" s="532"/>
      <c r="FJ58" s="532"/>
      <c r="FK58" s="532"/>
      <c r="FL58" s="532"/>
      <c r="FM58" s="532"/>
      <c r="FN58" s="532"/>
      <c r="FO58" s="532"/>
      <c r="FP58" s="532"/>
      <c r="FQ58" s="532"/>
      <c r="FR58" s="532"/>
      <c r="FS58" s="532"/>
      <c r="FT58" s="532"/>
      <c r="FU58" s="532"/>
      <c r="FV58" s="532"/>
      <c r="FW58" s="532"/>
      <c r="FX58" s="532"/>
      <c r="FY58" s="532"/>
      <c r="FZ58" s="532"/>
      <c r="GA58" s="532"/>
      <c r="GC58" s="533"/>
      <c r="GD58" s="533"/>
      <c r="GE58" s="533"/>
      <c r="GF58" s="533"/>
      <c r="GG58" s="533"/>
      <c r="GH58" s="533"/>
      <c r="GI58" s="533"/>
      <c r="GJ58" s="533"/>
      <c r="GK58" s="533"/>
      <c r="GL58" s="533"/>
      <c r="GM58" s="533"/>
      <c r="GN58" s="533"/>
      <c r="GO58" s="533"/>
      <c r="GP58" s="533"/>
      <c r="GQ58" s="533"/>
      <c r="GR58" s="533"/>
      <c r="GS58" s="533"/>
      <c r="GT58" s="533"/>
      <c r="GU58" s="533"/>
      <c r="GV58" s="533"/>
      <c r="GW58" s="533"/>
      <c r="GX58" s="533"/>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T58" s="531"/>
      <c r="IU58" s="531"/>
      <c r="IV58" s="531"/>
      <c r="IW58" s="531"/>
      <c r="IX58" s="531"/>
      <c r="IY58" s="531"/>
      <c r="IZ58" s="531"/>
      <c r="JA58" s="531"/>
      <c r="JB58" s="531"/>
      <c r="JC58" s="531"/>
      <c r="JD58" s="531"/>
      <c r="JE58" s="531"/>
      <c r="JF58" s="531"/>
      <c r="JG58" s="531"/>
      <c r="JH58" s="531"/>
      <c r="JI58" s="531"/>
      <c r="JJ58" s="531"/>
      <c r="JK58" s="531"/>
      <c r="JL58" s="531"/>
      <c r="JM58" s="531"/>
      <c r="JN58" s="531"/>
      <c r="JO58" s="531"/>
      <c r="JQ58" s="532"/>
      <c r="JR58" s="532"/>
      <c r="JS58" s="532"/>
      <c r="JT58" s="532"/>
      <c r="JU58" s="532"/>
      <c r="JV58" s="532"/>
      <c r="JW58" s="532"/>
      <c r="JX58" s="532"/>
      <c r="JY58" s="532"/>
      <c r="JZ58" s="532"/>
      <c r="KA58" s="532"/>
      <c r="KB58" s="532"/>
      <c r="KC58" s="532"/>
      <c r="KD58" s="532"/>
      <c r="KE58" s="532"/>
      <c r="KF58" s="532"/>
      <c r="KG58" s="532"/>
      <c r="KH58" s="532"/>
      <c r="KI58" s="532"/>
      <c r="KJ58" s="532"/>
      <c r="KK58" s="532"/>
      <c r="KL58" s="532"/>
      <c r="KN58" s="533"/>
      <c r="KO58" s="533"/>
      <c r="KP58" s="533"/>
      <c r="KQ58" s="533"/>
      <c r="KR58" s="533"/>
      <c r="KS58" s="533"/>
      <c r="KT58" s="533"/>
      <c r="KU58" s="533"/>
      <c r="KV58" s="533"/>
      <c r="KW58" s="533"/>
      <c r="KX58" s="533"/>
      <c r="KY58" s="533"/>
      <c r="KZ58" s="533"/>
      <c r="LA58" s="533"/>
      <c r="LB58" s="533"/>
      <c r="LC58" s="533"/>
      <c r="LD58" s="533"/>
      <c r="LE58" s="533"/>
      <c r="LF58" s="533"/>
      <c r="LG58" s="533"/>
      <c r="LH58" s="533"/>
      <c r="LI58" s="533"/>
    </row>
    <row r="59" spans="1:321"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7"/>
      <c r="BS59" s="507"/>
      <c r="BT59" s="507"/>
      <c r="BU59" s="507"/>
      <c r="BV59" s="507"/>
      <c r="BW59" s="507"/>
      <c r="BX59" s="507"/>
      <c r="BY59" s="507"/>
      <c r="BZ59" s="507"/>
      <c r="CA59" s="507"/>
      <c r="CB59" s="507"/>
      <c r="CC59" s="507"/>
      <c r="CD59" s="507"/>
      <c r="CE59" s="507"/>
      <c r="CF59" s="507"/>
      <c r="CG59" s="507"/>
      <c r="CH59" s="507"/>
      <c r="CI59" s="507"/>
      <c r="CJ59" s="507"/>
      <c r="CK59" s="507"/>
      <c r="CL59" s="507"/>
      <c r="CM59" s="507"/>
      <c r="CO59" s="511"/>
      <c r="CP59" s="511"/>
      <c r="CQ59" s="511"/>
      <c r="CR59" s="511"/>
      <c r="CS59" s="511"/>
      <c r="CT59" s="511"/>
      <c r="CU59" s="511"/>
      <c r="CV59" s="511"/>
      <c r="CW59" s="511"/>
      <c r="CX59" s="511"/>
      <c r="CY59" s="511"/>
      <c r="CZ59" s="511"/>
      <c r="DA59" s="511"/>
      <c r="DB59" s="511"/>
      <c r="DC59" s="511"/>
      <c r="DD59" s="511"/>
      <c r="DE59" s="511"/>
      <c r="DF59" s="511"/>
      <c r="DG59" s="511"/>
      <c r="DH59" s="511"/>
      <c r="DI59" s="511"/>
      <c r="DJ59" s="511"/>
      <c r="DL59" s="530"/>
      <c r="DM59" s="530"/>
      <c r="DN59" s="530"/>
      <c r="DO59" s="530"/>
      <c r="DP59" s="530"/>
      <c r="DQ59" s="530"/>
      <c r="DR59" s="530"/>
      <c r="DS59" s="530"/>
      <c r="DT59" s="530"/>
      <c r="DU59" s="530"/>
      <c r="DV59" s="530"/>
      <c r="DW59" s="530"/>
      <c r="DX59" s="530"/>
      <c r="DY59" s="530"/>
      <c r="DZ59" s="530"/>
      <c r="EA59" s="530"/>
      <c r="EB59" s="530"/>
      <c r="EC59" s="530"/>
      <c r="ED59" s="530"/>
      <c r="EE59" s="530"/>
      <c r="EF59" s="530"/>
      <c r="EG59" s="530"/>
      <c r="EI59" s="531"/>
      <c r="EJ59" s="531"/>
      <c r="EK59" s="536"/>
      <c r="EL59" s="531"/>
      <c r="EM59" s="531"/>
      <c r="EN59" s="531"/>
      <c r="EO59" s="531"/>
      <c r="EP59" s="531"/>
      <c r="EQ59" s="531"/>
      <c r="ER59" s="531"/>
      <c r="ES59" s="531"/>
      <c r="ET59" s="531"/>
      <c r="EU59" s="531"/>
      <c r="EV59" s="531"/>
      <c r="EW59" s="531"/>
      <c r="EX59" s="531"/>
      <c r="EY59" s="531"/>
      <c r="EZ59" s="531"/>
      <c r="FA59" s="531"/>
      <c r="FB59" s="531"/>
      <c r="FC59" s="531"/>
      <c r="FD59" s="531"/>
      <c r="FF59" s="532"/>
      <c r="FG59" s="532"/>
      <c r="FH59" s="532"/>
      <c r="FI59" s="532"/>
      <c r="FJ59" s="532"/>
      <c r="FK59" s="532"/>
      <c r="FL59" s="532"/>
      <c r="FM59" s="532"/>
      <c r="FN59" s="532"/>
      <c r="FO59" s="532"/>
      <c r="FP59" s="532"/>
      <c r="FQ59" s="532"/>
      <c r="FR59" s="532"/>
      <c r="FS59" s="532"/>
      <c r="FT59" s="532"/>
      <c r="FU59" s="532"/>
      <c r="FV59" s="532"/>
      <c r="FW59" s="532"/>
      <c r="FX59" s="532"/>
      <c r="FY59" s="532"/>
      <c r="FZ59" s="532"/>
      <c r="GA59" s="532"/>
      <c r="GC59" s="533"/>
      <c r="GD59" s="533"/>
      <c r="GE59" s="533"/>
      <c r="GF59" s="533"/>
      <c r="GG59" s="533"/>
      <c r="GH59" s="533"/>
      <c r="GI59" s="533"/>
      <c r="GJ59" s="533"/>
      <c r="GK59" s="533"/>
      <c r="GL59" s="533"/>
      <c r="GM59" s="533"/>
      <c r="GN59" s="533"/>
      <c r="GO59" s="533"/>
      <c r="GP59" s="533"/>
      <c r="GQ59" s="533"/>
      <c r="GR59" s="533"/>
      <c r="GS59" s="533"/>
      <c r="GT59" s="533"/>
      <c r="GU59" s="533"/>
      <c r="GV59" s="533"/>
      <c r="GW59" s="533"/>
      <c r="GX59" s="533"/>
      <c r="GZ59" s="511"/>
      <c r="HA59" s="511"/>
      <c r="HB59" s="511"/>
      <c r="HC59" s="511"/>
      <c r="HD59" s="511"/>
      <c r="HE59" s="511"/>
      <c r="HF59" s="511"/>
      <c r="HG59" s="511"/>
      <c r="HH59" s="511"/>
      <c r="HI59" s="511"/>
      <c r="HJ59" s="511"/>
      <c r="HK59" s="511"/>
      <c r="HL59" s="511"/>
      <c r="HM59" s="511"/>
      <c r="HN59" s="511"/>
      <c r="HO59" s="511"/>
      <c r="HP59" s="511"/>
      <c r="HQ59" s="511"/>
      <c r="HR59" s="511"/>
      <c r="HS59" s="511"/>
      <c r="HT59" s="511"/>
      <c r="HU59" s="511"/>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T59" s="531"/>
      <c r="IU59" s="531"/>
      <c r="IV59" s="531"/>
      <c r="IW59" s="531"/>
      <c r="IX59" s="531"/>
      <c r="IY59" s="531"/>
      <c r="IZ59" s="531"/>
      <c r="JA59" s="531"/>
      <c r="JB59" s="531"/>
      <c r="JC59" s="531"/>
      <c r="JD59" s="531"/>
      <c r="JE59" s="531"/>
      <c r="JF59" s="531"/>
      <c r="JG59" s="531"/>
      <c r="JH59" s="531"/>
      <c r="JI59" s="531"/>
      <c r="JJ59" s="531"/>
      <c r="JK59" s="531"/>
      <c r="JL59" s="531"/>
      <c r="JM59" s="531"/>
      <c r="JN59" s="531"/>
      <c r="JO59" s="531"/>
      <c r="JQ59" s="532"/>
      <c r="JR59" s="532"/>
      <c r="JS59" s="532"/>
      <c r="JT59" s="532"/>
      <c r="JU59" s="532"/>
      <c r="JV59" s="532"/>
      <c r="JW59" s="532"/>
      <c r="JX59" s="532"/>
      <c r="JY59" s="532"/>
      <c r="JZ59" s="532"/>
      <c r="KA59" s="532"/>
      <c r="KB59" s="532"/>
      <c r="KC59" s="532"/>
      <c r="KD59" s="532"/>
      <c r="KE59" s="532"/>
      <c r="KF59" s="532"/>
      <c r="KG59" s="532"/>
      <c r="KH59" s="532"/>
      <c r="KI59" s="532"/>
      <c r="KJ59" s="532"/>
      <c r="KK59" s="532"/>
      <c r="KL59" s="532"/>
      <c r="KN59" s="533"/>
      <c r="KO59" s="533"/>
      <c r="KP59" s="533"/>
      <c r="KQ59" s="533"/>
      <c r="KR59" s="533"/>
      <c r="KS59" s="533"/>
      <c r="KT59" s="533"/>
      <c r="KU59" s="533"/>
      <c r="KV59" s="533"/>
      <c r="KW59" s="533"/>
      <c r="KX59" s="533"/>
      <c r="KY59" s="533"/>
      <c r="KZ59" s="533"/>
      <c r="LA59" s="533"/>
      <c r="LB59" s="533"/>
      <c r="LC59" s="533"/>
      <c r="LD59" s="533"/>
      <c r="LE59" s="533"/>
      <c r="LF59" s="533"/>
      <c r="LG59" s="533"/>
      <c r="LH59" s="533"/>
      <c r="LI59" s="533"/>
    </row>
    <row r="60" spans="1:321" x14ac:dyDescent="0.25">
      <c r="A60" s="37" t="str">
        <f>LCI!A86</f>
        <v>Soybeans (kg/yr)</v>
      </c>
      <c r="B60" s="119">
        <f>HexExtSoy!$K4*B$42</f>
        <v>301713.2960400001</v>
      </c>
      <c r="C60" s="119">
        <f>HexExtSoy!$K4*C$42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7"/>
      <c r="BS60" s="507"/>
      <c r="BT60" s="507"/>
      <c r="BU60" s="507"/>
      <c r="BV60" s="507"/>
      <c r="BW60" s="507"/>
      <c r="BX60" s="507"/>
      <c r="BY60" s="507"/>
      <c r="BZ60" s="507"/>
      <c r="CA60" s="507"/>
      <c r="CB60" s="507"/>
      <c r="CC60" s="507"/>
      <c r="CD60" s="507"/>
      <c r="CE60" s="507"/>
      <c r="CF60" s="507"/>
      <c r="CG60" s="507"/>
      <c r="CH60" s="507"/>
      <c r="CI60" s="507"/>
      <c r="CJ60" s="507"/>
      <c r="CK60" s="507"/>
      <c r="CL60" s="507"/>
      <c r="CM60" s="507"/>
      <c r="CO60" s="511"/>
      <c r="CP60" s="511"/>
      <c r="CQ60" s="511"/>
      <c r="CR60" s="511"/>
      <c r="CS60" s="511"/>
      <c r="CT60" s="511"/>
      <c r="CU60" s="511"/>
      <c r="CV60" s="511"/>
      <c r="CW60" s="511"/>
      <c r="CX60" s="511"/>
      <c r="CY60" s="511"/>
      <c r="CZ60" s="511"/>
      <c r="DA60" s="511"/>
      <c r="DB60" s="511"/>
      <c r="DC60" s="511"/>
      <c r="DD60" s="511"/>
      <c r="DE60" s="511"/>
      <c r="DF60" s="511"/>
      <c r="DG60" s="511"/>
      <c r="DH60" s="511"/>
      <c r="DI60" s="511"/>
      <c r="DJ60" s="511"/>
      <c r="DL60" s="530"/>
      <c r="DM60" s="530"/>
      <c r="DN60" s="530"/>
      <c r="DO60" s="530"/>
      <c r="DP60" s="530"/>
      <c r="DQ60" s="530"/>
      <c r="DR60" s="530"/>
      <c r="DS60" s="530"/>
      <c r="DT60" s="530"/>
      <c r="DU60" s="530"/>
      <c r="DV60" s="530"/>
      <c r="DW60" s="530"/>
      <c r="DX60" s="530"/>
      <c r="DY60" s="530"/>
      <c r="DZ60" s="530"/>
      <c r="EA60" s="530"/>
      <c r="EB60" s="530"/>
      <c r="EC60" s="530"/>
      <c r="ED60" s="530"/>
      <c r="EE60" s="530"/>
      <c r="EF60" s="530"/>
      <c r="EG60" s="530"/>
      <c r="EI60" s="531"/>
      <c r="EJ60" s="531"/>
      <c r="EK60" s="536"/>
      <c r="EL60" s="531"/>
      <c r="EM60" s="531"/>
      <c r="EN60" s="531"/>
      <c r="EO60" s="531"/>
      <c r="EP60" s="531"/>
      <c r="EQ60" s="531"/>
      <c r="ER60" s="531"/>
      <c r="ES60" s="531"/>
      <c r="ET60" s="531"/>
      <c r="EU60" s="531"/>
      <c r="EV60" s="531"/>
      <c r="EW60" s="531"/>
      <c r="EX60" s="531"/>
      <c r="EY60" s="531"/>
      <c r="EZ60" s="531"/>
      <c r="FA60" s="531"/>
      <c r="FB60" s="531"/>
      <c r="FC60" s="531"/>
      <c r="FD60" s="531"/>
      <c r="FF60" s="532"/>
      <c r="FG60" s="532"/>
      <c r="FH60" s="532"/>
      <c r="FI60" s="532"/>
      <c r="FJ60" s="532"/>
      <c r="FK60" s="532"/>
      <c r="FL60" s="532"/>
      <c r="FM60" s="532"/>
      <c r="FN60" s="532"/>
      <c r="FO60" s="532"/>
      <c r="FP60" s="532"/>
      <c r="FQ60" s="532"/>
      <c r="FR60" s="532"/>
      <c r="FS60" s="532"/>
      <c r="FT60" s="532"/>
      <c r="FU60" s="532"/>
      <c r="FV60" s="532"/>
      <c r="FW60" s="532"/>
      <c r="FX60" s="532"/>
      <c r="FY60" s="532"/>
      <c r="FZ60" s="532"/>
      <c r="GA60" s="532"/>
      <c r="GC60" s="533"/>
      <c r="GD60" s="533"/>
      <c r="GE60" s="533"/>
      <c r="GF60" s="533"/>
      <c r="GG60" s="533"/>
      <c r="GH60" s="533"/>
      <c r="GI60" s="533"/>
      <c r="GJ60" s="533"/>
      <c r="GK60" s="533"/>
      <c r="GL60" s="533"/>
      <c r="GM60" s="533"/>
      <c r="GN60" s="533"/>
      <c r="GO60" s="533"/>
      <c r="GP60" s="533"/>
      <c r="GQ60" s="533"/>
      <c r="GR60" s="533"/>
      <c r="GS60" s="533"/>
      <c r="GT60" s="533"/>
      <c r="GU60" s="533"/>
      <c r="GV60" s="533"/>
      <c r="GW60" s="533"/>
      <c r="GX60" s="533"/>
      <c r="GZ60" s="511"/>
      <c r="HA60" s="511"/>
      <c r="HB60" s="511"/>
      <c r="HC60" s="511"/>
      <c r="HD60" s="511"/>
      <c r="HE60" s="511"/>
      <c r="HF60" s="511"/>
      <c r="HG60" s="511"/>
      <c r="HH60" s="511"/>
      <c r="HI60" s="511"/>
      <c r="HJ60" s="511"/>
      <c r="HK60" s="511"/>
      <c r="HL60" s="511"/>
      <c r="HM60" s="511"/>
      <c r="HN60" s="511"/>
      <c r="HO60" s="511"/>
      <c r="HP60" s="511"/>
      <c r="HQ60" s="511"/>
      <c r="HR60" s="511"/>
      <c r="HS60" s="511"/>
      <c r="HT60" s="511"/>
      <c r="HU60" s="511"/>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T60" s="531"/>
      <c r="IU60" s="531"/>
      <c r="IV60" s="531"/>
      <c r="IW60" s="531"/>
      <c r="IX60" s="531"/>
      <c r="IY60" s="531"/>
      <c r="IZ60" s="531"/>
      <c r="JA60" s="531"/>
      <c r="JB60" s="531"/>
      <c r="JC60" s="531"/>
      <c r="JD60" s="531"/>
      <c r="JE60" s="531"/>
      <c r="JF60" s="531"/>
      <c r="JG60" s="531"/>
      <c r="JH60" s="531"/>
      <c r="JI60" s="531"/>
      <c r="JJ60" s="531"/>
      <c r="JK60" s="531"/>
      <c r="JL60" s="531"/>
      <c r="JM60" s="531"/>
      <c r="JN60" s="531"/>
      <c r="JO60" s="531"/>
      <c r="JQ60" s="532"/>
      <c r="JR60" s="532"/>
      <c r="JS60" s="532"/>
      <c r="JT60" s="532"/>
      <c r="JU60" s="532"/>
      <c r="JV60" s="532"/>
      <c r="JW60" s="532"/>
      <c r="JX60" s="532"/>
      <c r="JY60" s="532"/>
      <c r="JZ60" s="532"/>
      <c r="KA60" s="532"/>
      <c r="KB60" s="532"/>
      <c r="KC60" s="532"/>
      <c r="KD60" s="532"/>
      <c r="KE60" s="532"/>
      <c r="KF60" s="532"/>
      <c r="KG60" s="532"/>
      <c r="KH60" s="532"/>
      <c r="KI60" s="532"/>
      <c r="KJ60" s="532"/>
      <c r="KK60" s="532"/>
      <c r="KL60" s="532"/>
      <c r="KN60" s="533"/>
      <c r="KO60" s="533"/>
      <c r="KP60" s="533"/>
      <c r="KQ60" s="533"/>
      <c r="KR60" s="533"/>
      <c r="KS60" s="533"/>
      <c r="KT60" s="533"/>
      <c r="KU60" s="533"/>
      <c r="KV60" s="533"/>
      <c r="KW60" s="533"/>
      <c r="KX60" s="533"/>
      <c r="KY60" s="533"/>
      <c r="KZ60" s="533"/>
      <c r="LA60" s="533"/>
      <c r="LB60" s="533"/>
      <c r="LC60" s="533"/>
      <c r="LD60" s="533"/>
      <c r="LE60" s="533"/>
      <c r="LF60" s="533"/>
      <c r="LG60" s="533"/>
      <c r="LH60" s="533"/>
      <c r="LI60" s="533"/>
    </row>
    <row r="61" spans="1:321"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7"/>
      <c r="BS61" s="507"/>
      <c r="BT61" s="507"/>
      <c r="BU61" s="507"/>
      <c r="BV61" s="507"/>
      <c r="BW61" s="507"/>
      <c r="BX61" s="507"/>
      <c r="BY61" s="507"/>
      <c r="BZ61" s="507"/>
      <c r="CA61" s="507"/>
      <c r="CB61" s="507"/>
      <c r="CC61" s="507"/>
      <c r="CD61" s="507"/>
      <c r="CE61" s="507"/>
      <c r="CF61" s="507"/>
      <c r="CG61" s="507"/>
      <c r="CH61" s="507"/>
      <c r="CI61" s="507"/>
      <c r="CJ61" s="507"/>
      <c r="CK61" s="507"/>
      <c r="CL61" s="507"/>
      <c r="CM61" s="507"/>
      <c r="CO61" s="511"/>
      <c r="CP61" s="511"/>
      <c r="CQ61" s="511"/>
      <c r="CR61" s="511"/>
      <c r="CS61" s="511"/>
      <c r="CT61" s="511"/>
      <c r="CU61" s="511"/>
      <c r="CV61" s="511"/>
      <c r="CW61" s="511"/>
      <c r="CX61" s="511"/>
      <c r="CY61" s="511"/>
      <c r="CZ61" s="511"/>
      <c r="DA61" s="511"/>
      <c r="DB61" s="511"/>
      <c r="DC61" s="511"/>
      <c r="DD61" s="511"/>
      <c r="DE61" s="511"/>
      <c r="DF61" s="511"/>
      <c r="DG61" s="511"/>
      <c r="DH61" s="511"/>
      <c r="DI61" s="511"/>
      <c r="DJ61" s="511"/>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I61" s="531"/>
      <c r="EJ61" s="531"/>
      <c r="EK61" s="536"/>
      <c r="EL61" s="531"/>
      <c r="EM61" s="531"/>
      <c r="EN61" s="531"/>
      <c r="EO61" s="531"/>
      <c r="EP61" s="531"/>
      <c r="EQ61" s="531"/>
      <c r="ER61" s="531"/>
      <c r="ES61" s="531"/>
      <c r="ET61" s="531"/>
      <c r="EU61" s="531"/>
      <c r="EV61" s="531"/>
      <c r="EW61" s="531"/>
      <c r="EX61" s="531"/>
      <c r="EY61" s="531"/>
      <c r="EZ61" s="531"/>
      <c r="FA61" s="531"/>
      <c r="FB61" s="531"/>
      <c r="FC61" s="531"/>
      <c r="FD61" s="531"/>
      <c r="FF61" s="532"/>
      <c r="FG61" s="532"/>
      <c r="FH61" s="532"/>
      <c r="FI61" s="532"/>
      <c r="FJ61" s="532"/>
      <c r="FK61" s="532"/>
      <c r="FL61" s="532"/>
      <c r="FM61" s="532"/>
      <c r="FN61" s="532"/>
      <c r="FO61" s="532"/>
      <c r="FP61" s="532"/>
      <c r="FQ61" s="532"/>
      <c r="FR61" s="532"/>
      <c r="FS61" s="532"/>
      <c r="FT61" s="532"/>
      <c r="FU61" s="532"/>
      <c r="FV61" s="532"/>
      <c r="FW61" s="532"/>
      <c r="FX61" s="532"/>
      <c r="FY61" s="532"/>
      <c r="FZ61" s="532"/>
      <c r="GA61" s="532"/>
      <c r="GC61" s="533"/>
      <c r="GD61" s="533"/>
      <c r="GE61" s="533"/>
      <c r="GF61" s="533"/>
      <c r="GG61" s="533"/>
      <c r="GH61" s="533"/>
      <c r="GI61" s="533"/>
      <c r="GJ61" s="533"/>
      <c r="GK61" s="533"/>
      <c r="GL61" s="533"/>
      <c r="GM61" s="533"/>
      <c r="GN61" s="533"/>
      <c r="GO61" s="533"/>
      <c r="GP61" s="533"/>
      <c r="GQ61" s="533"/>
      <c r="GR61" s="533"/>
      <c r="GS61" s="533"/>
      <c r="GT61" s="533"/>
      <c r="GU61" s="533"/>
      <c r="GV61" s="533"/>
      <c r="GW61" s="533"/>
      <c r="GX61" s="533"/>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T61" s="531"/>
      <c r="IU61" s="531"/>
      <c r="IV61" s="531"/>
      <c r="IW61" s="531"/>
      <c r="IX61" s="531"/>
      <c r="IY61" s="531"/>
      <c r="IZ61" s="531"/>
      <c r="JA61" s="531"/>
      <c r="JB61" s="531"/>
      <c r="JC61" s="531"/>
      <c r="JD61" s="531"/>
      <c r="JE61" s="531"/>
      <c r="JF61" s="531"/>
      <c r="JG61" s="531"/>
      <c r="JH61" s="531"/>
      <c r="JI61" s="531"/>
      <c r="JJ61" s="531"/>
      <c r="JK61" s="531"/>
      <c r="JL61" s="531"/>
      <c r="JM61" s="531"/>
      <c r="JN61" s="531"/>
      <c r="JO61" s="531"/>
      <c r="JQ61" s="532"/>
      <c r="JR61" s="532"/>
      <c r="JS61" s="532"/>
      <c r="JT61" s="532"/>
      <c r="JU61" s="532"/>
      <c r="JV61" s="532"/>
      <c r="JW61" s="532"/>
      <c r="JX61" s="532"/>
      <c r="JY61" s="532"/>
      <c r="JZ61" s="532"/>
      <c r="KA61" s="532"/>
      <c r="KB61" s="532"/>
      <c r="KC61" s="532"/>
      <c r="KD61" s="532"/>
      <c r="KE61" s="532"/>
      <c r="KF61" s="532"/>
      <c r="KG61" s="532"/>
      <c r="KH61" s="532"/>
      <c r="KI61" s="532"/>
      <c r="KJ61" s="532"/>
      <c r="KK61" s="532"/>
      <c r="KL61" s="532"/>
      <c r="KN61" s="533"/>
      <c r="KO61" s="533"/>
      <c r="KP61" s="533"/>
      <c r="KQ61" s="533"/>
      <c r="KR61" s="533"/>
      <c r="KS61" s="533"/>
      <c r="KT61" s="533"/>
      <c r="KU61" s="533"/>
      <c r="KV61" s="533"/>
      <c r="KW61" s="533"/>
      <c r="KX61" s="533"/>
      <c r="KY61" s="533"/>
      <c r="KZ61" s="533"/>
      <c r="LA61" s="533"/>
      <c r="LB61" s="533"/>
      <c r="LC61" s="533"/>
      <c r="LD61" s="533"/>
      <c r="LE61" s="533"/>
      <c r="LF61" s="533"/>
      <c r="LG61" s="533"/>
      <c r="LH61" s="533"/>
      <c r="LI61" s="533"/>
    </row>
    <row r="62" spans="1:321"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7"/>
      <c r="BS62" s="507"/>
      <c r="BT62" s="507"/>
      <c r="BU62" s="507"/>
      <c r="BV62" s="507"/>
      <c r="BW62" s="507"/>
      <c r="BX62" s="507"/>
      <c r="BY62" s="507"/>
      <c r="BZ62" s="507"/>
      <c r="CA62" s="507"/>
      <c r="CB62" s="507"/>
      <c r="CC62" s="507"/>
      <c r="CD62" s="507"/>
      <c r="CE62" s="507"/>
      <c r="CF62" s="507"/>
      <c r="CG62" s="507"/>
      <c r="CH62" s="507"/>
      <c r="CI62" s="507"/>
      <c r="CJ62" s="507"/>
      <c r="CK62" s="507"/>
      <c r="CL62" s="507"/>
      <c r="CM62" s="507"/>
      <c r="CO62" s="511"/>
      <c r="CP62" s="511"/>
      <c r="CQ62" s="511"/>
      <c r="CR62" s="511"/>
      <c r="CS62" s="511"/>
      <c r="CT62" s="511"/>
      <c r="CU62" s="511"/>
      <c r="CV62" s="511"/>
      <c r="CW62" s="511"/>
      <c r="CX62" s="511"/>
      <c r="CY62" s="511"/>
      <c r="CZ62" s="511"/>
      <c r="DA62" s="511"/>
      <c r="DB62" s="511"/>
      <c r="DC62" s="511"/>
      <c r="DD62" s="511"/>
      <c r="DE62" s="511"/>
      <c r="DF62" s="511"/>
      <c r="DG62" s="511"/>
      <c r="DH62" s="511"/>
      <c r="DI62" s="511"/>
      <c r="DJ62" s="511"/>
      <c r="DL62" s="530"/>
      <c r="DM62" s="530"/>
      <c r="DN62" s="530"/>
      <c r="DO62" s="530"/>
      <c r="DP62" s="530"/>
      <c r="DQ62" s="530"/>
      <c r="DR62" s="530"/>
      <c r="DS62" s="530"/>
      <c r="DT62" s="530"/>
      <c r="DU62" s="530"/>
      <c r="DV62" s="530"/>
      <c r="DW62" s="530"/>
      <c r="DX62" s="530"/>
      <c r="DY62" s="530"/>
      <c r="DZ62" s="530"/>
      <c r="EA62" s="530"/>
      <c r="EB62" s="530"/>
      <c r="EC62" s="530"/>
      <c r="ED62" s="530"/>
      <c r="EE62" s="530"/>
      <c r="EF62" s="530"/>
      <c r="EG62" s="530"/>
      <c r="EI62" s="531"/>
      <c r="EJ62" s="531"/>
      <c r="EK62" s="536"/>
      <c r="EL62" s="531"/>
      <c r="EM62" s="531"/>
      <c r="EN62" s="531"/>
      <c r="EO62" s="531"/>
      <c r="EP62" s="531"/>
      <c r="EQ62" s="531"/>
      <c r="ER62" s="531"/>
      <c r="ES62" s="531"/>
      <c r="ET62" s="531"/>
      <c r="EU62" s="531"/>
      <c r="EV62" s="531"/>
      <c r="EW62" s="531"/>
      <c r="EX62" s="531"/>
      <c r="EY62" s="531"/>
      <c r="EZ62" s="531"/>
      <c r="FA62" s="531"/>
      <c r="FB62" s="531"/>
      <c r="FC62" s="531"/>
      <c r="FD62" s="531"/>
      <c r="FF62" s="532"/>
      <c r="FG62" s="532"/>
      <c r="FH62" s="532"/>
      <c r="FI62" s="532"/>
      <c r="FJ62" s="532"/>
      <c r="FK62" s="532"/>
      <c r="FL62" s="532"/>
      <c r="FM62" s="532"/>
      <c r="FN62" s="532"/>
      <c r="FO62" s="532"/>
      <c r="FP62" s="532"/>
      <c r="FQ62" s="532"/>
      <c r="FR62" s="532"/>
      <c r="FS62" s="532"/>
      <c r="FT62" s="532"/>
      <c r="FU62" s="532"/>
      <c r="FV62" s="532"/>
      <c r="FW62" s="532"/>
      <c r="FX62" s="532"/>
      <c r="FY62" s="532"/>
      <c r="FZ62" s="532"/>
      <c r="GA62" s="532"/>
      <c r="GC62" s="533"/>
      <c r="GD62" s="533"/>
      <c r="GE62" s="533"/>
      <c r="GF62" s="533"/>
      <c r="GG62" s="533"/>
      <c r="GH62" s="533"/>
      <c r="GI62" s="533"/>
      <c r="GJ62" s="533"/>
      <c r="GK62" s="533"/>
      <c r="GL62" s="533"/>
      <c r="GM62" s="533"/>
      <c r="GN62" s="533"/>
      <c r="GO62" s="533"/>
      <c r="GP62" s="533"/>
      <c r="GQ62" s="533"/>
      <c r="GR62" s="533"/>
      <c r="GS62" s="533"/>
      <c r="GT62" s="533"/>
      <c r="GU62" s="533"/>
      <c r="GV62" s="533"/>
      <c r="GW62" s="533"/>
      <c r="GX62" s="533"/>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T62" s="531"/>
      <c r="IU62" s="531"/>
      <c r="IV62" s="531"/>
      <c r="IW62" s="531"/>
      <c r="IX62" s="531"/>
      <c r="IY62" s="531"/>
      <c r="IZ62" s="531"/>
      <c r="JA62" s="531"/>
      <c r="JB62" s="531"/>
      <c r="JC62" s="531"/>
      <c r="JD62" s="531"/>
      <c r="JE62" s="531"/>
      <c r="JF62" s="531"/>
      <c r="JG62" s="531"/>
      <c r="JH62" s="531"/>
      <c r="JI62" s="531"/>
      <c r="JJ62" s="531"/>
      <c r="JK62" s="531"/>
      <c r="JL62" s="531"/>
      <c r="JM62" s="531"/>
      <c r="JN62" s="531"/>
      <c r="JO62" s="531"/>
      <c r="JQ62" s="532"/>
      <c r="JR62" s="532"/>
      <c r="JS62" s="532"/>
      <c r="JT62" s="532"/>
      <c r="JU62" s="532"/>
      <c r="JV62" s="532"/>
      <c r="JW62" s="532"/>
      <c r="JX62" s="532"/>
      <c r="JY62" s="532"/>
      <c r="JZ62" s="532"/>
      <c r="KA62" s="532"/>
      <c r="KB62" s="532"/>
      <c r="KC62" s="532"/>
      <c r="KD62" s="532"/>
      <c r="KE62" s="532"/>
      <c r="KF62" s="532"/>
      <c r="KG62" s="532"/>
      <c r="KH62" s="532"/>
      <c r="KI62" s="532"/>
      <c r="KJ62" s="532"/>
      <c r="KK62" s="532"/>
      <c r="KL62" s="532"/>
      <c r="KN62" s="533"/>
      <c r="KO62" s="533"/>
      <c r="KP62" s="533"/>
      <c r="KQ62" s="533"/>
      <c r="KR62" s="533"/>
      <c r="KS62" s="533"/>
      <c r="KT62" s="533"/>
      <c r="KU62" s="533"/>
      <c r="KV62" s="533"/>
      <c r="KW62" s="533"/>
      <c r="KX62" s="533"/>
      <c r="KY62" s="533"/>
      <c r="KZ62" s="533"/>
      <c r="LA62" s="533"/>
      <c r="LB62" s="533"/>
      <c r="LC62" s="533"/>
      <c r="LD62" s="533"/>
      <c r="LE62" s="533"/>
      <c r="LF62" s="533"/>
      <c r="LG62" s="533"/>
      <c r="LH62" s="533"/>
      <c r="LI62" s="533"/>
    </row>
    <row r="63" spans="1:321"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7"/>
      <c r="BS63" s="507"/>
      <c r="BT63" s="507"/>
      <c r="BU63" s="507"/>
      <c r="BV63" s="507"/>
      <c r="BW63" s="507"/>
      <c r="BX63" s="507"/>
      <c r="BY63" s="507"/>
      <c r="BZ63" s="507"/>
      <c r="CA63" s="507"/>
      <c r="CB63" s="507"/>
      <c r="CC63" s="507"/>
      <c r="CD63" s="507"/>
      <c r="CE63" s="507"/>
      <c r="CF63" s="507"/>
      <c r="CG63" s="507"/>
      <c r="CH63" s="507"/>
      <c r="CI63" s="507"/>
      <c r="CJ63" s="507"/>
      <c r="CK63" s="507"/>
      <c r="CL63" s="507"/>
      <c r="CM63" s="507"/>
      <c r="CO63" s="511"/>
      <c r="CP63" s="511"/>
      <c r="CQ63" s="511"/>
      <c r="CR63" s="511"/>
      <c r="CS63" s="511"/>
      <c r="CT63" s="511"/>
      <c r="CU63" s="511"/>
      <c r="CV63" s="511"/>
      <c r="CW63" s="511"/>
      <c r="CX63" s="511"/>
      <c r="CY63" s="511"/>
      <c r="CZ63" s="511"/>
      <c r="DA63" s="511"/>
      <c r="DB63" s="511"/>
      <c r="DC63" s="511"/>
      <c r="DD63" s="511"/>
      <c r="DE63" s="511"/>
      <c r="DF63" s="511"/>
      <c r="DG63" s="511"/>
      <c r="DH63" s="511"/>
      <c r="DI63" s="511"/>
      <c r="DJ63" s="511"/>
      <c r="DL63" s="530"/>
      <c r="DM63" s="530"/>
      <c r="DN63" s="530"/>
      <c r="DO63" s="530"/>
      <c r="DP63" s="530"/>
      <c r="DQ63" s="530"/>
      <c r="DR63" s="530"/>
      <c r="DS63" s="530"/>
      <c r="DT63" s="530"/>
      <c r="DU63" s="530"/>
      <c r="DV63" s="530"/>
      <c r="DW63" s="530"/>
      <c r="DX63" s="530"/>
      <c r="DY63" s="530"/>
      <c r="DZ63" s="530"/>
      <c r="EA63" s="530"/>
      <c r="EB63" s="530"/>
      <c r="EC63" s="530"/>
      <c r="ED63" s="530"/>
      <c r="EE63" s="530"/>
      <c r="EF63" s="530"/>
      <c r="EG63" s="530"/>
      <c r="EI63" s="531"/>
      <c r="EJ63" s="531"/>
      <c r="EK63" s="536"/>
      <c r="EL63" s="531"/>
      <c r="EM63" s="531"/>
      <c r="EN63" s="531"/>
      <c r="EO63" s="531"/>
      <c r="EP63" s="531"/>
      <c r="EQ63" s="531"/>
      <c r="ER63" s="531"/>
      <c r="ES63" s="531"/>
      <c r="ET63" s="531"/>
      <c r="EU63" s="531"/>
      <c r="EV63" s="531"/>
      <c r="EW63" s="531"/>
      <c r="EX63" s="531"/>
      <c r="EY63" s="531"/>
      <c r="EZ63" s="531"/>
      <c r="FA63" s="531"/>
      <c r="FB63" s="531"/>
      <c r="FC63" s="531"/>
      <c r="FD63" s="531"/>
      <c r="FF63" s="532"/>
      <c r="FG63" s="532"/>
      <c r="FH63" s="532"/>
      <c r="FI63" s="532"/>
      <c r="FJ63" s="532"/>
      <c r="FK63" s="532"/>
      <c r="FL63" s="532"/>
      <c r="FM63" s="532"/>
      <c r="FN63" s="532"/>
      <c r="FO63" s="532"/>
      <c r="FP63" s="532"/>
      <c r="FQ63" s="532"/>
      <c r="FR63" s="532"/>
      <c r="FS63" s="532"/>
      <c r="FT63" s="532"/>
      <c r="FU63" s="532"/>
      <c r="FV63" s="532"/>
      <c r="FW63" s="532"/>
      <c r="FX63" s="532"/>
      <c r="FY63" s="532"/>
      <c r="FZ63" s="532"/>
      <c r="GA63" s="532"/>
      <c r="GC63" s="533"/>
      <c r="GD63" s="533"/>
      <c r="GE63" s="533"/>
      <c r="GF63" s="533"/>
      <c r="GG63" s="533"/>
      <c r="GH63" s="533"/>
      <c r="GI63" s="533"/>
      <c r="GJ63" s="533"/>
      <c r="GK63" s="533"/>
      <c r="GL63" s="533"/>
      <c r="GM63" s="533"/>
      <c r="GN63" s="533"/>
      <c r="GO63" s="533"/>
      <c r="GP63" s="533"/>
      <c r="GQ63" s="533"/>
      <c r="GR63" s="533"/>
      <c r="GS63" s="533"/>
      <c r="GT63" s="533"/>
      <c r="GU63" s="533"/>
      <c r="GV63" s="533"/>
      <c r="GW63" s="533"/>
      <c r="GX63" s="533"/>
      <c r="GZ63" s="511"/>
      <c r="HA63" s="511"/>
      <c r="HB63" s="511"/>
      <c r="HC63" s="511"/>
      <c r="HD63" s="511"/>
      <c r="HE63" s="511"/>
      <c r="HF63" s="511"/>
      <c r="HG63" s="511"/>
      <c r="HH63" s="511"/>
      <c r="HI63" s="511"/>
      <c r="HJ63" s="511"/>
      <c r="HK63" s="511"/>
      <c r="HL63" s="511"/>
      <c r="HM63" s="511"/>
      <c r="HN63" s="511"/>
      <c r="HO63" s="511"/>
      <c r="HP63" s="511"/>
      <c r="HQ63" s="511"/>
      <c r="HR63" s="511"/>
      <c r="HS63" s="511"/>
      <c r="HT63" s="511"/>
      <c r="HU63" s="511"/>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T63" s="531"/>
      <c r="IU63" s="531"/>
      <c r="IV63" s="531"/>
      <c r="IW63" s="531"/>
      <c r="IX63" s="531"/>
      <c r="IY63" s="531"/>
      <c r="IZ63" s="531"/>
      <c r="JA63" s="531"/>
      <c r="JB63" s="531"/>
      <c r="JC63" s="531"/>
      <c r="JD63" s="531"/>
      <c r="JE63" s="531"/>
      <c r="JF63" s="531"/>
      <c r="JG63" s="531"/>
      <c r="JH63" s="531"/>
      <c r="JI63" s="531"/>
      <c r="JJ63" s="531"/>
      <c r="JK63" s="531"/>
      <c r="JL63" s="531"/>
      <c r="JM63" s="531"/>
      <c r="JN63" s="531"/>
      <c r="JO63" s="531"/>
      <c r="JQ63" s="532"/>
      <c r="JR63" s="532"/>
      <c r="JS63" s="532"/>
      <c r="JT63" s="532"/>
      <c r="JU63" s="532"/>
      <c r="JV63" s="532"/>
      <c r="JW63" s="532"/>
      <c r="JX63" s="532"/>
      <c r="JY63" s="532"/>
      <c r="JZ63" s="532"/>
      <c r="KA63" s="532"/>
      <c r="KB63" s="532"/>
      <c r="KC63" s="532"/>
      <c r="KD63" s="532"/>
      <c r="KE63" s="532"/>
      <c r="KF63" s="532"/>
      <c r="KG63" s="532"/>
      <c r="KH63" s="532"/>
      <c r="KI63" s="532"/>
      <c r="KJ63" s="532"/>
      <c r="KK63" s="532"/>
      <c r="KL63" s="532"/>
      <c r="KN63" s="533"/>
      <c r="KO63" s="533"/>
      <c r="KP63" s="533"/>
      <c r="KQ63" s="533"/>
      <c r="KR63" s="533"/>
      <c r="KS63" s="533"/>
      <c r="KT63" s="533"/>
      <c r="KU63" s="533"/>
      <c r="KV63" s="533"/>
      <c r="KW63" s="533"/>
      <c r="KX63" s="533"/>
      <c r="KY63" s="533"/>
      <c r="KZ63" s="533"/>
      <c r="LA63" s="533"/>
      <c r="LB63" s="533"/>
      <c r="LC63" s="533"/>
      <c r="LD63" s="533"/>
      <c r="LE63" s="533"/>
      <c r="LF63" s="533"/>
      <c r="LG63" s="533"/>
      <c r="LH63" s="533"/>
      <c r="LI63" s="533"/>
    </row>
    <row r="64" spans="1:321" x14ac:dyDescent="0.25">
      <c r="A64" s="37" t="str">
        <f>LCI!A46</f>
        <v>Water, Process (kg/yr)</v>
      </c>
      <c r="B64" s="119">
        <f>HexExtSoy!$K6*B$42</f>
        <v>77774.982979200024</v>
      </c>
      <c r="C64" s="119">
        <f>HexExtSoy!$K6*C$42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HexExtAlg!K6*M$42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7"/>
      <c r="BS64" s="507"/>
      <c r="BT64" s="507"/>
      <c r="BU64" s="507"/>
      <c r="BV64" s="507"/>
      <c r="BW64" s="507"/>
      <c r="BX64" s="507"/>
      <c r="BY64" s="507"/>
      <c r="BZ64" s="507"/>
      <c r="CA64" s="507"/>
      <c r="CB64" s="507"/>
      <c r="CC64" s="507"/>
      <c r="CD64" s="507"/>
      <c r="CE64" s="507"/>
      <c r="CF64" s="507"/>
      <c r="CG64" s="507"/>
      <c r="CH64" s="507"/>
      <c r="CI64" s="507"/>
      <c r="CJ64" s="507"/>
      <c r="CK64" s="507"/>
      <c r="CL64" s="507"/>
      <c r="CM64" s="507"/>
      <c r="CO64" s="511"/>
      <c r="CP64" s="511"/>
      <c r="CQ64" s="511"/>
      <c r="CR64" s="511"/>
      <c r="CS64" s="511"/>
      <c r="CT64" s="511"/>
      <c r="CU64" s="511"/>
      <c r="CV64" s="511"/>
      <c r="CW64" s="511"/>
      <c r="CX64" s="511"/>
      <c r="CY64" s="511"/>
      <c r="CZ64" s="511"/>
      <c r="DA64" s="511"/>
      <c r="DB64" s="511"/>
      <c r="DC64" s="511"/>
      <c r="DD64" s="511"/>
      <c r="DE64" s="511"/>
      <c r="DF64" s="511"/>
      <c r="DG64" s="511"/>
      <c r="DH64" s="511"/>
      <c r="DI64" s="511"/>
      <c r="DJ64" s="511"/>
      <c r="DL64" s="530"/>
      <c r="DM64" s="530"/>
      <c r="DN64" s="530"/>
      <c r="DO64" s="530"/>
      <c r="DP64" s="530"/>
      <c r="DQ64" s="530"/>
      <c r="DR64" s="530"/>
      <c r="DS64" s="530"/>
      <c r="DT64" s="530"/>
      <c r="DU64" s="530"/>
      <c r="DV64" s="530"/>
      <c r="DW64" s="530"/>
      <c r="DX64" s="530"/>
      <c r="DY64" s="530"/>
      <c r="DZ64" s="530"/>
      <c r="EA64" s="530"/>
      <c r="EB64" s="530"/>
      <c r="EC64" s="530"/>
      <c r="ED64" s="530"/>
      <c r="EE64" s="530"/>
      <c r="EF64" s="530"/>
      <c r="EG64" s="530"/>
      <c r="EI64" s="531"/>
      <c r="EJ64" s="531"/>
      <c r="EK64" s="536"/>
      <c r="EL64" s="531"/>
      <c r="EM64" s="531"/>
      <c r="EN64" s="531"/>
      <c r="EO64" s="531"/>
      <c r="EP64" s="531"/>
      <c r="EQ64" s="531"/>
      <c r="ER64" s="531"/>
      <c r="ES64" s="531"/>
      <c r="ET64" s="531"/>
      <c r="EU64" s="531"/>
      <c r="EV64" s="531"/>
      <c r="EW64" s="531"/>
      <c r="EX64" s="531"/>
      <c r="EY64" s="531"/>
      <c r="EZ64" s="531"/>
      <c r="FA64" s="531"/>
      <c r="FB64" s="531"/>
      <c r="FC64" s="531"/>
      <c r="FD64" s="531"/>
      <c r="FF64" s="532"/>
      <c r="FG64" s="532"/>
      <c r="FH64" s="532"/>
      <c r="FI64" s="532"/>
      <c r="FJ64" s="532"/>
      <c r="FK64" s="532"/>
      <c r="FL64" s="532"/>
      <c r="FM64" s="532"/>
      <c r="FN64" s="532"/>
      <c r="FO64" s="532"/>
      <c r="FP64" s="532"/>
      <c r="FQ64" s="532"/>
      <c r="FR64" s="532"/>
      <c r="FS64" s="532"/>
      <c r="FT64" s="532"/>
      <c r="FU64" s="532"/>
      <c r="FV64" s="532"/>
      <c r="FW64" s="532"/>
      <c r="FX64" s="532"/>
      <c r="FY64" s="532"/>
      <c r="FZ64" s="532"/>
      <c r="GA64" s="532"/>
      <c r="GC64" s="533"/>
      <c r="GD64" s="533"/>
      <c r="GE64" s="533"/>
      <c r="GF64" s="533"/>
      <c r="GG64" s="533"/>
      <c r="GH64" s="533"/>
      <c r="GI64" s="533"/>
      <c r="GJ64" s="533"/>
      <c r="GK64" s="533"/>
      <c r="GL64" s="533"/>
      <c r="GM64" s="533"/>
      <c r="GN64" s="533"/>
      <c r="GO64" s="533"/>
      <c r="GP64" s="533"/>
      <c r="GQ64" s="533"/>
      <c r="GR64" s="533"/>
      <c r="GS64" s="533"/>
      <c r="GT64" s="533"/>
      <c r="GU64" s="533"/>
      <c r="GV64" s="533"/>
      <c r="GW64" s="533"/>
      <c r="GX64" s="533"/>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T64" s="531"/>
      <c r="IU64" s="531"/>
      <c r="IV64" s="531"/>
      <c r="IW64" s="531"/>
      <c r="IX64" s="531"/>
      <c r="IY64" s="531"/>
      <c r="IZ64" s="531"/>
      <c r="JA64" s="531"/>
      <c r="JB64" s="531"/>
      <c r="JC64" s="531"/>
      <c r="JD64" s="531"/>
      <c r="JE64" s="531"/>
      <c r="JF64" s="531"/>
      <c r="JG64" s="531"/>
      <c r="JH64" s="531"/>
      <c r="JI64" s="531"/>
      <c r="JJ64" s="531"/>
      <c r="JK64" s="531"/>
      <c r="JL64" s="531"/>
      <c r="JM64" s="531"/>
      <c r="JN64" s="531"/>
      <c r="JO64" s="531"/>
      <c r="JQ64" s="532"/>
      <c r="JR64" s="532"/>
      <c r="JS64" s="532"/>
      <c r="JT64" s="532"/>
      <c r="JU64" s="532"/>
      <c r="JV64" s="532"/>
      <c r="JW64" s="532"/>
      <c r="JX64" s="532"/>
      <c r="JY64" s="532"/>
      <c r="JZ64" s="532"/>
      <c r="KA64" s="532"/>
      <c r="KB64" s="532"/>
      <c r="KC64" s="532"/>
      <c r="KD64" s="532"/>
      <c r="KE64" s="532"/>
      <c r="KF64" s="532"/>
      <c r="KG64" s="532"/>
      <c r="KH64" s="532"/>
      <c r="KI64" s="532"/>
      <c r="KJ64" s="532"/>
      <c r="KK64" s="532"/>
      <c r="KL64" s="532"/>
      <c r="KN64" s="533"/>
      <c r="KO64" s="533"/>
      <c r="KP64" s="533"/>
      <c r="KQ64" s="533"/>
      <c r="KR64" s="533"/>
      <c r="KS64" s="533"/>
      <c r="KT64" s="533"/>
      <c r="KU64" s="533"/>
      <c r="KV64" s="533"/>
      <c r="KW64" s="533"/>
      <c r="KX64" s="533"/>
      <c r="KY64" s="533"/>
      <c r="KZ64" s="533"/>
      <c r="LA64" s="533"/>
      <c r="LB64" s="533"/>
      <c r="LC64" s="533"/>
      <c r="LD64" s="533"/>
      <c r="LE64" s="533"/>
      <c r="LF64" s="533"/>
      <c r="LG64" s="533"/>
      <c r="LH64" s="533"/>
      <c r="LI64" s="533"/>
    </row>
    <row r="65" spans="1:321"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7"/>
      <c r="BS65" s="507"/>
      <c r="BT65" s="507"/>
      <c r="BU65" s="507"/>
      <c r="BV65" s="507"/>
      <c r="BW65" s="507"/>
      <c r="BX65" s="507"/>
      <c r="BY65" s="507"/>
      <c r="BZ65" s="507"/>
      <c r="CA65" s="507"/>
      <c r="CB65" s="507"/>
      <c r="CC65" s="507"/>
      <c r="CD65" s="507"/>
      <c r="CE65" s="507"/>
      <c r="CF65" s="507"/>
      <c r="CG65" s="507"/>
      <c r="CH65" s="507"/>
      <c r="CI65" s="507"/>
      <c r="CJ65" s="507"/>
      <c r="CK65" s="507"/>
      <c r="CL65" s="507"/>
      <c r="CM65" s="507"/>
      <c r="CO65" s="511"/>
      <c r="CP65" s="511"/>
      <c r="CQ65" s="511"/>
      <c r="CR65" s="511"/>
      <c r="CS65" s="511"/>
      <c r="CT65" s="511"/>
      <c r="CU65" s="511"/>
      <c r="CV65" s="511"/>
      <c r="CW65" s="511"/>
      <c r="CX65" s="511"/>
      <c r="CY65" s="511"/>
      <c r="CZ65" s="511"/>
      <c r="DA65" s="511"/>
      <c r="DB65" s="511"/>
      <c r="DC65" s="511"/>
      <c r="DD65" s="511"/>
      <c r="DE65" s="511"/>
      <c r="DF65" s="511"/>
      <c r="DG65" s="511"/>
      <c r="DH65" s="511"/>
      <c r="DI65" s="511"/>
      <c r="DJ65" s="511"/>
      <c r="DL65" s="530"/>
      <c r="DM65" s="530"/>
      <c r="DN65" s="530"/>
      <c r="DO65" s="530"/>
      <c r="DP65" s="530"/>
      <c r="DQ65" s="530"/>
      <c r="DR65" s="530"/>
      <c r="DS65" s="530"/>
      <c r="DT65" s="530"/>
      <c r="DU65" s="530"/>
      <c r="DV65" s="530"/>
      <c r="DW65" s="530"/>
      <c r="DX65" s="530"/>
      <c r="DY65" s="530"/>
      <c r="DZ65" s="530"/>
      <c r="EA65" s="530"/>
      <c r="EB65" s="530"/>
      <c r="EC65" s="530"/>
      <c r="ED65" s="530"/>
      <c r="EE65" s="530"/>
      <c r="EF65" s="530"/>
      <c r="EG65" s="530"/>
      <c r="EI65" s="531"/>
      <c r="EJ65" s="531"/>
      <c r="EK65" s="536"/>
      <c r="EL65" s="531"/>
      <c r="EM65" s="531"/>
      <c r="EN65" s="531"/>
      <c r="EO65" s="531"/>
      <c r="EP65" s="531"/>
      <c r="EQ65" s="531"/>
      <c r="ER65" s="531"/>
      <c r="ES65" s="531"/>
      <c r="ET65" s="531"/>
      <c r="EU65" s="531"/>
      <c r="EV65" s="531"/>
      <c r="EW65" s="531"/>
      <c r="EX65" s="531"/>
      <c r="EY65" s="531"/>
      <c r="EZ65" s="531"/>
      <c r="FA65" s="531"/>
      <c r="FB65" s="531"/>
      <c r="FC65" s="531"/>
      <c r="FD65" s="531"/>
      <c r="FF65" s="532"/>
      <c r="FG65" s="532"/>
      <c r="FH65" s="532"/>
      <c r="FI65" s="532"/>
      <c r="FJ65" s="532"/>
      <c r="FK65" s="532"/>
      <c r="FL65" s="532"/>
      <c r="FM65" s="532"/>
      <c r="FN65" s="532"/>
      <c r="FO65" s="532"/>
      <c r="FP65" s="532"/>
      <c r="FQ65" s="532"/>
      <c r="FR65" s="532"/>
      <c r="FS65" s="532"/>
      <c r="FT65" s="532"/>
      <c r="FU65" s="532"/>
      <c r="FV65" s="532"/>
      <c r="FW65" s="532"/>
      <c r="FX65" s="532"/>
      <c r="FY65" s="532"/>
      <c r="FZ65" s="532"/>
      <c r="GA65" s="532"/>
      <c r="GC65" s="533"/>
      <c r="GD65" s="533"/>
      <c r="GE65" s="533"/>
      <c r="GF65" s="533"/>
      <c r="GG65" s="533"/>
      <c r="GH65" s="533"/>
      <c r="GI65" s="533"/>
      <c r="GJ65" s="533"/>
      <c r="GK65" s="533"/>
      <c r="GL65" s="533"/>
      <c r="GM65" s="533"/>
      <c r="GN65" s="533"/>
      <c r="GO65" s="533"/>
      <c r="GP65" s="533"/>
      <c r="GQ65" s="533"/>
      <c r="GR65" s="533"/>
      <c r="GS65" s="533"/>
      <c r="GT65" s="533"/>
      <c r="GU65" s="533"/>
      <c r="GV65" s="533"/>
      <c r="GW65" s="533"/>
      <c r="GX65" s="533"/>
      <c r="GZ65" s="511"/>
      <c r="HA65" s="511"/>
      <c r="HB65" s="511"/>
      <c r="HC65" s="511"/>
      <c r="HD65" s="511"/>
      <c r="HE65" s="511"/>
      <c r="HF65" s="511"/>
      <c r="HG65" s="511"/>
      <c r="HH65" s="511"/>
      <c r="HI65" s="511"/>
      <c r="HJ65" s="511"/>
      <c r="HK65" s="511"/>
      <c r="HL65" s="511"/>
      <c r="HM65" s="511"/>
      <c r="HN65" s="511"/>
      <c r="HO65" s="511"/>
      <c r="HP65" s="511"/>
      <c r="HQ65" s="511"/>
      <c r="HR65" s="511"/>
      <c r="HS65" s="511"/>
      <c r="HT65" s="511"/>
      <c r="HU65" s="511"/>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T65" s="531"/>
      <c r="IU65" s="531"/>
      <c r="IV65" s="531"/>
      <c r="IW65" s="531"/>
      <c r="IX65" s="531"/>
      <c r="IY65" s="531"/>
      <c r="IZ65" s="531"/>
      <c r="JA65" s="531"/>
      <c r="JB65" s="531"/>
      <c r="JC65" s="531"/>
      <c r="JD65" s="531"/>
      <c r="JE65" s="531"/>
      <c r="JF65" s="531"/>
      <c r="JG65" s="531"/>
      <c r="JH65" s="531"/>
      <c r="JI65" s="531"/>
      <c r="JJ65" s="531"/>
      <c r="JK65" s="531"/>
      <c r="JL65" s="531"/>
      <c r="JM65" s="531"/>
      <c r="JN65" s="531"/>
      <c r="JO65" s="531"/>
      <c r="JQ65" s="532"/>
      <c r="JR65" s="532"/>
      <c r="JS65" s="532"/>
      <c r="JT65" s="532"/>
      <c r="JU65" s="532"/>
      <c r="JV65" s="532"/>
      <c r="JW65" s="532"/>
      <c r="JX65" s="532"/>
      <c r="JY65" s="532"/>
      <c r="JZ65" s="532"/>
      <c r="KA65" s="532"/>
      <c r="KB65" s="532"/>
      <c r="KC65" s="532"/>
      <c r="KD65" s="532"/>
      <c r="KE65" s="532"/>
      <c r="KF65" s="532"/>
      <c r="KG65" s="532"/>
      <c r="KH65" s="532"/>
      <c r="KI65" s="532"/>
      <c r="KJ65" s="532"/>
      <c r="KK65" s="532"/>
      <c r="KL65" s="532"/>
      <c r="KN65" s="533"/>
      <c r="KO65" s="533"/>
      <c r="KP65" s="533"/>
      <c r="KQ65" s="533"/>
      <c r="KR65" s="533"/>
      <c r="KS65" s="533"/>
      <c r="KT65" s="533"/>
      <c r="KU65" s="533"/>
      <c r="KV65" s="533"/>
      <c r="KW65" s="533"/>
      <c r="KX65" s="533"/>
      <c r="KY65" s="533"/>
      <c r="KZ65" s="533"/>
      <c r="LA65" s="533"/>
      <c r="LB65" s="533"/>
      <c r="LC65" s="533"/>
      <c r="LD65" s="533"/>
      <c r="LE65" s="533"/>
      <c r="LF65" s="533"/>
      <c r="LG65" s="533"/>
      <c r="LH65" s="533"/>
      <c r="LI65" s="533"/>
    </row>
    <row r="66" spans="1:321"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7"/>
      <c r="BS66" s="507"/>
      <c r="BT66" s="507"/>
      <c r="BU66" s="507"/>
      <c r="BV66" s="507"/>
      <c r="BW66" s="507"/>
      <c r="BX66" s="507"/>
      <c r="BY66" s="507"/>
      <c r="BZ66" s="507"/>
      <c r="CA66" s="507"/>
      <c r="CB66" s="507"/>
      <c r="CC66" s="507"/>
      <c r="CD66" s="507"/>
      <c r="CE66" s="507"/>
      <c r="CF66" s="507"/>
      <c r="CG66" s="507"/>
      <c r="CH66" s="507"/>
      <c r="CI66" s="507"/>
      <c r="CJ66" s="507"/>
      <c r="CK66" s="507"/>
      <c r="CL66" s="507"/>
      <c r="CM66" s="507"/>
      <c r="CO66" s="511"/>
      <c r="CP66" s="511"/>
      <c r="CQ66" s="511"/>
      <c r="CR66" s="511"/>
      <c r="CS66" s="511"/>
      <c r="CT66" s="511"/>
      <c r="CU66" s="511"/>
      <c r="CV66" s="511"/>
      <c r="CW66" s="511"/>
      <c r="CX66" s="511"/>
      <c r="CY66" s="511"/>
      <c r="CZ66" s="511"/>
      <c r="DA66" s="511"/>
      <c r="DB66" s="511"/>
      <c r="DC66" s="511"/>
      <c r="DD66" s="511"/>
      <c r="DE66" s="511"/>
      <c r="DF66" s="511"/>
      <c r="DG66" s="511"/>
      <c r="DH66" s="511"/>
      <c r="DI66" s="511"/>
      <c r="DJ66" s="511"/>
      <c r="DL66" s="530"/>
      <c r="DM66" s="530"/>
      <c r="DN66" s="530"/>
      <c r="DO66" s="530"/>
      <c r="DP66" s="530"/>
      <c r="DQ66" s="530"/>
      <c r="DR66" s="530"/>
      <c r="DS66" s="530"/>
      <c r="DT66" s="530"/>
      <c r="DU66" s="530"/>
      <c r="DV66" s="530"/>
      <c r="DW66" s="530"/>
      <c r="DX66" s="530"/>
      <c r="DY66" s="530"/>
      <c r="DZ66" s="530"/>
      <c r="EA66" s="530"/>
      <c r="EB66" s="530"/>
      <c r="EC66" s="530"/>
      <c r="ED66" s="530"/>
      <c r="EE66" s="530"/>
      <c r="EF66" s="530"/>
      <c r="EG66" s="530"/>
      <c r="EI66" s="531"/>
      <c r="EJ66" s="531"/>
      <c r="EK66" s="536"/>
      <c r="EL66" s="531"/>
      <c r="EM66" s="531"/>
      <c r="EN66" s="531"/>
      <c r="EO66" s="531"/>
      <c r="EP66" s="531"/>
      <c r="EQ66" s="531"/>
      <c r="ER66" s="531"/>
      <c r="ES66" s="531"/>
      <c r="ET66" s="531"/>
      <c r="EU66" s="531"/>
      <c r="EV66" s="531"/>
      <c r="EW66" s="531"/>
      <c r="EX66" s="531"/>
      <c r="EY66" s="531"/>
      <c r="EZ66" s="531"/>
      <c r="FA66" s="531"/>
      <c r="FB66" s="531"/>
      <c r="FC66" s="531"/>
      <c r="FD66" s="531"/>
      <c r="FF66" s="532"/>
      <c r="FG66" s="532"/>
      <c r="FH66" s="532"/>
      <c r="FI66" s="532"/>
      <c r="FJ66" s="532"/>
      <c r="FK66" s="532"/>
      <c r="FL66" s="532"/>
      <c r="FM66" s="532"/>
      <c r="FN66" s="532"/>
      <c r="FO66" s="532"/>
      <c r="FP66" s="532"/>
      <c r="FQ66" s="532"/>
      <c r="FR66" s="532"/>
      <c r="FS66" s="532"/>
      <c r="FT66" s="532"/>
      <c r="FU66" s="532"/>
      <c r="FV66" s="532"/>
      <c r="FW66" s="532"/>
      <c r="FX66" s="532"/>
      <c r="FY66" s="532"/>
      <c r="FZ66" s="532"/>
      <c r="GA66" s="532"/>
      <c r="GC66" s="533"/>
      <c r="GD66" s="533"/>
      <c r="GE66" s="533"/>
      <c r="GF66" s="533"/>
      <c r="GG66" s="533"/>
      <c r="GH66" s="533"/>
      <c r="GI66" s="533"/>
      <c r="GJ66" s="533"/>
      <c r="GK66" s="533"/>
      <c r="GL66" s="533"/>
      <c r="GM66" s="533"/>
      <c r="GN66" s="533"/>
      <c r="GO66" s="533"/>
      <c r="GP66" s="533"/>
      <c r="GQ66" s="533"/>
      <c r="GR66" s="533"/>
      <c r="GS66" s="533"/>
      <c r="GT66" s="533"/>
      <c r="GU66" s="533"/>
      <c r="GV66" s="533"/>
      <c r="GW66" s="533"/>
      <c r="GX66" s="533"/>
      <c r="GZ66" s="511"/>
      <c r="HA66" s="511"/>
      <c r="HB66" s="511"/>
      <c r="HC66" s="511"/>
      <c r="HD66" s="511"/>
      <c r="HE66" s="511"/>
      <c r="HF66" s="511"/>
      <c r="HG66" s="511"/>
      <c r="HH66" s="511"/>
      <c r="HI66" s="511"/>
      <c r="HJ66" s="511"/>
      <c r="HK66" s="511"/>
      <c r="HL66" s="511"/>
      <c r="HM66" s="511"/>
      <c r="HN66" s="511"/>
      <c r="HO66" s="511"/>
      <c r="HP66" s="511"/>
      <c r="HQ66" s="511"/>
      <c r="HR66" s="511"/>
      <c r="HS66" s="511"/>
      <c r="HT66" s="511"/>
      <c r="HU66" s="511"/>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T66" s="531"/>
      <c r="IU66" s="531"/>
      <c r="IV66" s="531"/>
      <c r="IW66" s="531"/>
      <c r="IX66" s="531"/>
      <c r="IY66" s="531"/>
      <c r="IZ66" s="531"/>
      <c r="JA66" s="531"/>
      <c r="JB66" s="531"/>
      <c r="JC66" s="531"/>
      <c r="JD66" s="531"/>
      <c r="JE66" s="531"/>
      <c r="JF66" s="531"/>
      <c r="JG66" s="531"/>
      <c r="JH66" s="531"/>
      <c r="JI66" s="531"/>
      <c r="JJ66" s="531"/>
      <c r="JK66" s="531"/>
      <c r="JL66" s="531"/>
      <c r="JM66" s="531"/>
      <c r="JN66" s="531"/>
      <c r="JO66" s="531"/>
      <c r="JQ66" s="532"/>
      <c r="JR66" s="532"/>
      <c r="JS66" s="532"/>
      <c r="JT66" s="532"/>
      <c r="JU66" s="532"/>
      <c r="JV66" s="532"/>
      <c r="JW66" s="532"/>
      <c r="JX66" s="532"/>
      <c r="JY66" s="532"/>
      <c r="JZ66" s="532"/>
      <c r="KA66" s="532"/>
      <c r="KB66" s="532"/>
      <c r="KC66" s="532"/>
      <c r="KD66" s="532"/>
      <c r="KE66" s="532"/>
      <c r="KF66" s="532"/>
      <c r="KG66" s="532"/>
      <c r="KH66" s="532"/>
      <c r="KI66" s="532"/>
      <c r="KJ66" s="532"/>
      <c r="KK66" s="532"/>
      <c r="KL66" s="532"/>
      <c r="KN66" s="533"/>
      <c r="KO66" s="533"/>
      <c r="KP66" s="533"/>
      <c r="KQ66" s="533"/>
      <c r="KR66" s="533"/>
      <c r="KS66" s="533"/>
      <c r="KT66" s="533"/>
      <c r="KU66" s="533"/>
      <c r="KV66" s="533"/>
      <c r="KW66" s="533"/>
      <c r="KX66" s="533"/>
      <c r="KY66" s="533"/>
      <c r="KZ66" s="533"/>
      <c r="LA66" s="533"/>
      <c r="LB66" s="533"/>
      <c r="LC66" s="533"/>
      <c r="LD66" s="533"/>
      <c r="LE66" s="533"/>
      <c r="LF66" s="533"/>
      <c r="LG66" s="533"/>
      <c r="LH66" s="533"/>
      <c r="LI66" s="533"/>
    </row>
    <row r="67" spans="1:321" x14ac:dyDescent="0.25">
      <c r="A67" s="37" t="str">
        <f>LCI!A54</f>
        <v>Electricity, Grid (MJ/yr)</v>
      </c>
      <c r="B67" s="119">
        <f>HexExtSoy!$K7*B$42</f>
        <v>24093.622701122873</v>
      </c>
      <c r="C67" s="119">
        <f>HexExtSoy!$K7*C$42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M42*HexExtAlg!K7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7"/>
      <c r="BS67" s="507"/>
      <c r="BT67" s="507"/>
      <c r="BU67" s="507"/>
      <c r="BV67" s="507"/>
      <c r="BW67" s="507"/>
      <c r="BX67" s="507"/>
      <c r="BY67" s="507"/>
      <c r="BZ67" s="507"/>
      <c r="CA67" s="507"/>
      <c r="CB67" s="507"/>
      <c r="CC67" s="507"/>
      <c r="CD67" s="507"/>
      <c r="CE67" s="507"/>
      <c r="CF67" s="507"/>
      <c r="CG67" s="507"/>
      <c r="CH67" s="507"/>
      <c r="CI67" s="507"/>
      <c r="CJ67" s="507"/>
      <c r="CK67" s="507"/>
      <c r="CL67" s="507"/>
      <c r="CM67" s="507"/>
      <c r="CO67" s="511"/>
      <c r="CP67" s="511"/>
      <c r="CQ67" s="511"/>
      <c r="CR67" s="511"/>
      <c r="CS67" s="511"/>
      <c r="CT67" s="511"/>
      <c r="CU67" s="511"/>
      <c r="CV67" s="511"/>
      <c r="CW67" s="511"/>
      <c r="CX67" s="511"/>
      <c r="CY67" s="511"/>
      <c r="CZ67" s="511"/>
      <c r="DA67" s="511"/>
      <c r="DB67" s="511"/>
      <c r="DC67" s="511"/>
      <c r="DD67" s="511"/>
      <c r="DE67" s="511"/>
      <c r="DF67" s="511"/>
      <c r="DG67" s="511"/>
      <c r="DH67" s="511"/>
      <c r="DI67" s="511"/>
      <c r="DJ67" s="511"/>
      <c r="DL67" s="530"/>
      <c r="DM67" s="530"/>
      <c r="DN67" s="530"/>
      <c r="DO67" s="530"/>
      <c r="DP67" s="530"/>
      <c r="DQ67" s="530"/>
      <c r="DR67" s="530"/>
      <c r="DS67" s="530"/>
      <c r="DT67" s="530"/>
      <c r="DU67" s="530"/>
      <c r="DV67" s="530"/>
      <c r="DW67" s="530"/>
      <c r="DX67" s="530"/>
      <c r="DY67" s="530"/>
      <c r="DZ67" s="530"/>
      <c r="EA67" s="530"/>
      <c r="EB67" s="530"/>
      <c r="EC67" s="530"/>
      <c r="ED67" s="530"/>
      <c r="EE67" s="530"/>
      <c r="EF67" s="530"/>
      <c r="EG67" s="530"/>
      <c r="EI67" s="531"/>
      <c r="EJ67" s="531"/>
      <c r="EK67" s="536"/>
      <c r="EL67" s="531"/>
      <c r="EM67" s="531"/>
      <c r="EN67" s="531"/>
      <c r="EO67" s="531"/>
      <c r="EP67" s="531"/>
      <c r="EQ67" s="531"/>
      <c r="ER67" s="531"/>
      <c r="ES67" s="531"/>
      <c r="ET67" s="531"/>
      <c r="EU67" s="531"/>
      <c r="EV67" s="531"/>
      <c r="EW67" s="531"/>
      <c r="EX67" s="531"/>
      <c r="EY67" s="531"/>
      <c r="EZ67" s="531"/>
      <c r="FA67" s="531"/>
      <c r="FB67" s="531"/>
      <c r="FC67" s="531"/>
      <c r="FD67" s="531"/>
      <c r="FF67" s="532"/>
      <c r="FG67" s="532"/>
      <c r="FH67" s="532"/>
      <c r="FI67" s="532"/>
      <c r="FJ67" s="532"/>
      <c r="FK67" s="532"/>
      <c r="FL67" s="532"/>
      <c r="FM67" s="532"/>
      <c r="FN67" s="532"/>
      <c r="FO67" s="532"/>
      <c r="FP67" s="532"/>
      <c r="FQ67" s="532"/>
      <c r="FR67" s="532"/>
      <c r="FS67" s="532"/>
      <c r="FT67" s="532"/>
      <c r="FU67" s="532"/>
      <c r="FV67" s="532"/>
      <c r="FW67" s="532"/>
      <c r="FX67" s="532"/>
      <c r="FY67" s="532"/>
      <c r="FZ67" s="532"/>
      <c r="GA67" s="532"/>
      <c r="GC67" s="533"/>
      <c r="GD67" s="533"/>
      <c r="GE67" s="533"/>
      <c r="GF67" s="533"/>
      <c r="GG67" s="533"/>
      <c r="GH67" s="533"/>
      <c r="GI67" s="533"/>
      <c r="GJ67" s="533"/>
      <c r="GK67" s="533"/>
      <c r="GL67" s="533"/>
      <c r="GM67" s="533"/>
      <c r="GN67" s="533"/>
      <c r="GO67" s="533"/>
      <c r="GP67" s="533"/>
      <c r="GQ67" s="533"/>
      <c r="GR67" s="533"/>
      <c r="GS67" s="533"/>
      <c r="GT67" s="533"/>
      <c r="GU67" s="533"/>
      <c r="GV67" s="533"/>
      <c r="GW67" s="533"/>
      <c r="GX67" s="533"/>
      <c r="GZ67" s="511"/>
      <c r="HA67" s="511"/>
      <c r="HB67" s="511"/>
      <c r="HC67" s="511"/>
      <c r="HD67" s="511"/>
      <c r="HE67" s="511"/>
      <c r="HF67" s="511"/>
      <c r="HG67" s="511"/>
      <c r="HH67" s="511"/>
      <c r="HI67" s="511"/>
      <c r="HJ67" s="511"/>
      <c r="HK67" s="511"/>
      <c r="HL67" s="511"/>
      <c r="HM67" s="511"/>
      <c r="HN67" s="511"/>
      <c r="HO67" s="511"/>
      <c r="HP67" s="511"/>
      <c r="HQ67" s="511"/>
      <c r="HR67" s="511"/>
      <c r="HS67" s="511"/>
      <c r="HT67" s="511"/>
      <c r="HU67" s="511"/>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T67" s="531"/>
      <c r="IU67" s="531"/>
      <c r="IV67" s="531"/>
      <c r="IW67" s="531"/>
      <c r="IX67" s="531"/>
      <c r="IY67" s="531"/>
      <c r="IZ67" s="531"/>
      <c r="JA67" s="531"/>
      <c r="JB67" s="531"/>
      <c r="JC67" s="531"/>
      <c r="JD67" s="531"/>
      <c r="JE67" s="531"/>
      <c r="JF67" s="531"/>
      <c r="JG67" s="531"/>
      <c r="JH67" s="531"/>
      <c r="JI67" s="531"/>
      <c r="JJ67" s="531"/>
      <c r="JK67" s="531"/>
      <c r="JL67" s="531"/>
      <c r="JM67" s="531"/>
      <c r="JN67" s="531"/>
      <c r="JO67" s="531"/>
      <c r="JQ67" s="532"/>
      <c r="JR67" s="532"/>
      <c r="JS67" s="532"/>
      <c r="JT67" s="532"/>
      <c r="JU67" s="532"/>
      <c r="JV67" s="532"/>
      <c r="JW67" s="532"/>
      <c r="JX67" s="532"/>
      <c r="JY67" s="532"/>
      <c r="JZ67" s="532"/>
      <c r="KA67" s="532"/>
      <c r="KB67" s="532"/>
      <c r="KC67" s="532"/>
      <c r="KD67" s="532"/>
      <c r="KE67" s="532"/>
      <c r="KF67" s="532"/>
      <c r="KG67" s="532"/>
      <c r="KH67" s="532"/>
      <c r="KI67" s="532"/>
      <c r="KJ67" s="532"/>
      <c r="KK67" s="532"/>
      <c r="KL67" s="532"/>
      <c r="KN67" s="533"/>
      <c r="KO67" s="533"/>
      <c r="KP67" s="533"/>
      <c r="KQ67" s="533"/>
      <c r="KR67" s="533"/>
      <c r="KS67" s="533"/>
      <c r="KT67" s="533"/>
      <c r="KU67" s="533"/>
      <c r="KV67" s="533"/>
      <c r="KW67" s="533"/>
      <c r="KX67" s="533"/>
      <c r="KY67" s="533"/>
      <c r="KZ67" s="533"/>
      <c r="LA67" s="533"/>
      <c r="LB67" s="533"/>
      <c r="LC67" s="533"/>
      <c r="LD67" s="533"/>
      <c r="LE67" s="533"/>
      <c r="LF67" s="533"/>
      <c r="LG67" s="533"/>
      <c r="LH67" s="533"/>
      <c r="LI67" s="533"/>
    </row>
    <row r="68" spans="1:321"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7"/>
      <c r="BS68" s="507"/>
      <c r="BT68" s="507"/>
      <c r="BU68" s="507"/>
      <c r="BV68" s="507"/>
      <c r="BW68" s="507"/>
      <c r="BX68" s="507"/>
      <c r="BY68" s="507"/>
      <c r="BZ68" s="507"/>
      <c r="CA68" s="507"/>
      <c r="CB68" s="507"/>
      <c r="CC68" s="507"/>
      <c r="CD68" s="507"/>
      <c r="CE68" s="507"/>
      <c r="CF68" s="507"/>
      <c r="CG68" s="507"/>
      <c r="CH68" s="507"/>
      <c r="CI68" s="507"/>
      <c r="CJ68" s="507"/>
      <c r="CK68" s="507"/>
      <c r="CL68" s="507"/>
      <c r="CM68" s="507"/>
      <c r="CO68" s="511"/>
      <c r="CP68" s="511"/>
      <c r="CQ68" s="511"/>
      <c r="CR68" s="511"/>
      <c r="CS68" s="511"/>
      <c r="CT68" s="511"/>
      <c r="CU68" s="511"/>
      <c r="CV68" s="511"/>
      <c r="CW68" s="511"/>
      <c r="CX68" s="511"/>
      <c r="CY68" s="511"/>
      <c r="CZ68" s="511"/>
      <c r="DA68" s="511"/>
      <c r="DB68" s="511"/>
      <c r="DC68" s="511"/>
      <c r="DD68" s="511"/>
      <c r="DE68" s="511"/>
      <c r="DF68" s="511"/>
      <c r="DG68" s="511"/>
      <c r="DH68" s="511"/>
      <c r="DI68" s="511"/>
      <c r="DJ68" s="511"/>
      <c r="DL68" s="530"/>
      <c r="DM68" s="530"/>
      <c r="DN68" s="530"/>
      <c r="DO68" s="530"/>
      <c r="DP68" s="530"/>
      <c r="DQ68" s="530"/>
      <c r="DR68" s="530"/>
      <c r="DS68" s="530"/>
      <c r="DT68" s="530"/>
      <c r="DU68" s="530"/>
      <c r="DV68" s="530"/>
      <c r="DW68" s="530"/>
      <c r="DX68" s="530"/>
      <c r="DY68" s="530"/>
      <c r="DZ68" s="530"/>
      <c r="EA68" s="530"/>
      <c r="EB68" s="530"/>
      <c r="EC68" s="530"/>
      <c r="ED68" s="530"/>
      <c r="EE68" s="530"/>
      <c r="EF68" s="530"/>
      <c r="EG68" s="530"/>
      <c r="EI68" s="531"/>
      <c r="EJ68" s="531"/>
      <c r="EK68" s="536"/>
      <c r="EL68" s="531"/>
      <c r="EM68" s="531"/>
      <c r="EN68" s="531"/>
      <c r="EO68" s="531"/>
      <c r="EP68" s="531"/>
      <c r="EQ68" s="531"/>
      <c r="ER68" s="531"/>
      <c r="ES68" s="531"/>
      <c r="ET68" s="531"/>
      <c r="EU68" s="531"/>
      <c r="EV68" s="531"/>
      <c r="EW68" s="531"/>
      <c r="EX68" s="531"/>
      <c r="EY68" s="531"/>
      <c r="EZ68" s="531"/>
      <c r="FA68" s="531"/>
      <c r="FB68" s="531"/>
      <c r="FC68" s="531"/>
      <c r="FD68" s="531"/>
      <c r="FF68" s="532"/>
      <c r="FG68" s="532"/>
      <c r="FH68" s="532"/>
      <c r="FI68" s="532"/>
      <c r="FJ68" s="532"/>
      <c r="FK68" s="532"/>
      <c r="FL68" s="532"/>
      <c r="FM68" s="532"/>
      <c r="FN68" s="532"/>
      <c r="FO68" s="532"/>
      <c r="FP68" s="532"/>
      <c r="FQ68" s="532"/>
      <c r="FR68" s="532"/>
      <c r="FS68" s="532"/>
      <c r="FT68" s="532"/>
      <c r="FU68" s="532"/>
      <c r="FV68" s="532"/>
      <c r="FW68" s="532"/>
      <c r="FX68" s="532"/>
      <c r="FY68" s="532"/>
      <c r="FZ68" s="532"/>
      <c r="GA68" s="532"/>
      <c r="GC68" s="533"/>
      <c r="GD68" s="533"/>
      <c r="GE68" s="533"/>
      <c r="GF68" s="533"/>
      <c r="GG68" s="533"/>
      <c r="GH68" s="533"/>
      <c r="GI68" s="533"/>
      <c r="GJ68" s="533"/>
      <c r="GK68" s="533"/>
      <c r="GL68" s="533"/>
      <c r="GM68" s="533"/>
      <c r="GN68" s="533"/>
      <c r="GO68" s="533"/>
      <c r="GP68" s="533"/>
      <c r="GQ68" s="533"/>
      <c r="GR68" s="533"/>
      <c r="GS68" s="533"/>
      <c r="GT68" s="533"/>
      <c r="GU68" s="533"/>
      <c r="GV68" s="533"/>
      <c r="GW68" s="533"/>
      <c r="GX68" s="533"/>
      <c r="GZ68" s="511"/>
      <c r="HA68" s="511"/>
      <c r="HB68" s="511"/>
      <c r="HC68" s="511"/>
      <c r="HD68" s="511"/>
      <c r="HE68" s="511"/>
      <c r="HF68" s="511"/>
      <c r="HG68" s="511"/>
      <c r="HH68" s="511"/>
      <c r="HI68" s="511"/>
      <c r="HJ68" s="511"/>
      <c r="HK68" s="511"/>
      <c r="HL68" s="511"/>
      <c r="HM68" s="511"/>
      <c r="HN68" s="511"/>
      <c r="HO68" s="511"/>
      <c r="HP68" s="511"/>
      <c r="HQ68" s="511"/>
      <c r="HR68" s="511"/>
      <c r="HS68" s="511"/>
      <c r="HT68" s="511"/>
      <c r="HU68" s="511"/>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T68" s="531"/>
      <c r="IU68" s="531"/>
      <c r="IV68" s="531"/>
      <c r="IW68" s="531"/>
      <c r="IX68" s="531"/>
      <c r="IY68" s="531"/>
      <c r="IZ68" s="531"/>
      <c r="JA68" s="531"/>
      <c r="JB68" s="531"/>
      <c r="JC68" s="531"/>
      <c r="JD68" s="531"/>
      <c r="JE68" s="531"/>
      <c r="JF68" s="531"/>
      <c r="JG68" s="531"/>
      <c r="JH68" s="531"/>
      <c r="JI68" s="531"/>
      <c r="JJ68" s="531"/>
      <c r="JK68" s="531"/>
      <c r="JL68" s="531"/>
      <c r="JM68" s="531"/>
      <c r="JN68" s="531"/>
      <c r="JO68" s="531"/>
      <c r="JQ68" s="532"/>
      <c r="JR68" s="532"/>
      <c r="JS68" s="532"/>
      <c r="JT68" s="532"/>
      <c r="JU68" s="532"/>
      <c r="JV68" s="532"/>
      <c r="JW68" s="532"/>
      <c r="JX68" s="532"/>
      <c r="JY68" s="532"/>
      <c r="JZ68" s="532"/>
      <c r="KA68" s="532"/>
      <c r="KB68" s="532"/>
      <c r="KC68" s="532"/>
      <c r="KD68" s="532"/>
      <c r="KE68" s="532"/>
      <c r="KF68" s="532"/>
      <c r="KG68" s="532"/>
      <c r="KH68" s="532"/>
      <c r="KI68" s="532"/>
      <c r="KJ68" s="532"/>
      <c r="KK68" s="532"/>
      <c r="KL68" s="532"/>
      <c r="KN68" s="533"/>
      <c r="KO68" s="533"/>
      <c r="KP68" s="533"/>
      <c r="KQ68" s="533"/>
      <c r="KR68" s="533"/>
      <c r="KS68" s="533"/>
      <c r="KT68" s="533"/>
      <c r="KU68" s="533"/>
      <c r="KV68" s="533"/>
      <c r="KW68" s="533"/>
      <c r="KX68" s="533"/>
      <c r="KY68" s="533"/>
      <c r="KZ68" s="533"/>
      <c r="LA68" s="533"/>
      <c r="LB68" s="533"/>
      <c r="LC68" s="533"/>
      <c r="LD68" s="533"/>
      <c r="LE68" s="533"/>
      <c r="LF68" s="533"/>
      <c r="LG68" s="533"/>
      <c r="LH68" s="533"/>
      <c r="LI68" s="533"/>
    </row>
    <row r="69" spans="1:321"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7"/>
      <c r="BS69" s="507"/>
      <c r="BT69" s="507"/>
      <c r="BU69" s="507"/>
      <c r="BV69" s="507"/>
      <c r="BW69" s="507"/>
      <c r="BX69" s="507"/>
      <c r="BY69" s="507"/>
      <c r="BZ69" s="507"/>
      <c r="CA69" s="507"/>
      <c r="CB69" s="507"/>
      <c r="CC69" s="507"/>
      <c r="CD69" s="507"/>
      <c r="CE69" s="507"/>
      <c r="CF69" s="507"/>
      <c r="CG69" s="507"/>
      <c r="CH69" s="507"/>
      <c r="CI69" s="507"/>
      <c r="CJ69" s="507"/>
      <c r="CK69" s="507"/>
      <c r="CL69" s="507"/>
      <c r="CM69" s="507"/>
      <c r="CO69" s="511"/>
      <c r="CP69" s="511"/>
      <c r="CQ69" s="511"/>
      <c r="CR69" s="511"/>
      <c r="CS69" s="511"/>
      <c r="CT69" s="511"/>
      <c r="CU69" s="511"/>
      <c r="CV69" s="511"/>
      <c r="CW69" s="511"/>
      <c r="CX69" s="511"/>
      <c r="CY69" s="511"/>
      <c r="CZ69" s="511"/>
      <c r="DA69" s="511"/>
      <c r="DB69" s="511"/>
      <c r="DC69" s="511"/>
      <c r="DD69" s="511"/>
      <c r="DE69" s="511"/>
      <c r="DF69" s="511"/>
      <c r="DG69" s="511"/>
      <c r="DH69" s="511"/>
      <c r="DI69" s="511"/>
      <c r="DJ69" s="511"/>
      <c r="DL69" s="530"/>
      <c r="DM69" s="530"/>
      <c r="DN69" s="530"/>
      <c r="DO69" s="530"/>
      <c r="DP69" s="530"/>
      <c r="DQ69" s="530"/>
      <c r="DR69" s="530"/>
      <c r="DS69" s="530"/>
      <c r="DT69" s="530"/>
      <c r="DU69" s="530"/>
      <c r="DV69" s="530"/>
      <c r="DW69" s="530"/>
      <c r="DX69" s="530"/>
      <c r="DY69" s="530"/>
      <c r="DZ69" s="530"/>
      <c r="EA69" s="530"/>
      <c r="EB69" s="530"/>
      <c r="EC69" s="530"/>
      <c r="ED69" s="530"/>
      <c r="EE69" s="530"/>
      <c r="EF69" s="530"/>
      <c r="EG69" s="530"/>
      <c r="EI69" s="531"/>
      <c r="EJ69" s="531"/>
      <c r="EK69" s="536"/>
      <c r="EL69" s="531"/>
      <c r="EM69" s="531"/>
      <c r="EN69" s="531"/>
      <c r="EO69" s="531"/>
      <c r="EP69" s="531"/>
      <c r="EQ69" s="531"/>
      <c r="ER69" s="531"/>
      <c r="ES69" s="531"/>
      <c r="ET69" s="531"/>
      <c r="EU69" s="531"/>
      <c r="EV69" s="531"/>
      <c r="EW69" s="531"/>
      <c r="EX69" s="531"/>
      <c r="EY69" s="531"/>
      <c r="EZ69" s="531"/>
      <c r="FA69" s="531"/>
      <c r="FB69" s="531"/>
      <c r="FC69" s="531"/>
      <c r="FD69" s="531"/>
      <c r="FF69" s="532"/>
      <c r="FG69" s="532"/>
      <c r="FH69" s="532"/>
      <c r="FI69" s="532"/>
      <c r="FJ69" s="532"/>
      <c r="FK69" s="532"/>
      <c r="FL69" s="532"/>
      <c r="FM69" s="532"/>
      <c r="FN69" s="532"/>
      <c r="FO69" s="532"/>
      <c r="FP69" s="532"/>
      <c r="FQ69" s="532"/>
      <c r="FR69" s="532"/>
      <c r="FS69" s="532"/>
      <c r="FT69" s="532"/>
      <c r="FU69" s="532"/>
      <c r="FV69" s="532"/>
      <c r="FW69" s="532"/>
      <c r="FX69" s="532"/>
      <c r="FY69" s="532"/>
      <c r="FZ69" s="532"/>
      <c r="GA69" s="532"/>
      <c r="GC69" s="533"/>
      <c r="GD69" s="533"/>
      <c r="GE69" s="533"/>
      <c r="GF69" s="533"/>
      <c r="GG69" s="533"/>
      <c r="GH69" s="533"/>
      <c r="GI69" s="533"/>
      <c r="GJ69" s="533"/>
      <c r="GK69" s="533"/>
      <c r="GL69" s="533"/>
      <c r="GM69" s="533"/>
      <c r="GN69" s="533"/>
      <c r="GO69" s="533"/>
      <c r="GP69" s="533"/>
      <c r="GQ69" s="533"/>
      <c r="GR69" s="533"/>
      <c r="GS69" s="533"/>
      <c r="GT69" s="533"/>
      <c r="GU69" s="533"/>
      <c r="GV69" s="533"/>
      <c r="GW69" s="533"/>
      <c r="GX69" s="533"/>
      <c r="GZ69" s="511"/>
      <c r="HA69" s="511"/>
      <c r="HB69" s="511"/>
      <c r="HC69" s="511"/>
      <c r="HD69" s="511"/>
      <c r="HE69" s="511"/>
      <c r="HF69" s="511"/>
      <c r="HG69" s="511"/>
      <c r="HH69" s="511"/>
      <c r="HI69" s="511"/>
      <c r="HJ69" s="511"/>
      <c r="HK69" s="511"/>
      <c r="HL69" s="511"/>
      <c r="HM69" s="511"/>
      <c r="HN69" s="511"/>
      <c r="HO69" s="511"/>
      <c r="HP69" s="511"/>
      <c r="HQ69" s="511"/>
      <c r="HR69" s="511"/>
      <c r="HS69" s="511"/>
      <c r="HT69" s="511"/>
      <c r="HU69" s="511"/>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T69" s="531"/>
      <c r="IU69" s="531"/>
      <c r="IV69" s="531"/>
      <c r="IW69" s="531"/>
      <c r="IX69" s="531"/>
      <c r="IY69" s="531"/>
      <c r="IZ69" s="531"/>
      <c r="JA69" s="531"/>
      <c r="JB69" s="531"/>
      <c r="JC69" s="531"/>
      <c r="JD69" s="531"/>
      <c r="JE69" s="531"/>
      <c r="JF69" s="531"/>
      <c r="JG69" s="531"/>
      <c r="JH69" s="531"/>
      <c r="JI69" s="531"/>
      <c r="JJ69" s="531"/>
      <c r="JK69" s="531"/>
      <c r="JL69" s="531"/>
      <c r="JM69" s="531"/>
      <c r="JN69" s="531"/>
      <c r="JO69" s="531"/>
      <c r="JQ69" s="532"/>
      <c r="JR69" s="532"/>
      <c r="JS69" s="532"/>
      <c r="JT69" s="532"/>
      <c r="JU69" s="532"/>
      <c r="JV69" s="532"/>
      <c r="JW69" s="532"/>
      <c r="JX69" s="532"/>
      <c r="JY69" s="532"/>
      <c r="JZ69" s="532"/>
      <c r="KA69" s="532"/>
      <c r="KB69" s="532"/>
      <c r="KC69" s="532"/>
      <c r="KD69" s="532"/>
      <c r="KE69" s="532"/>
      <c r="KF69" s="532"/>
      <c r="KG69" s="532"/>
      <c r="KH69" s="532"/>
      <c r="KI69" s="532"/>
      <c r="KJ69" s="532"/>
      <c r="KK69" s="532"/>
      <c r="KL69" s="532"/>
      <c r="KN69" s="533"/>
      <c r="KO69" s="533"/>
      <c r="KP69" s="533"/>
      <c r="KQ69" s="533"/>
      <c r="KR69" s="533"/>
      <c r="KS69" s="533"/>
      <c r="KT69" s="533"/>
      <c r="KU69" s="533"/>
      <c r="KV69" s="533"/>
      <c r="KW69" s="533"/>
      <c r="KX69" s="533"/>
      <c r="KY69" s="533"/>
      <c r="KZ69" s="533"/>
      <c r="LA69" s="533"/>
      <c r="LB69" s="533"/>
      <c r="LC69" s="533"/>
      <c r="LD69" s="533"/>
      <c r="LE69" s="533"/>
      <c r="LF69" s="533"/>
      <c r="LG69" s="533"/>
      <c r="LH69" s="533"/>
      <c r="LI69" s="533"/>
    </row>
    <row r="70" spans="1:321" x14ac:dyDescent="0.25">
      <c r="A70" s="37" t="s">
        <v>352</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7"/>
      <c r="BS70" s="507"/>
      <c r="BT70" s="507"/>
      <c r="BU70" s="507"/>
      <c r="BV70" s="507"/>
      <c r="BW70" s="507"/>
      <c r="BX70" s="507"/>
      <c r="BY70" s="507"/>
      <c r="BZ70" s="507"/>
      <c r="CA70" s="507"/>
      <c r="CB70" s="507"/>
      <c r="CC70" s="507"/>
      <c r="CD70" s="507"/>
      <c r="CE70" s="507"/>
      <c r="CF70" s="507"/>
      <c r="CG70" s="507"/>
      <c r="CH70" s="507"/>
      <c r="CI70" s="507"/>
      <c r="CJ70" s="507"/>
      <c r="CK70" s="507"/>
      <c r="CL70" s="507"/>
      <c r="CM70" s="507"/>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L70" s="530"/>
      <c r="DM70" s="530"/>
      <c r="DN70" s="530"/>
      <c r="DO70" s="530"/>
      <c r="DP70" s="530"/>
      <c r="DQ70" s="530"/>
      <c r="DR70" s="530"/>
      <c r="DS70" s="530"/>
      <c r="DT70" s="530"/>
      <c r="DU70" s="530"/>
      <c r="DV70" s="530"/>
      <c r="DW70" s="530"/>
      <c r="DX70" s="530"/>
      <c r="DY70" s="530"/>
      <c r="DZ70" s="530"/>
      <c r="EA70" s="530"/>
      <c r="EB70" s="530"/>
      <c r="EC70" s="530"/>
      <c r="ED70" s="530"/>
      <c r="EE70" s="530"/>
      <c r="EF70" s="530"/>
      <c r="EG70" s="530"/>
      <c r="EI70" s="531"/>
      <c r="EJ70" s="531"/>
      <c r="EK70" s="536"/>
      <c r="EL70" s="531"/>
      <c r="EM70" s="531"/>
      <c r="EN70" s="531"/>
      <c r="EO70" s="531"/>
      <c r="EP70" s="531"/>
      <c r="EQ70" s="531"/>
      <c r="ER70" s="531"/>
      <c r="ES70" s="531"/>
      <c r="ET70" s="531"/>
      <c r="EU70" s="531"/>
      <c r="EV70" s="531"/>
      <c r="EW70" s="531"/>
      <c r="EX70" s="531"/>
      <c r="EY70" s="531"/>
      <c r="EZ70" s="531"/>
      <c r="FA70" s="531"/>
      <c r="FB70" s="531"/>
      <c r="FC70" s="531"/>
      <c r="FD70" s="531"/>
      <c r="FF70" s="532"/>
      <c r="FG70" s="532"/>
      <c r="FH70" s="532"/>
      <c r="FI70" s="532"/>
      <c r="FJ70" s="532"/>
      <c r="FK70" s="532"/>
      <c r="FL70" s="532"/>
      <c r="FM70" s="532"/>
      <c r="FN70" s="532"/>
      <c r="FO70" s="532"/>
      <c r="FP70" s="532"/>
      <c r="FQ70" s="532"/>
      <c r="FR70" s="532"/>
      <c r="FS70" s="532"/>
      <c r="FT70" s="532"/>
      <c r="FU70" s="532"/>
      <c r="FV70" s="532"/>
      <c r="FW70" s="532"/>
      <c r="FX70" s="532"/>
      <c r="FY70" s="532"/>
      <c r="FZ70" s="532"/>
      <c r="GA70" s="532"/>
      <c r="GC70" s="533"/>
      <c r="GD70" s="533"/>
      <c r="GE70" s="533"/>
      <c r="GF70" s="533"/>
      <c r="GG70" s="533"/>
      <c r="GH70" s="533"/>
      <c r="GI70" s="533"/>
      <c r="GJ70" s="533"/>
      <c r="GK70" s="533"/>
      <c r="GL70" s="533"/>
      <c r="GM70" s="533"/>
      <c r="GN70" s="533"/>
      <c r="GO70" s="533"/>
      <c r="GP70" s="533"/>
      <c r="GQ70" s="533"/>
      <c r="GR70" s="533"/>
      <c r="GS70" s="533"/>
      <c r="GT70" s="533"/>
      <c r="GU70" s="533"/>
      <c r="GV70" s="533"/>
      <c r="GW70" s="533"/>
      <c r="GX70" s="533"/>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T70" s="531"/>
      <c r="IU70" s="531"/>
      <c r="IV70" s="531"/>
      <c r="IW70" s="531"/>
      <c r="IX70" s="531"/>
      <c r="IY70" s="531"/>
      <c r="IZ70" s="531"/>
      <c r="JA70" s="531"/>
      <c r="JB70" s="531"/>
      <c r="JC70" s="531"/>
      <c r="JD70" s="531"/>
      <c r="JE70" s="531"/>
      <c r="JF70" s="531"/>
      <c r="JG70" s="531"/>
      <c r="JH70" s="531"/>
      <c r="JI70" s="531"/>
      <c r="JJ70" s="531"/>
      <c r="JK70" s="531"/>
      <c r="JL70" s="531"/>
      <c r="JM70" s="531"/>
      <c r="JN70" s="531"/>
      <c r="JO70" s="531"/>
      <c r="JQ70" s="532"/>
      <c r="JR70" s="532"/>
      <c r="JS70" s="532"/>
      <c r="JT70" s="532"/>
      <c r="JU70" s="532"/>
      <c r="JV70" s="532"/>
      <c r="JW70" s="532"/>
      <c r="JX70" s="532"/>
      <c r="JY70" s="532"/>
      <c r="JZ70" s="532"/>
      <c r="KA70" s="532"/>
      <c r="KB70" s="532"/>
      <c r="KC70" s="532"/>
      <c r="KD70" s="532"/>
      <c r="KE70" s="532"/>
      <c r="KF70" s="532"/>
      <c r="KG70" s="532"/>
      <c r="KH70" s="532"/>
      <c r="KI70" s="532"/>
      <c r="KJ70" s="532"/>
      <c r="KK70" s="532"/>
      <c r="KL70" s="532"/>
      <c r="KN70" s="533"/>
      <c r="KO70" s="533"/>
      <c r="KP70" s="533"/>
      <c r="KQ70" s="533"/>
      <c r="KR70" s="533"/>
      <c r="KS70" s="533"/>
      <c r="KT70" s="533"/>
      <c r="KU70" s="533"/>
      <c r="KV70" s="533"/>
      <c r="KW70" s="533"/>
      <c r="KX70" s="533"/>
      <c r="KY70" s="533"/>
      <c r="KZ70" s="533"/>
      <c r="LA70" s="533"/>
      <c r="LB70" s="533"/>
      <c r="LC70" s="533"/>
      <c r="LD70" s="533"/>
      <c r="LE70" s="533"/>
      <c r="LF70" s="533"/>
      <c r="LG70" s="533"/>
      <c r="LH70" s="533"/>
      <c r="LI70" s="533"/>
    </row>
    <row r="71" spans="1:321" x14ac:dyDescent="0.25">
      <c r="A71" s="37" t="str">
        <f>LCI!A61</f>
        <v>Natural Gas (kg/yr)</v>
      </c>
      <c r="B71" s="119">
        <f>HexExtSoy!$K8*B$42</f>
        <v>5212.5084725876313</v>
      </c>
      <c r="C71" s="119">
        <f>HexExtSoy!$K8*C$42</f>
        <v>5212.5084725876313</v>
      </c>
      <c r="D71" s="217"/>
      <c r="E71" s="119"/>
      <c r="F71" s="119"/>
      <c r="G71" s="119"/>
      <c r="H71" s="119"/>
      <c r="I71" s="119"/>
      <c r="J71" s="119"/>
      <c r="K71" s="119"/>
      <c r="L71" s="119"/>
      <c r="M71" s="230">
        <f>HexExtAlg!K8*M$42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7"/>
      <c r="BS71" s="507"/>
      <c r="BT71" s="507"/>
      <c r="BU71" s="507"/>
      <c r="BV71" s="507"/>
      <c r="BW71" s="507"/>
      <c r="BX71" s="507"/>
      <c r="BY71" s="507"/>
      <c r="BZ71" s="507"/>
      <c r="CA71" s="507"/>
      <c r="CB71" s="507"/>
      <c r="CC71" s="507"/>
      <c r="CD71" s="507"/>
      <c r="CE71" s="507"/>
      <c r="CF71" s="507"/>
      <c r="CG71" s="507"/>
      <c r="CH71" s="507"/>
      <c r="CI71" s="507"/>
      <c r="CJ71" s="507"/>
      <c r="CK71" s="507"/>
      <c r="CL71" s="507"/>
      <c r="CM71" s="507"/>
      <c r="CO71" s="511"/>
      <c r="CP71" s="511"/>
      <c r="CQ71" s="511"/>
      <c r="CR71" s="511"/>
      <c r="CS71" s="511"/>
      <c r="CT71" s="511"/>
      <c r="CU71" s="511"/>
      <c r="CV71" s="511"/>
      <c r="CW71" s="511"/>
      <c r="CX71" s="511"/>
      <c r="CY71" s="511"/>
      <c r="CZ71" s="511"/>
      <c r="DA71" s="511"/>
      <c r="DB71" s="511"/>
      <c r="DC71" s="511"/>
      <c r="DD71" s="511"/>
      <c r="DE71" s="511"/>
      <c r="DF71" s="511"/>
      <c r="DG71" s="511"/>
      <c r="DH71" s="511"/>
      <c r="DI71" s="511"/>
      <c r="DJ71" s="511"/>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I71" s="531"/>
      <c r="EJ71" s="531"/>
      <c r="EK71" s="536"/>
      <c r="EL71" s="531"/>
      <c r="EM71" s="531"/>
      <c r="EN71" s="531"/>
      <c r="EO71" s="531"/>
      <c r="EP71" s="531"/>
      <c r="EQ71" s="531"/>
      <c r="ER71" s="531"/>
      <c r="ES71" s="531"/>
      <c r="ET71" s="531"/>
      <c r="EU71" s="531"/>
      <c r="EV71" s="531"/>
      <c r="EW71" s="531"/>
      <c r="EX71" s="531"/>
      <c r="EY71" s="531"/>
      <c r="EZ71" s="531"/>
      <c r="FA71" s="531"/>
      <c r="FB71" s="531"/>
      <c r="FC71" s="531"/>
      <c r="FD71" s="531"/>
      <c r="FF71" s="532"/>
      <c r="FG71" s="532"/>
      <c r="FH71" s="532"/>
      <c r="FI71" s="532"/>
      <c r="FJ71" s="532"/>
      <c r="FK71" s="532"/>
      <c r="FL71" s="532"/>
      <c r="FM71" s="532"/>
      <c r="FN71" s="532"/>
      <c r="FO71" s="532"/>
      <c r="FP71" s="532"/>
      <c r="FQ71" s="532"/>
      <c r="FR71" s="532"/>
      <c r="FS71" s="532"/>
      <c r="FT71" s="532"/>
      <c r="FU71" s="532"/>
      <c r="FV71" s="532"/>
      <c r="FW71" s="532"/>
      <c r="FX71" s="532"/>
      <c r="FY71" s="532"/>
      <c r="FZ71" s="532"/>
      <c r="GA71" s="532"/>
      <c r="GC71" s="533"/>
      <c r="GD71" s="533"/>
      <c r="GE71" s="533"/>
      <c r="GF71" s="533"/>
      <c r="GG71" s="533"/>
      <c r="GH71" s="533"/>
      <c r="GI71" s="533"/>
      <c r="GJ71" s="533"/>
      <c r="GK71" s="533"/>
      <c r="GL71" s="533"/>
      <c r="GM71" s="533"/>
      <c r="GN71" s="533"/>
      <c r="GO71" s="533"/>
      <c r="GP71" s="533"/>
      <c r="GQ71" s="533"/>
      <c r="GR71" s="533"/>
      <c r="GS71" s="533"/>
      <c r="GT71" s="533"/>
      <c r="GU71" s="533"/>
      <c r="GV71" s="533"/>
      <c r="GW71" s="533"/>
      <c r="GX71" s="533"/>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T71" s="531"/>
      <c r="IU71" s="531"/>
      <c r="IV71" s="531"/>
      <c r="IW71" s="531"/>
      <c r="IX71" s="531"/>
      <c r="IY71" s="531"/>
      <c r="IZ71" s="531"/>
      <c r="JA71" s="531"/>
      <c r="JB71" s="531"/>
      <c r="JC71" s="531"/>
      <c r="JD71" s="531"/>
      <c r="JE71" s="531"/>
      <c r="JF71" s="531"/>
      <c r="JG71" s="531"/>
      <c r="JH71" s="531"/>
      <c r="JI71" s="531"/>
      <c r="JJ71" s="531"/>
      <c r="JK71" s="531"/>
      <c r="JL71" s="531"/>
      <c r="JM71" s="531"/>
      <c r="JN71" s="531"/>
      <c r="JO71" s="531"/>
      <c r="JQ71" s="532"/>
      <c r="JR71" s="532"/>
      <c r="JS71" s="532"/>
      <c r="JT71" s="532"/>
      <c r="JU71" s="532"/>
      <c r="JV71" s="532"/>
      <c r="JW71" s="532"/>
      <c r="JX71" s="532"/>
      <c r="JY71" s="532"/>
      <c r="JZ71" s="532"/>
      <c r="KA71" s="532"/>
      <c r="KB71" s="532"/>
      <c r="KC71" s="532"/>
      <c r="KD71" s="532"/>
      <c r="KE71" s="532"/>
      <c r="KF71" s="532"/>
      <c r="KG71" s="532"/>
      <c r="KH71" s="532"/>
      <c r="KI71" s="532"/>
      <c r="KJ71" s="532"/>
      <c r="KK71" s="532"/>
      <c r="KL71" s="532"/>
      <c r="KN71" s="533"/>
      <c r="KO71" s="533"/>
      <c r="KP71" s="533"/>
      <c r="KQ71" s="533"/>
      <c r="KR71" s="533"/>
      <c r="KS71" s="533"/>
      <c r="KT71" s="533"/>
      <c r="KU71" s="533"/>
      <c r="KV71" s="533"/>
      <c r="KW71" s="533"/>
      <c r="KX71" s="533"/>
      <c r="KY71" s="533"/>
      <c r="KZ71" s="533"/>
      <c r="LA71" s="533"/>
      <c r="LB71" s="533"/>
      <c r="LC71" s="533"/>
      <c r="LD71" s="533"/>
      <c r="LE71" s="533"/>
      <c r="LF71" s="533"/>
      <c r="LG71" s="533"/>
      <c r="LH71" s="533"/>
      <c r="LI71" s="533"/>
    </row>
    <row r="72" spans="1:321" x14ac:dyDescent="0.25">
      <c r="A72" s="37" t="s">
        <v>354</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7"/>
      <c r="BS72" s="507"/>
      <c r="BT72" s="507"/>
      <c r="BU72" s="507"/>
      <c r="BV72" s="507"/>
      <c r="BW72" s="507"/>
      <c r="BX72" s="507"/>
      <c r="BY72" s="507"/>
      <c r="BZ72" s="507"/>
      <c r="CA72" s="507"/>
      <c r="CB72" s="507"/>
      <c r="CC72" s="507"/>
      <c r="CD72" s="507"/>
      <c r="CE72" s="507"/>
      <c r="CF72" s="507"/>
      <c r="CG72" s="507"/>
      <c r="CH72" s="507"/>
      <c r="CI72" s="507"/>
      <c r="CJ72" s="507"/>
      <c r="CK72" s="507"/>
      <c r="CL72" s="507"/>
      <c r="CM72" s="507"/>
      <c r="CO72" s="511"/>
      <c r="CP72" s="511"/>
      <c r="CQ72" s="511"/>
      <c r="CR72" s="511"/>
      <c r="CS72" s="511"/>
      <c r="CT72" s="511"/>
      <c r="CU72" s="511"/>
      <c r="CV72" s="511"/>
      <c r="CW72" s="511"/>
      <c r="CX72" s="511"/>
      <c r="CY72" s="511"/>
      <c r="CZ72" s="511"/>
      <c r="DA72" s="511"/>
      <c r="DB72" s="511"/>
      <c r="DC72" s="511"/>
      <c r="DD72" s="511"/>
      <c r="DE72" s="511"/>
      <c r="DF72" s="511"/>
      <c r="DG72" s="511"/>
      <c r="DH72" s="511"/>
      <c r="DI72" s="511"/>
      <c r="DJ72" s="511"/>
      <c r="DL72" s="530"/>
      <c r="DM72" s="530"/>
      <c r="DN72" s="530"/>
      <c r="DO72" s="530"/>
      <c r="DP72" s="530"/>
      <c r="DQ72" s="530"/>
      <c r="DR72" s="530"/>
      <c r="DS72" s="530"/>
      <c r="DT72" s="530"/>
      <c r="DU72" s="530"/>
      <c r="DV72" s="530"/>
      <c r="DW72" s="530"/>
      <c r="DX72" s="530"/>
      <c r="DY72" s="530"/>
      <c r="DZ72" s="530"/>
      <c r="EA72" s="530"/>
      <c r="EB72" s="530"/>
      <c r="EC72" s="530"/>
      <c r="ED72" s="530"/>
      <c r="EE72" s="530"/>
      <c r="EF72" s="530"/>
      <c r="EG72" s="530"/>
      <c r="EI72" s="531"/>
      <c r="EJ72" s="531"/>
      <c r="EK72" s="536"/>
      <c r="EL72" s="531"/>
      <c r="EM72" s="531"/>
      <c r="EN72" s="531"/>
      <c r="EO72" s="531"/>
      <c r="EP72" s="531"/>
      <c r="EQ72" s="531"/>
      <c r="ER72" s="531"/>
      <c r="ES72" s="531"/>
      <c r="ET72" s="531"/>
      <c r="EU72" s="531"/>
      <c r="EV72" s="531"/>
      <c r="EW72" s="531"/>
      <c r="EX72" s="531"/>
      <c r="EY72" s="531"/>
      <c r="EZ72" s="531"/>
      <c r="FA72" s="531"/>
      <c r="FB72" s="531"/>
      <c r="FC72" s="531"/>
      <c r="FD72" s="531"/>
      <c r="FF72" s="532"/>
      <c r="FG72" s="532"/>
      <c r="FH72" s="532"/>
      <c r="FI72" s="532"/>
      <c r="FJ72" s="532"/>
      <c r="FK72" s="532"/>
      <c r="FL72" s="532"/>
      <c r="FM72" s="532"/>
      <c r="FN72" s="532"/>
      <c r="FO72" s="532"/>
      <c r="FP72" s="532"/>
      <c r="FQ72" s="532"/>
      <c r="FR72" s="532"/>
      <c r="FS72" s="532"/>
      <c r="FT72" s="532"/>
      <c r="FU72" s="532"/>
      <c r="FV72" s="532"/>
      <c r="FW72" s="532"/>
      <c r="FX72" s="532"/>
      <c r="FY72" s="532"/>
      <c r="FZ72" s="532"/>
      <c r="GA72" s="532"/>
      <c r="GC72" s="533"/>
      <c r="GD72" s="533"/>
      <c r="GE72" s="533"/>
      <c r="GF72" s="533"/>
      <c r="GG72" s="533"/>
      <c r="GH72" s="533"/>
      <c r="GI72" s="533"/>
      <c r="GJ72" s="533"/>
      <c r="GK72" s="533"/>
      <c r="GL72" s="533"/>
      <c r="GM72" s="533"/>
      <c r="GN72" s="533"/>
      <c r="GO72" s="533"/>
      <c r="GP72" s="533"/>
      <c r="GQ72" s="533"/>
      <c r="GR72" s="533"/>
      <c r="GS72" s="533"/>
      <c r="GT72" s="533"/>
      <c r="GU72" s="533"/>
      <c r="GV72" s="533"/>
      <c r="GW72" s="533"/>
      <c r="GX72" s="533"/>
      <c r="GZ72" s="511"/>
      <c r="HA72" s="511"/>
      <c r="HB72" s="511"/>
      <c r="HC72" s="511"/>
      <c r="HD72" s="511"/>
      <c r="HE72" s="511"/>
      <c r="HF72" s="511"/>
      <c r="HG72" s="511"/>
      <c r="HH72" s="511"/>
      <c r="HI72" s="511"/>
      <c r="HJ72" s="511"/>
      <c r="HK72" s="511"/>
      <c r="HL72" s="511"/>
      <c r="HM72" s="511"/>
      <c r="HN72" s="511"/>
      <c r="HO72" s="511"/>
      <c r="HP72" s="511"/>
      <c r="HQ72" s="511"/>
      <c r="HR72" s="511"/>
      <c r="HS72" s="511"/>
      <c r="HT72" s="511"/>
      <c r="HU72" s="511"/>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T72" s="531"/>
      <c r="IU72" s="531"/>
      <c r="IV72" s="531"/>
      <c r="IW72" s="531"/>
      <c r="IX72" s="531"/>
      <c r="IY72" s="531"/>
      <c r="IZ72" s="531"/>
      <c r="JA72" s="531"/>
      <c r="JB72" s="531"/>
      <c r="JC72" s="531"/>
      <c r="JD72" s="531"/>
      <c r="JE72" s="531"/>
      <c r="JF72" s="531"/>
      <c r="JG72" s="531"/>
      <c r="JH72" s="531"/>
      <c r="JI72" s="531"/>
      <c r="JJ72" s="531"/>
      <c r="JK72" s="531"/>
      <c r="JL72" s="531"/>
      <c r="JM72" s="531"/>
      <c r="JN72" s="531"/>
      <c r="JO72" s="531"/>
      <c r="JQ72" s="532"/>
      <c r="JR72" s="532"/>
      <c r="JS72" s="532"/>
      <c r="JT72" s="532"/>
      <c r="JU72" s="532"/>
      <c r="JV72" s="532"/>
      <c r="JW72" s="532"/>
      <c r="JX72" s="532"/>
      <c r="JY72" s="532"/>
      <c r="JZ72" s="532"/>
      <c r="KA72" s="532"/>
      <c r="KB72" s="532"/>
      <c r="KC72" s="532"/>
      <c r="KD72" s="532"/>
      <c r="KE72" s="532"/>
      <c r="KF72" s="532"/>
      <c r="KG72" s="532"/>
      <c r="KH72" s="532"/>
      <c r="KI72" s="532"/>
      <c r="KJ72" s="532"/>
      <c r="KK72" s="532"/>
      <c r="KL72" s="532"/>
      <c r="KN72" s="533"/>
      <c r="KO72" s="533"/>
      <c r="KP72" s="533"/>
      <c r="KQ72" s="533"/>
      <c r="KR72" s="533"/>
      <c r="KS72" s="533"/>
      <c r="KT72" s="533"/>
      <c r="KU72" s="533"/>
      <c r="KV72" s="533"/>
      <c r="KW72" s="533"/>
      <c r="KX72" s="533"/>
      <c r="KY72" s="533"/>
      <c r="KZ72" s="533"/>
      <c r="LA72" s="533"/>
      <c r="LB72" s="533"/>
      <c r="LC72" s="533"/>
      <c r="LD72" s="533"/>
      <c r="LE72" s="533"/>
      <c r="LF72" s="533"/>
      <c r="LG72" s="533"/>
      <c r="LH72" s="533"/>
      <c r="LI72" s="533"/>
    </row>
    <row r="73" spans="1:321"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7"/>
      <c r="BS73" s="507"/>
      <c r="BT73" s="507"/>
      <c r="BU73" s="507"/>
      <c r="BV73" s="507"/>
      <c r="BW73" s="507"/>
      <c r="BX73" s="507"/>
      <c r="BY73" s="507"/>
      <c r="BZ73" s="507"/>
      <c r="CA73" s="507"/>
      <c r="CB73" s="507"/>
      <c r="CC73" s="507"/>
      <c r="CD73" s="507"/>
      <c r="CE73" s="507"/>
      <c r="CF73" s="507"/>
      <c r="CG73" s="507"/>
      <c r="CH73" s="507"/>
      <c r="CI73" s="507"/>
      <c r="CJ73" s="507"/>
      <c r="CK73" s="507"/>
      <c r="CL73" s="507"/>
      <c r="CM73" s="507"/>
      <c r="CO73" s="511"/>
      <c r="CP73" s="511"/>
      <c r="CQ73" s="511"/>
      <c r="CR73" s="511"/>
      <c r="CS73" s="511"/>
      <c r="CT73" s="511"/>
      <c r="CU73" s="511"/>
      <c r="CV73" s="511"/>
      <c r="CW73" s="511"/>
      <c r="CX73" s="511"/>
      <c r="CY73" s="511"/>
      <c r="CZ73" s="511"/>
      <c r="DA73" s="511"/>
      <c r="DB73" s="511"/>
      <c r="DC73" s="511"/>
      <c r="DD73" s="511"/>
      <c r="DE73" s="511"/>
      <c r="DF73" s="511"/>
      <c r="DG73" s="511"/>
      <c r="DH73" s="511"/>
      <c r="DI73" s="511"/>
      <c r="DJ73" s="511"/>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I73" s="531"/>
      <c r="EJ73" s="531"/>
      <c r="EK73" s="536"/>
      <c r="EL73" s="531"/>
      <c r="EM73" s="531"/>
      <c r="EN73" s="531"/>
      <c r="EO73" s="531"/>
      <c r="EP73" s="531"/>
      <c r="EQ73" s="531"/>
      <c r="ER73" s="531"/>
      <c r="ES73" s="531"/>
      <c r="ET73" s="531"/>
      <c r="EU73" s="531"/>
      <c r="EV73" s="531"/>
      <c r="EW73" s="531"/>
      <c r="EX73" s="531"/>
      <c r="EY73" s="531"/>
      <c r="EZ73" s="531"/>
      <c r="FA73" s="531"/>
      <c r="FB73" s="531"/>
      <c r="FC73" s="531"/>
      <c r="FD73" s="531"/>
      <c r="FF73" s="532"/>
      <c r="FG73" s="532"/>
      <c r="FH73" s="532"/>
      <c r="FI73" s="532"/>
      <c r="FJ73" s="532"/>
      <c r="FK73" s="532"/>
      <c r="FL73" s="532"/>
      <c r="FM73" s="532"/>
      <c r="FN73" s="532"/>
      <c r="FO73" s="532"/>
      <c r="FP73" s="532"/>
      <c r="FQ73" s="532"/>
      <c r="FR73" s="532"/>
      <c r="FS73" s="532"/>
      <c r="FT73" s="532"/>
      <c r="FU73" s="532"/>
      <c r="FV73" s="532"/>
      <c r="FW73" s="532"/>
      <c r="FX73" s="532"/>
      <c r="FY73" s="532"/>
      <c r="FZ73" s="532"/>
      <c r="GA73" s="532"/>
      <c r="GC73" s="533"/>
      <c r="GD73" s="533"/>
      <c r="GE73" s="533"/>
      <c r="GF73" s="533"/>
      <c r="GG73" s="533"/>
      <c r="GH73" s="533"/>
      <c r="GI73" s="533"/>
      <c r="GJ73" s="533"/>
      <c r="GK73" s="533"/>
      <c r="GL73" s="533"/>
      <c r="GM73" s="533"/>
      <c r="GN73" s="533"/>
      <c r="GO73" s="533"/>
      <c r="GP73" s="533"/>
      <c r="GQ73" s="533"/>
      <c r="GR73" s="533"/>
      <c r="GS73" s="533"/>
      <c r="GT73" s="533"/>
      <c r="GU73" s="533"/>
      <c r="GV73" s="533"/>
      <c r="GW73" s="533"/>
      <c r="GX73" s="533"/>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T73" s="531"/>
      <c r="IU73" s="531"/>
      <c r="IV73" s="531"/>
      <c r="IW73" s="531"/>
      <c r="IX73" s="531"/>
      <c r="IY73" s="531"/>
      <c r="IZ73" s="531"/>
      <c r="JA73" s="531"/>
      <c r="JB73" s="531"/>
      <c r="JC73" s="531"/>
      <c r="JD73" s="531"/>
      <c r="JE73" s="531"/>
      <c r="JF73" s="531"/>
      <c r="JG73" s="531"/>
      <c r="JH73" s="531"/>
      <c r="JI73" s="531"/>
      <c r="JJ73" s="531"/>
      <c r="JK73" s="531"/>
      <c r="JL73" s="531"/>
      <c r="JM73" s="531"/>
      <c r="JN73" s="531"/>
      <c r="JO73" s="531"/>
      <c r="JQ73" s="532"/>
      <c r="JR73" s="532"/>
      <c r="JS73" s="532"/>
      <c r="JT73" s="532"/>
      <c r="JU73" s="532"/>
      <c r="JV73" s="532"/>
      <c r="JW73" s="532"/>
      <c r="JX73" s="532"/>
      <c r="JY73" s="532"/>
      <c r="JZ73" s="532"/>
      <c r="KA73" s="532"/>
      <c r="KB73" s="532"/>
      <c r="KC73" s="532"/>
      <c r="KD73" s="532"/>
      <c r="KE73" s="532"/>
      <c r="KF73" s="532"/>
      <c r="KG73" s="532"/>
      <c r="KH73" s="532"/>
      <c r="KI73" s="532"/>
      <c r="KJ73" s="532"/>
      <c r="KK73" s="532"/>
      <c r="KL73" s="532"/>
      <c r="KN73" s="533"/>
      <c r="KO73" s="533"/>
      <c r="KP73" s="533"/>
      <c r="KQ73" s="533"/>
      <c r="KR73" s="533"/>
      <c r="KS73" s="533"/>
      <c r="KT73" s="533"/>
      <c r="KU73" s="533"/>
      <c r="KV73" s="533"/>
      <c r="KW73" s="533"/>
      <c r="KX73" s="533"/>
      <c r="KY73" s="533"/>
      <c r="KZ73" s="533"/>
      <c r="LA73" s="533"/>
      <c r="LB73" s="533"/>
      <c r="LC73" s="533"/>
      <c r="LD73" s="533"/>
      <c r="LE73" s="533"/>
      <c r="LF73" s="533"/>
      <c r="LG73" s="533"/>
      <c r="LH73" s="533"/>
      <c r="LI73" s="533"/>
    </row>
    <row r="74" spans="1:321"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7"/>
      <c r="BS74" s="507"/>
      <c r="BT74" s="507"/>
      <c r="BU74" s="507"/>
      <c r="BV74" s="507"/>
      <c r="BW74" s="507"/>
      <c r="BX74" s="507"/>
      <c r="BY74" s="507"/>
      <c r="BZ74" s="507"/>
      <c r="CA74" s="507"/>
      <c r="CB74" s="507"/>
      <c r="CC74" s="507"/>
      <c r="CD74" s="507"/>
      <c r="CE74" s="507"/>
      <c r="CF74" s="507"/>
      <c r="CG74" s="507"/>
      <c r="CH74" s="507"/>
      <c r="CI74" s="507"/>
      <c r="CJ74" s="507"/>
      <c r="CK74" s="507"/>
      <c r="CL74" s="507"/>
      <c r="CM74" s="507"/>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L74" s="530"/>
      <c r="DM74" s="530"/>
      <c r="DN74" s="530"/>
      <c r="DO74" s="530"/>
      <c r="DP74" s="530"/>
      <c r="DQ74" s="530"/>
      <c r="DR74" s="530"/>
      <c r="DS74" s="530"/>
      <c r="DT74" s="530"/>
      <c r="DU74" s="530"/>
      <c r="DV74" s="530"/>
      <c r="DW74" s="530"/>
      <c r="DX74" s="530"/>
      <c r="DY74" s="530"/>
      <c r="DZ74" s="530"/>
      <c r="EA74" s="530"/>
      <c r="EB74" s="530"/>
      <c r="EC74" s="530"/>
      <c r="ED74" s="530"/>
      <c r="EE74" s="530"/>
      <c r="EF74" s="530"/>
      <c r="EG74" s="530"/>
      <c r="EI74" s="531"/>
      <c r="EJ74" s="531"/>
      <c r="EK74" s="536"/>
      <c r="EL74" s="531"/>
      <c r="EM74" s="531"/>
      <c r="EN74" s="531"/>
      <c r="EO74" s="531"/>
      <c r="EP74" s="531"/>
      <c r="EQ74" s="531"/>
      <c r="ER74" s="531"/>
      <c r="ES74" s="531"/>
      <c r="ET74" s="531"/>
      <c r="EU74" s="531"/>
      <c r="EV74" s="531"/>
      <c r="EW74" s="531"/>
      <c r="EX74" s="531"/>
      <c r="EY74" s="531"/>
      <c r="EZ74" s="531"/>
      <c r="FA74" s="531"/>
      <c r="FB74" s="531"/>
      <c r="FC74" s="531"/>
      <c r="FD74" s="531"/>
      <c r="FF74" s="532"/>
      <c r="FG74" s="532"/>
      <c r="FH74" s="532"/>
      <c r="FI74" s="532"/>
      <c r="FJ74" s="532"/>
      <c r="FK74" s="532"/>
      <c r="FL74" s="532"/>
      <c r="FM74" s="532"/>
      <c r="FN74" s="532"/>
      <c r="FO74" s="532"/>
      <c r="FP74" s="532"/>
      <c r="FQ74" s="532"/>
      <c r="FR74" s="532"/>
      <c r="FS74" s="532"/>
      <c r="FT74" s="532"/>
      <c r="FU74" s="532"/>
      <c r="FV74" s="532"/>
      <c r="FW74" s="532"/>
      <c r="FX74" s="532"/>
      <c r="FY74" s="532"/>
      <c r="FZ74" s="532"/>
      <c r="GA74" s="532"/>
      <c r="GC74" s="533"/>
      <c r="GD74" s="533"/>
      <c r="GE74" s="533"/>
      <c r="GF74" s="533"/>
      <c r="GG74" s="533"/>
      <c r="GH74" s="533"/>
      <c r="GI74" s="533"/>
      <c r="GJ74" s="533"/>
      <c r="GK74" s="533"/>
      <c r="GL74" s="533"/>
      <c r="GM74" s="533"/>
      <c r="GN74" s="533"/>
      <c r="GO74" s="533"/>
      <c r="GP74" s="533"/>
      <c r="GQ74" s="533"/>
      <c r="GR74" s="533"/>
      <c r="GS74" s="533"/>
      <c r="GT74" s="533"/>
      <c r="GU74" s="533"/>
      <c r="GV74" s="533"/>
      <c r="GW74" s="533"/>
      <c r="GX74" s="533"/>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T74" s="531"/>
      <c r="IU74" s="531"/>
      <c r="IV74" s="531"/>
      <c r="IW74" s="531"/>
      <c r="IX74" s="531"/>
      <c r="IY74" s="531"/>
      <c r="IZ74" s="531"/>
      <c r="JA74" s="531"/>
      <c r="JB74" s="531"/>
      <c r="JC74" s="531"/>
      <c r="JD74" s="531"/>
      <c r="JE74" s="531"/>
      <c r="JF74" s="531"/>
      <c r="JG74" s="531"/>
      <c r="JH74" s="531"/>
      <c r="JI74" s="531"/>
      <c r="JJ74" s="531"/>
      <c r="JK74" s="531"/>
      <c r="JL74" s="531"/>
      <c r="JM74" s="531"/>
      <c r="JN74" s="531"/>
      <c r="JO74" s="531"/>
      <c r="JQ74" s="532"/>
      <c r="JR74" s="532"/>
      <c r="JS74" s="532"/>
      <c r="JT74" s="532"/>
      <c r="JU74" s="532"/>
      <c r="JV74" s="532"/>
      <c r="JW74" s="532"/>
      <c r="JX74" s="532"/>
      <c r="JY74" s="532"/>
      <c r="JZ74" s="532"/>
      <c r="KA74" s="532"/>
      <c r="KB74" s="532"/>
      <c r="KC74" s="532"/>
      <c r="KD74" s="532"/>
      <c r="KE74" s="532"/>
      <c r="KF74" s="532"/>
      <c r="KG74" s="532"/>
      <c r="KH74" s="532"/>
      <c r="KI74" s="532"/>
      <c r="KJ74" s="532"/>
      <c r="KK74" s="532"/>
      <c r="KL74" s="532"/>
      <c r="KN74" s="533"/>
      <c r="KO74" s="533"/>
      <c r="KP74" s="533"/>
      <c r="KQ74" s="533"/>
      <c r="KR74" s="533"/>
      <c r="KS74" s="533"/>
      <c r="KT74" s="533"/>
      <c r="KU74" s="533"/>
      <c r="KV74" s="533"/>
      <c r="KW74" s="533"/>
      <c r="KX74" s="533"/>
      <c r="KY74" s="533"/>
      <c r="KZ74" s="533"/>
      <c r="LA74" s="533"/>
      <c r="LB74" s="533"/>
      <c r="LC74" s="533"/>
      <c r="LD74" s="533"/>
      <c r="LE74" s="533"/>
      <c r="LF74" s="533"/>
      <c r="LG74" s="533"/>
      <c r="LH74" s="533"/>
      <c r="LI74" s="533"/>
    </row>
    <row r="75" spans="1:321"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7"/>
      <c r="BS75" s="507"/>
      <c r="BT75" s="507"/>
      <c r="BU75" s="507"/>
      <c r="BV75" s="507"/>
      <c r="BW75" s="507"/>
      <c r="BX75" s="507"/>
      <c r="BY75" s="507"/>
      <c r="BZ75" s="507"/>
      <c r="CA75" s="507"/>
      <c r="CB75" s="507"/>
      <c r="CC75" s="507"/>
      <c r="CD75" s="507"/>
      <c r="CE75" s="507"/>
      <c r="CF75" s="507"/>
      <c r="CG75" s="507"/>
      <c r="CH75" s="507"/>
      <c r="CI75" s="507"/>
      <c r="CJ75" s="507"/>
      <c r="CK75" s="507"/>
      <c r="CL75" s="507"/>
      <c r="CM75" s="507"/>
      <c r="CO75" s="511"/>
      <c r="CP75" s="511"/>
      <c r="CQ75" s="511"/>
      <c r="CR75" s="511"/>
      <c r="CS75" s="511"/>
      <c r="CT75" s="511"/>
      <c r="CU75" s="511"/>
      <c r="CV75" s="511"/>
      <c r="CW75" s="511"/>
      <c r="CX75" s="511"/>
      <c r="CY75" s="511"/>
      <c r="CZ75" s="511"/>
      <c r="DA75" s="511"/>
      <c r="DB75" s="511"/>
      <c r="DC75" s="511"/>
      <c r="DD75" s="511"/>
      <c r="DE75" s="511"/>
      <c r="DF75" s="511"/>
      <c r="DG75" s="511"/>
      <c r="DH75" s="511"/>
      <c r="DI75" s="511"/>
      <c r="DJ75" s="511"/>
      <c r="DL75" s="530"/>
      <c r="DM75" s="530"/>
      <c r="DN75" s="530"/>
      <c r="DO75" s="530"/>
      <c r="DP75" s="530"/>
      <c r="DQ75" s="530"/>
      <c r="DR75" s="530"/>
      <c r="DS75" s="530"/>
      <c r="DT75" s="530"/>
      <c r="DU75" s="530"/>
      <c r="DV75" s="530"/>
      <c r="DW75" s="530"/>
      <c r="DX75" s="530"/>
      <c r="DY75" s="530"/>
      <c r="DZ75" s="530"/>
      <c r="EA75" s="530"/>
      <c r="EB75" s="530"/>
      <c r="EC75" s="530"/>
      <c r="ED75" s="530"/>
      <c r="EE75" s="530"/>
      <c r="EF75" s="530"/>
      <c r="EG75" s="530"/>
      <c r="EI75" s="531"/>
      <c r="EJ75" s="531"/>
      <c r="EK75" s="536"/>
      <c r="EL75" s="531"/>
      <c r="EM75" s="531"/>
      <c r="EN75" s="531"/>
      <c r="EO75" s="531"/>
      <c r="EP75" s="531"/>
      <c r="EQ75" s="531"/>
      <c r="ER75" s="531"/>
      <c r="ES75" s="531"/>
      <c r="ET75" s="531"/>
      <c r="EU75" s="531"/>
      <c r="EV75" s="531"/>
      <c r="EW75" s="531"/>
      <c r="EX75" s="531"/>
      <c r="EY75" s="531"/>
      <c r="EZ75" s="531"/>
      <c r="FA75" s="531"/>
      <c r="FB75" s="531"/>
      <c r="FC75" s="531"/>
      <c r="FD75" s="531"/>
      <c r="FF75" s="532"/>
      <c r="FG75" s="532"/>
      <c r="FH75" s="532"/>
      <c r="FI75" s="532"/>
      <c r="FJ75" s="532"/>
      <c r="FK75" s="532"/>
      <c r="FL75" s="532"/>
      <c r="FM75" s="532"/>
      <c r="FN75" s="532"/>
      <c r="FO75" s="532"/>
      <c r="FP75" s="532"/>
      <c r="FQ75" s="532"/>
      <c r="FR75" s="532"/>
      <c r="FS75" s="532"/>
      <c r="FT75" s="532"/>
      <c r="FU75" s="532"/>
      <c r="FV75" s="532"/>
      <c r="FW75" s="532"/>
      <c r="FX75" s="532"/>
      <c r="FY75" s="532"/>
      <c r="FZ75" s="532"/>
      <c r="GA75" s="532"/>
      <c r="GC75" s="533"/>
      <c r="GD75" s="533"/>
      <c r="GE75" s="533"/>
      <c r="GF75" s="533"/>
      <c r="GG75" s="533"/>
      <c r="GH75" s="533"/>
      <c r="GI75" s="533"/>
      <c r="GJ75" s="533"/>
      <c r="GK75" s="533"/>
      <c r="GL75" s="533"/>
      <c r="GM75" s="533"/>
      <c r="GN75" s="533"/>
      <c r="GO75" s="533"/>
      <c r="GP75" s="533"/>
      <c r="GQ75" s="533"/>
      <c r="GR75" s="533"/>
      <c r="GS75" s="533"/>
      <c r="GT75" s="533"/>
      <c r="GU75" s="533"/>
      <c r="GV75" s="533"/>
      <c r="GW75" s="533"/>
      <c r="GX75" s="533"/>
      <c r="GZ75" s="511"/>
      <c r="HA75" s="511"/>
      <c r="HB75" s="511"/>
      <c r="HC75" s="511"/>
      <c r="HD75" s="511"/>
      <c r="HE75" s="511"/>
      <c r="HF75" s="511"/>
      <c r="HG75" s="511"/>
      <c r="HH75" s="511"/>
      <c r="HI75" s="511"/>
      <c r="HJ75" s="511"/>
      <c r="HK75" s="511"/>
      <c r="HL75" s="511"/>
      <c r="HM75" s="511"/>
      <c r="HN75" s="511"/>
      <c r="HO75" s="511"/>
      <c r="HP75" s="511"/>
      <c r="HQ75" s="511"/>
      <c r="HR75" s="511"/>
      <c r="HS75" s="511"/>
      <c r="HT75" s="511"/>
      <c r="HU75" s="511"/>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T75" s="531"/>
      <c r="IU75" s="531"/>
      <c r="IV75" s="531"/>
      <c r="IW75" s="531"/>
      <c r="IX75" s="531"/>
      <c r="IY75" s="531"/>
      <c r="IZ75" s="531"/>
      <c r="JA75" s="531"/>
      <c r="JB75" s="531"/>
      <c r="JC75" s="531"/>
      <c r="JD75" s="531"/>
      <c r="JE75" s="531"/>
      <c r="JF75" s="531"/>
      <c r="JG75" s="531"/>
      <c r="JH75" s="531"/>
      <c r="JI75" s="531"/>
      <c r="JJ75" s="531"/>
      <c r="JK75" s="531"/>
      <c r="JL75" s="531"/>
      <c r="JM75" s="531"/>
      <c r="JN75" s="531"/>
      <c r="JO75" s="531"/>
      <c r="JQ75" s="532"/>
      <c r="JR75" s="532"/>
      <c r="JS75" s="532"/>
      <c r="JT75" s="532"/>
      <c r="JU75" s="532"/>
      <c r="JV75" s="532"/>
      <c r="JW75" s="532"/>
      <c r="JX75" s="532"/>
      <c r="JY75" s="532"/>
      <c r="JZ75" s="532"/>
      <c r="KA75" s="532"/>
      <c r="KB75" s="532"/>
      <c r="KC75" s="532"/>
      <c r="KD75" s="532"/>
      <c r="KE75" s="532"/>
      <c r="KF75" s="532"/>
      <c r="KG75" s="532"/>
      <c r="KH75" s="532"/>
      <c r="KI75" s="532"/>
      <c r="KJ75" s="532"/>
      <c r="KK75" s="532"/>
      <c r="KL75" s="532"/>
      <c r="KN75" s="533"/>
      <c r="KO75" s="533"/>
      <c r="KP75" s="533"/>
      <c r="KQ75" s="533"/>
      <c r="KR75" s="533"/>
      <c r="KS75" s="533"/>
      <c r="KT75" s="533"/>
      <c r="KU75" s="533"/>
      <c r="KV75" s="533"/>
      <c r="KW75" s="533"/>
      <c r="KX75" s="533"/>
      <c r="KY75" s="533"/>
      <c r="KZ75" s="533"/>
      <c r="LA75" s="533"/>
      <c r="LB75" s="533"/>
      <c r="LC75" s="533"/>
      <c r="LD75" s="533"/>
      <c r="LE75" s="533"/>
      <c r="LF75" s="533"/>
      <c r="LG75" s="533"/>
      <c r="LH75" s="533"/>
      <c r="LI75" s="533"/>
    </row>
    <row r="76" spans="1:321" x14ac:dyDescent="0.25">
      <c r="A76" s="118" t="s">
        <v>2503</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7"/>
      <c r="BS76" s="507"/>
      <c r="BT76" s="507"/>
      <c r="BU76" s="507"/>
      <c r="BV76" s="507"/>
      <c r="BW76" s="507"/>
      <c r="BX76" s="507"/>
      <c r="BY76" s="507"/>
      <c r="BZ76" s="507"/>
      <c r="CA76" s="507"/>
      <c r="CB76" s="507"/>
      <c r="CC76" s="507"/>
      <c r="CD76" s="507"/>
      <c r="CE76" s="507"/>
      <c r="CF76" s="507"/>
      <c r="CG76" s="507"/>
      <c r="CH76" s="507"/>
      <c r="CI76" s="507"/>
      <c r="CJ76" s="507"/>
      <c r="CK76" s="507"/>
      <c r="CL76" s="507"/>
      <c r="CM76" s="507"/>
      <c r="CO76" s="511"/>
      <c r="CP76" s="511"/>
      <c r="CQ76" s="511"/>
      <c r="CR76" s="511"/>
      <c r="CS76" s="511"/>
      <c r="CT76" s="511"/>
      <c r="CU76" s="511"/>
      <c r="CV76" s="511"/>
      <c r="CW76" s="511"/>
      <c r="CX76" s="511"/>
      <c r="CY76" s="511"/>
      <c r="CZ76" s="511"/>
      <c r="DA76" s="511"/>
      <c r="DB76" s="511"/>
      <c r="DC76" s="511"/>
      <c r="DD76" s="511"/>
      <c r="DE76" s="511"/>
      <c r="DF76" s="511"/>
      <c r="DG76" s="511"/>
      <c r="DH76" s="511"/>
      <c r="DI76" s="511"/>
      <c r="DJ76" s="511"/>
      <c r="DL76" s="530"/>
      <c r="DM76" s="530"/>
      <c r="DN76" s="530"/>
      <c r="DO76" s="530"/>
      <c r="DP76" s="530"/>
      <c r="DQ76" s="530"/>
      <c r="DR76" s="530"/>
      <c r="DS76" s="530"/>
      <c r="DT76" s="530"/>
      <c r="DU76" s="530"/>
      <c r="DV76" s="530"/>
      <c r="DW76" s="530"/>
      <c r="DX76" s="530"/>
      <c r="DY76" s="530"/>
      <c r="DZ76" s="530"/>
      <c r="EA76" s="530"/>
      <c r="EB76" s="530"/>
      <c r="EC76" s="530"/>
      <c r="ED76" s="530"/>
      <c r="EE76" s="530"/>
      <c r="EF76" s="530"/>
      <c r="EG76" s="530"/>
      <c r="EI76" s="531"/>
      <c r="EJ76" s="531"/>
      <c r="EK76" s="536"/>
      <c r="EL76" s="531"/>
      <c r="EM76" s="531"/>
      <c r="EN76" s="531"/>
      <c r="EO76" s="531"/>
      <c r="EP76" s="531"/>
      <c r="EQ76" s="531"/>
      <c r="ER76" s="531"/>
      <c r="ES76" s="531"/>
      <c r="ET76" s="531"/>
      <c r="EU76" s="531"/>
      <c r="EV76" s="531"/>
      <c r="EW76" s="531"/>
      <c r="EX76" s="531"/>
      <c r="EY76" s="531"/>
      <c r="EZ76" s="531"/>
      <c r="FA76" s="531"/>
      <c r="FB76" s="531"/>
      <c r="FC76" s="531"/>
      <c r="FD76" s="531"/>
      <c r="FF76" s="532"/>
      <c r="FG76" s="532"/>
      <c r="FH76" s="532"/>
      <c r="FI76" s="532"/>
      <c r="FJ76" s="532"/>
      <c r="FK76" s="532"/>
      <c r="FL76" s="532"/>
      <c r="FM76" s="532"/>
      <c r="FN76" s="532"/>
      <c r="FO76" s="532"/>
      <c r="FP76" s="532"/>
      <c r="FQ76" s="532"/>
      <c r="FR76" s="532"/>
      <c r="FS76" s="532"/>
      <c r="FT76" s="532"/>
      <c r="FU76" s="532"/>
      <c r="FV76" s="532"/>
      <c r="FW76" s="532"/>
      <c r="FX76" s="532"/>
      <c r="FY76" s="532"/>
      <c r="FZ76" s="532"/>
      <c r="GA76" s="532"/>
      <c r="GC76" s="533"/>
      <c r="GD76" s="533"/>
      <c r="GE76" s="533"/>
      <c r="GF76" s="533"/>
      <c r="GG76" s="533"/>
      <c r="GH76" s="533"/>
      <c r="GI76" s="533"/>
      <c r="GJ76" s="533"/>
      <c r="GK76" s="533"/>
      <c r="GL76" s="533"/>
      <c r="GM76" s="533"/>
      <c r="GN76" s="533"/>
      <c r="GO76" s="533"/>
      <c r="GP76" s="533"/>
      <c r="GQ76" s="533"/>
      <c r="GR76" s="533"/>
      <c r="GS76" s="533"/>
      <c r="GT76" s="533"/>
      <c r="GU76" s="533"/>
      <c r="GV76" s="533"/>
      <c r="GW76" s="533"/>
      <c r="GX76" s="533"/>
      <c r="GZ76" s="511"/>
      <c r="HA76" s="511"/>
      <c r="HB76" s="511"/>
      <c r="HC76" s="511"/>
      <c r="HD76" s="511"/>
      <c r="HE76" s="511"/>
      <c r="HF76" s="511"/>
      <c r="HG76" s="511"/>
      <c r="HH76" s="511"/>
      <c r="HI76" s="511"/>
      <c r="HJ76" s="511"/>
      <c r="HK76" s="511"/>
      <c r="HL76" s="511"/>
      <c r="HM76" s="511"/>
      <c r="HN76" s="511"/>
      <c r="HO76" s="511"/>
      <c r="HP76" s="511"/>
      <c r="HQ76" s="511"/>
      <c r="HR76" s="511"/>
      <c r="HS76" s="511"/>
      <c r="HT76" s="511"/>
      <c r="HU76" s="511"/>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T76" s="531"/>
      <c r="IU76" s="531"/>
      <c r="IV76" s="531"/>
      <c r="IW76" s="531"/>
      <c r="IX76" s="531"/>
      <c r="IY76" s="531"/>
      <c r="IZ76" s="531"/>
      <c r="JA76" s="531"/>
      <c r="JB76" s="531"/>
      <c r="JC76" s="531"/>
      <c r="JD76" s="531"/>
      <c r="JE76" s="531"/>
      <c r="JF76" s="531"/>
      <c r="JG76" s="531"/>
      <c r="JH76" s="531"/>
      <c r="JI76" s="531"/>
      <c r="JJ76" s="531"/>
      <c r="JK76" s="531"/>
      <c r="JL76" s="531"/>
      <c r="JM76" s="531"/>
      <c r="JN76" s="531"/>
      <c r="JO76" s="531"/>
      <c r="JQ76" s="532"/>
      <c r="JR76" s="532"/>
      <c r="JS76" s="532"/>
      <c r="JT76" s="532"/>
      <c r="JU76" s="532"/>
      <c r="JV76" s="532"/>
      <c r="JW76" s="532"/>
      <c r="JX76" s="532"/>
      <c r="JY76" s="532"/>
      <c r="JZ76" s="532"/>
      <c r="KA76" s="532"/>
      <c r="KB76" s="532"/>
      <c r="KC76" s="532"/>
      <c r="KD76" s="532"/>
      <c r="KE76" s="532"/>
      <c r="KF76" s="532"/>
      <c r="KG76" s="532"/>
      <c r="KH76" s="532"/>
      <c r="KI76" s="532"/>
      <c r="KJ76" s="532"/>
      <c r="KK76" s="532"/>
      <c r="KL76" s="532"/>
      <c r="KN76" s="533"/>
      <c r="KO76" s="533"/>
      <c r="KP76" s="533"/>
      <c r="KQ76" s="533"/>
      <c r="KR76" s="533"/>
      <c r="KS76" s="533"/>
      <c r="KT76" s="533"/>
      <c r="KU76" s="533"/>
      <c r="KV76" s="533"/>
      <c r="KW76" s="533"/>
      <c r="KX76" s="533"/>
      <c r="KY76" s="533"/>
      <c r="KZ76" s="533"/>
      <c r="LA76" s="533"/>
      <c r="LB76" s="533"/>
      <c r="LC76" s="533"/>
      <c r="LD76" s="533"/>
      <c r="LE76" s="533"/>
      <c r="LF76" s="533"/>
      <c r="LG76" s="533"/>
      <c r="LH76" s="533"/>
      <c r="LI76" s="533"/>
    </row>
    <row r="77" spans="1:321"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7"/>
      <c r="BS77" s="507"/>
      <c r="BT77" s="507"/>
      <c r="BU77" s="507"/>
      <c r="BV77" s="507"/>
      <c r="BW77" s="507"/>
      <c r="BX77" s="507"/>
      <c r="BY77" s="507"/>
      <c r="BZ77" s="507"/>
      <c r="CA77" s="507"/>
      <c r="CB77" s="507"/>
      <c r="CC77" s="507"/>
      <c r="CD77" s="507"/>
      <c r="CE77" s="507"/>
      <c r="CF77" s="507"/>
      <c r="CG77" s="507"/>
      <c r="CH77" s="507"/>
      <c r="CI77" s="507"/>
      <c r="CJ77" s="507"/>
      <c r="CK77" s="507"/>
      <c r="CL77" s="507"/>
      <c r="CM77" s="507"/>
      <c r="CO77" s="511"/>
      <c r="CP77" s="511"/>
      <c r="CQ77" s="511"/>
      <c r="CR77" s="511"/>
      <c r="CS77" s="511"/>
      <c r="CT77" s="511"/>
      <c r="CU77" s="511"/>
      <c r="CV77" s="511"/>
      <c r="CW77" s="511"/>
      <c r="CX77" s="511"/>
      <c r="CY77" s="511"/>
      <c r="CZ77" s="511"/>
      <c r="DA77" s="511"/>
      <c r="DB77" s="511"/>
      <c r="DC77" s="511"/>
      <c r="DD77" s="511"/>
      <c r="DE77" s="511"/>
      <c r="DF77" s="511"/>
      <c r="DG77" s="511"/>
      <c r="DH77" s="511"/>
      <c r="DI77" s="511"/>
      <c r="DJ77" s="511"/>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I77" s="531"/>
      <c r="EJ77" s="531"/>
      <c r="EK77" s="536"/>
      <c r="EL77" s="531"/>
      <c r="EM77" s="531"/>
      <c r="EN77" s="531"/>
      <c r="EO77" s="531"/>
      <c r="EP77" s="531"/>
      <c r="EQ77" s="531"/>
      <c r="ER77" s="531"/>
      <c r="ES77" s="531"/>
      <c r="ET77" s="531"/>
      <c r="EU77" s="531"/>
      <c r="EV77" s="531"/>
      <c r="EW77" s="531"/>
      <c r="EX77" s="531"/>
      <c r="EY77" s="531"/>
      <c r="EZ77" s="531"/>
      <c r="FA77" s="531"/>
      <c r="FB77" s="531"/>
      <c r="FC77" s="531"/>
      <c r="FD77" s="531"/>
      <c r="FF77" s="532"/>
      <c r="FG77" s="532"/>
      <c r="FH77" s="532"/>
      <c r="FI77" s="532"/>
      <c r="FJ77" s="532"/>
      <c r="FK77" s="532"/>
      <c r="FL77" s="532"/>
      <c r="FM77" s="532"/>
      <c r="FN77" s="532"/>
      <c r="FO77" s="532"/>
      <c r="FP77" s="532"/>
      <c r="FQ77" s="532"/>
      <c r="FR77" s="532"/>
      <c r="FS77" s="532"/>
      <c r="FT77" s="532"/>
      <c r="FU77" s="532"/>
      <c r="FV77" s="532"/>
      <c r="FW77" s="532"/>
      <c r="FX77" s="532"/>
      <c r="FY77" s="532"/>
      <c r="FZ77" s="532"/>
      <c r="GA77" s="532"/>
      <c r="GC77" s="533"/>
      <c r="GD77" s="533"/>
      <c r="GE77" s="533"/>
      <c r="GF77" s="533"/>
      <c r="GG77" s="533"/>
      <c r="GH77" s="533"/>
      <c r="GI77" s="533"/>
      <c r="GJ77" s="533"/>
      <c r="GK77" s="533"/>
      <c r="GL77" s="533"/>
      <c r="GM77" s="533"/>
      <c r="GN77" s="533"/>
      <c r="GO77" s="533"/>
      <c r="GP77" s="533"/>
      <c r="GQ77" s="533"/>
      <c r="GR77" s="533"/>
      <c r="GS77" s="533"/>
      <c r="GT77" s="533"/>
      <c r="GU77" s="533"/>
      <c r="GV77" s="533"/>
      <c r="GW77" s="533"/>
      <c r="GX77" s="533"/>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T77" s="531"/>
      <c r="IU77" s="531"/>
      <c r="IV77" s="531"/>
      <c r="IW77" s="531"/>
      <c r="IX77" s="531"/>
      <c r="IY77" s="531"/>
      <c r="IZ77" s="531"/>
      <c r="JA77" s="531"/>
      <c r="JB77" s="531"/>
      <c r="JC77" s="531"/>
      <c r="JD77" s="531"/>
      <c r="JE77" s="531"/>
      <c r="JF77" s="531"/>
      <c r="JG77" s="531"/>
      <c r="JH77" s="531"/>
      <c r="JI77" s="531"/>
      <c r="JJ77" s="531"/>
      <c r="JK77" s="531"/>
      <c r="JL77" s="531"/>
      <c r="JM77" s="531"/>
      <c r="JN77" s="531"/>
      <c r="JO77" s="531"/>
      <c r="JQ77" s="532"/>
      <c r="JR77" s="532"/>
      <c r="JS77" s="532"/>
      <c r="JT77" s="532"/>
      <c r="JU77" s="532"/>
      <c r="JV77" s="532"/>
      <c r="JW77" s="532"/>
      <c r="JX77" s="532"/>
      <c r="JY77" s="532"/>
      <c r="JZ77" s="532"/>
      <c r="KA77" s="532"/>
      <c r="KB77" s="532"/>
      <c r="KC77" s="532"/>
      <c r="KD77" s="532"/>
      <c r="KE77" s="532"/>
      <c r="KF77" s="532"/>
      <c r="KG77" s="532"/>
      <c r="KH77" s="532"/>
      <c r="KI77" s="532"/>
      <c r="KJ77" s="532"/>
      <c r="KK77" s="532"/>
      <c r="KL77" s="532"/>
      <c r="KN77" s="533"/>
      <c r="KO77" s="533"/>
      <c r="KP77" s="533"/>
      <c r="KQ77" s="533"/>
      <c r="KR77" s="533"/>
      <c r="KS77" s="533"/>
      <c r="KT77" s="533"/>
      <c r="KU77" s="533"/>
      <c r="KV77" s="533"/>
      <c r="KW77" s="533"/>
      <c r="KX77" s="533"/>
      <c r="KY77" s="533"/>
      <c r="KZ77" s="533"/>
      <c r="LA77" s="533"/>
      <c r="LB77" s="533"/>
      <c r="LC77" s="533"/>
      <c r="LD77" s="533"/>
      <c r="LE77" s="533"/>
      <c r="LF77" s="533"/>
      <c r="LG77" s="533"/>
      <c r="LH77" s="533"/>
      <c r="LI77" s="533"/>
    </row>
    <row r="78" spans="1:321"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7"/>
      <c r="BS78" s="507"/>
      <c r="BT78" s="507"/>
      <c r="BU78" s="507"/>
      <c r="BV78" s="507"/>
      <c r="BW78" s="507"/>
      <c r="BX78" s="507"/>
      <c r="BY78" s="507"/>
      <c r="BZ78" s="507"/>
      <c r="CA78" s="507"/>
      <c r="CB78" s="507"/>
      <c r="CC78" s="507"/>
      <c r="CD78" s="507"/>
      <c r="CE78" s="507"/>
      <c r="CF78" s="507"/>
      <c r="CG78" s="507"/>
      <c r="CH78" s="507"/>
      <c r="CI78" s="507"/>
      <c r="CJ78" s="507"/>
      <c r="CK78" s="507"/>
      <c r="CL78" s="507"/>
      <c r="CM78" s="507"/>
      <c r="CO78" s="511"/>
      <c r="CP78" s="511"/>
      <c r="CQ78" s="511"/>
      <c r="CR78" s="511"/>
      <c r="CS78" s="511"/>
      <c r="CT78" s="511"/>
      <c r="CU78" s="511"/>
      <c r="CV78" s="511"/>
      <c r="CW78" s="511"/>
      <c r="CX78" s="511"/>
      <c r="CY78" s="511"/>
      <c r="CZ78" s="511"/>
      <c r="DA78" s="511"/>
      <c r="DB78" s="511"/>
      <c r="DC78" s="511"/>
      <c r="DD78" s="511"/>
      <c r="DE78" s="511"/>
      <c r="DF78" s="511"/>
      <c r="DG78" s="511"/>
      <c r="DH78" s="511"/>
      <c r="DI78" s="511"/>
      <c r="DJ78" s="511"/>
      <c r="DL78" s="530"/>
      <c r="DM78" s="530"/>
      <c r="DN78" s="530"/>
      <c r="DO78" s="530"/>
      <c r="DP78" s="530"/>
      <c r="DQ78" s="530"/>
      <c r="DR78" s="530"/>
      <c r="DS78" s="530"/>
      <c r="DT78" s="530"/>
      <c r="DU78" s="530"/>
      <c r="DV78" s="530"/>
      <c r="DW78" s="530"/>
      <c r="DX78" s="530"/>
      <c r="DY78" s="530"/>
      <c r="DZ78" s="530"/>
      <c r="EA78" s="530"/>
      <c r="EB78" s="530"/>
      <c r="EC78" s="530"/>
      <c r="ED78" s="530"/>
      <c r="EE78" s="530"/>
      <c r="EF78" s="530"/>
      <c r="EG78" s="530"/>
      <c r="EI78" s="531"/>
      <c r="EJ78" s="531"/>
      <c r="EK78" s="536"/>
      <c r="EL78" s="531"/>
      <c r="EM78" s="531"/>
      <c r="EN78" s="531"/>
      <c r="EO78" s="531"/>
      <c r="EP78" s="531"/>
      <c r="EQ78" s="531"/>
      <c r="ER78" s="531"/>
      <c r="ES78" s="531"/>
      <c r="ET78" s="531"/>
      <c r="EU78" s="531"/>
      <c r="EV78" s="531"/>
      <c r="EW78" s="531"/>
      <c r="EX78" s="531"/>
      <c r="EY78" s="531"/>
      <c r="EZ78" s="531"/>
      <c r="FA78" s="531"/>
      <c r="FB78" s="531"/>
      <c r="FC78" s="531"/>
      <c r="FD78" s="531"/>
      <c r="FF78" s="532"/>
      <c r="FG78" s="532"/>
      <c r="FH78" s="532"/>
      <c r="FI78" s="532"/>
      <c r="FJ78" s="532"/>
      <c r="FK78" s="532"/>
      <c r="FL78" s="532"/>
      <c r="FM78" s="532"/>
      <c r="FN78" s="532"/>
      <c r="FO78" s="532"/>
      <c r="FP78" s="532"/>
      <c r="FQ78" s="532"/>
      <c r="FR78" s="532"/>
      <c r="FS78" s="532"/>
      <c r="FT78" s="532"/>
      <c r="FU78" s="532"/>
      <c r="FV78" s="532"/>
      <c r="FW78" s="532"/>
      <c r="FX78" s="532"/>
      <c r="FY78" s="532"/>
      <c r="FZ78" s="532"/>
      <c r="GA78" s="532"/>
      <c r="GC78" s="533"/>
      <c r="GD78" s="533"/>
      <c r="GE78" s="533"/>
      <c r="GF78" s="533"/>
      <c r="GG78" s="533"/>
      <c r="GH78" s="533"/>
      <c r="GI78" s="533"/>
      <c r="GJ78" s="533"/>
      <c r="GK78" s="533"/>
      <c r="GL78" s="533"/>
      <c r="GM78" s="533"/>
      <c r="GN78" s="533"/>
      <c r="GO78" s="533"/>
      <c r="GP78" s="533"/>
      <c r="GQ78" s="533"/>
      <c r="GR78" s="533"/>
      <c r="GS78" s="533"/>
      <c r="GT78" s="533"/>
      <c r="GU78" s="533"/>
      <c r="GV78" s="533"/>
      <c r="GW78" s="533"/>
      <c r="GX78" s="533"/>
      <c r="GZ78" s="511"/>
      <c r="HA78" s="511"/>
      <c r="HB78" s="511"/>
      <c r="HC78" s="511"/>
      <c r="HD78" s="511"/>
      <c r="HE78" s="511"/>
      <c r="HF78" s="511"/>
      <c r="HG78" s="511"/>
      <c r="HH78" s="511"/>
      <c r="HI78" s="511"/>
      <c r="HJ78" s="511"/>
      <c r="HK78" s="511"/>
      <c r="HL78" s="511"/>
      <c r="HM78" s="511"/>
      <c r="HN78" s="511"/>
      <c r="HO78" s="511"/>
      <c r="HP78" s="511"/>
      <c r="HQ78" s="511"/>
      <c r="HR78" s="511"/>
      <c r="HS78" s="511"/>
      <c r="HT78" s="511"/>
      <c r="HU78" s="511"/>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T78" s="531"/>
      <c r="IU78" s="531"/>
      <c r="IV78" s="531"/>
      <c r="IW78" s="531"/>
      <c r="IX78" s="531"/>
      <c r="IY78" s="531"/>
      <c r="IZ78" s="531"/>
      <c r="JA78" s="531"/>
      <c r="JB78" s="531"/>
      <c r="JC78" s="531"/>
      <c r="JD78" s="531"/>
      <c r="JE78" s="531"/>
      <c r="JF78" s="531"/>
      <c r="JG78" s="531"/>
      <c r="JH78" s="531"/>
      <c r="JI78" s="531"/>
      <c r="JJ78" s="531"/>
      <c r="JK78" s="531"/>
      <c r="JL78" s="531"/>
      <c r="JM78" s="531"/>
      <c r="JN78" s="531"/>
      <c r="JO78" s="531"/>
      <c r="JQ78" s="532"/>
      <c r="JR78" s="532"/>
      <c r="JS78" s="532"/>
      <c r="JT78" s="532"/>
      <c r="JU78" s="532"/>
      <c r="JV78" s="532"/>
      <c r="JW78" s="532"/>
      <c r="JX78" s="532"/>
      <c r="JY78" s="532"/>
      <c r="JZ78" s="532"/>
      <c r="KA78" s="532"/>
      <c r="KB78" s="532"/>
      <c r="KC78" s="532"/>
      <c r="KD78" s="532"/>
      <c r="KE78" s="532"/>
      <c r="KF78" s="532"/>
      <c r="KG78" s="532"/>
      <c r="KH78" s="532"/>
      <c r="KI78" s="532"/>
      <c r="KJ78" s="532"/>
      <c r="KK78" s="532"/>
      <c r="KL78" s="532"/>
      <c r="KN78" s="533"/>
      <c r="KO78" s="533"/>
      <c r="KP78" s="533"/>
      <c r="KQ78" s="533"/>
      <c r="KR78" s="533"/>
      <c r="KS78" s="533"/>
      <c r="KT78" s="533"/>
      <c r="KU78" s="533"/>
      <c r="KV78" s="533"/>
      <c r="KW78" s="533"/>
      <c r="KX78" s="533"/>
      <c r="KY78" s="533"/>
      <c r="KZ78" s="533"/>
      <c r="LA78" s="533"/>
      <c r="LB78" s="533"/>
      <c r="LC78" s="533"/>
      <c r="LD78" s="533"/>
      <c r="LE78" s="533"/>
      <c r="LF78" s="533"/>
      <c r="LG78" s="533"/>
      <c r="LH78" s="533"/>
      <c r="LI78" s="533"/>
    </row>
    <row r="79" spans="1:321"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7"/>
      <c r="BS79" s="507"/>
      <c r="BT79" s="507"/>
      <c r="BU79" s="507"/>
      <c r="BV79" s="507"/>
      <c r="BW79" s="507"/>
      <c r="BX79" s="507"/>
      <c r="BY79" s="507"/>
      <c r="BZ79" s="507"/>
      <c r="CA79" s="507"/>
      <c r="CB79" s="507"/>
      <c r="CC79" s="507"/>
      <c r="CD79" s="507"/>
      <c r="CE79" s="507"/>
      <c r="CF79" s="507"/>
      <c r="CG79" s="507"/>
      <c r="CH79" s="507"/>
      <c r="CI79" s="507"/>
      <c r="CJ79" s="507"/>
      <c r="CK79" s="507"/>
      <c r="CL79" s="507"/>
      <c r="CM79" s="507"/>
      <c r="CO79" s="511"/>
      <c r="CP79" s="511"/>
      <c r="CQ79" s="511"/>
      <c r="CR79" s="511"/>
      <c r="CS79" s="511"/>
      <c r="CT79" s="511"/>
      <c r="CU79" s="511"/>
      <c r="CV79" s="511"/>
      <c r="CW79" s="511"/>
      <c r="CX79" s="511"/>
      <c r="CY79" s="511"/>
      <c r="CZ79" s="511"/>
      <c r="DA79" s="511"/>
      <c r="DB79" s="511"/>
      <c r="DC79" s="511"/>
      <c r="DD79" s="511"/>
      <c r="DE79" s="511"/>
      <c r="DF79" s="511"/>
      <c r="DG79" s="511"/>
      <c r="DH79" s="511"/>
      <c r="DI79" s="511"/>
      <c r="DJ79" s="511"/>
      <c r="DL79" s="530"/>
      <c r="DM79" s="530"/>
      <c r="DN79" s="530"/>
      <c r="DO79" s="530"/>
      <c r="DP79" s="530"/>
      <c r="DQ79" s="530"/>
      <c r="DR79" s="530"/>
      <c r="DS79" s="530"/>
      <c r="DT79" s="530"/>
      <c r="DU79" s="530"/>
      <c r="DV79" s="530"/>
      <c r="DW79" s="530"/>
      <c r="DX79" s="530"/>
      <c r="DY79" s="530"/>
      <c r="DZ79" s="530"/>
      <c r="EA79" s="530"/>
      <c r="EB79" s="530"/>
      <c r="EC79" s="530"/>
      <c r="ED79" s="530"/>
      <c r="EE79" s="530"/>
      <c r="EF79" s="530"/>
      <c r="EG79" s="530"/>
      <c r="EI79" s="531"/>
      <c r="EJ79" s="531"/>
      <c r="EK79" s="536"/>
      <c r="EL79" s="531"/>
      <c r="EM79" s="531"/>
      <c r="EN79" s="531"/>
      <c r="EO79" s="531"/>
      <c r="EP79" s="531"/>
      <c r="EQ79" s="531"/>
      <c r="ER79" s="531"/>
      <c r="ES79" s="531"/>
      <c r="ET79" s="531"/>
      <c r="EU79" s="531"/>
      <c r="EV79" s="531"/>
      <c r="EW79" s="531"/>
      <c r="EX79" s="531"/>
      <c r="EY79" s="531"/>
      <c r="EZ79" s="531"/>
      <c r="FA79" s="531"/>
      <c r="FB79" s="531"/>
      <c r="FC79" s="531"/>
      <c r="FD79" s="531"/>
      <c r="FF79" s="532"/>
      <c r="FG79" s="532"/>
      <c r="FH79" s="532"/>
      <c r="FI79" s="532"/>
      <c r="FJ79" s="532"/>
      <c r="FK79" s="532"/>
      <c r="FL79" s="532"/>
      <c r="FM79" s="532"/>
      <c r="FN79" s="532"/>
      <c r="FO79" s="532"/>
      <c r="FP79" s="532"/>
      <c r="FQ79" s="532"/>
      <c r="FR79" s="532"/>
      <c r="FS79" s="532"/>
      <c r="FT79" s="532"/>
      <c r="FU79" s="532"/>
      <c r="FV79" s="532"/>
      <c r="FW79" s="532"/>
      <c r="FX79" s="532"/>
      <c r="FY79" s="532"/>
      <c r="FZ79" s="532"/>
      <c r="GA79" s="532"/>
      <c r="GC79" s="533"/>
      <c r="GD79" s="533"/>
      <c r="GE79" s="533"/>
      <c r="GF79" s="533"/>
      <c r="GG79" s="533"/>
      <c r="GH79" s="533"/>
      <c r="GI79" s="533"/>
      <c r="GJ79" s="533"/>
      <c r="GK79" s="533"/>
      <c r="GL79" s="533"/>
      <c r="GM79" s="533"/>
      <c r="GN79" s="533"/>
      <c r="GO79" s="533"/>
      <c r="GP79" s="533"/>
      <c r="GQ79" s="533"/>
      <c r="GR79" s="533"/>
      <c r="GS79" s="533"/>
      <c r="GT79" s="533"/>
      <c r="GU79" s="533"/>
      <c r="GV79" s="533"/>
      <c r="GW79" s="533"/>
      <c r="GX79" s="533"/>
      <c r="GZ79" s="511"/>
      <c r="HA79" s="511"/>
      <c r="HB79" s="511"/>
      <c r="HC79" s="511"/>
      <c r="HD79" s="511"/>
      <c r="HE79" s="511"/>
      <c r="HF79" s="511"/>
      <c r="HG79" s="511"/>
      <c r="HH79" s="511"/>
      <c r="HI79" s="511"/>
      <c r="HJ79" s="511"/>
      <c r="HK79" s="511"/>
      <c r="HL79" s="511"/>
      <c r="HM79" s="511"/>
      <c r="HN79" s="511"/>
      <c r="HO79" s="511"/>
      <c r="HP79" s="511"/>
      <c r="HQ79" s="511"/>
      <c r="HR79" s="511"/>
      <c r="HS79" s="511"/>
      <c r="HT79" s="511"/>
      <c r="HU79" s="511"/>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T79" s="531"/>
      <c r="IU79" s="531"/>
      <c r="IV79" s="531"/>
      <c r="IW79" s="531"/>
      <c r="IX79" s="531"/>
      <c r="IY79" s="531"/>
      <c r="IZ79" s="531"/>
      <c r="JA79" s="531"/>
      <c r="JB79" s="531"/>
      <c r="JC79" s="531"/>
      <c r="JD79" s="531"/>
      <c r="JE79" s="531"/>
      <c r="JF79" s="531"/>
      <c r="JG79" s="531"/>
      <c r="JH79" s="531"/>
      <c r="JI79" s="531"/>
      <c r="JJ79" s="531"/>
      <c r="JK79" s="531"/>
      <c r="JL79" s="531"/>
      <c r="JM79" s="531"/>
      <c r="JN79" s="531"/>
      <c r="JO79" s="531"/>
      <c r="JQ79" s="532"/>
      <c r="JR79" s="532"/>
      <c r="JS79" s="532"/>
      <c r="JT79" s="532"/>
      <c r="JU79" s="532"/>
      <c r="JV79" s="532"/>
      <c r="JW79" s="532"/>
      <c r="JX79" s="532"/>
      <c r="JY79" s="532"/>
      <c r="JZ79" s="532"/>
      <c r="KA79" s="532"/>
      <c r="KB79" s="532"/>
      <c r="KC79" s="532"/>
      <c r="KD79" s="532"/>
      <c r="KE79" s="532"/>
      <c r="KF79" s="532"/>
      <c r="KG79" s="532"/>
      <c r="KH79" s="532"/>
      <c r="KI79" s="532"/>
      <c r="KJ79" s="532"/>
      <c r="KK79" s="532"/>
      <c r="KL79" s="532"/>
      <c r="KN79" s="533"/>
      <c r="KO79" s="533"/>
      <c r="KP79" s="533"/>
      <c r="KQ79" s="533"/>
      <c r="KR79" s="533"/>
      <c r="KS79" s="533"/>
      <c r="KT79" s="533"/>
      <c r="KU79" s="533"/>
      <c r="KV79" s="533"/>
      <c r="KW79" s="533"/>
      <c r="KX79" s="533"/>
      <c r="KY79" s="533"/>
      <c r="KZ79" s="533"/>
      <c r="LA79" s="533"/>
      <c r="LB79" s="533"/>
      <c r="LC79" s="533"/>
      <c r="LD79" s="533"/>
      <c r="LE79" s="533"/>
      <c r="LF79" s="533"/>
      <c r="LG79" s="533"/>
      <c r="LH79" s="533"/>
      <c r="LI79" s="533"/>
    </row>
    <row r="80" spans="1:321"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7"/>
      <c r="BS80" s="507"/>
      <c r="BT80" s="507"/>
      <c r="BU80" s="507"/>
      <c r="BV80" s="507"/>
      <c r="BW80" s="507"/>
      <c r="BX80" s="507"/>
      <c r="BY80" s="507"/>
      <c r="BZ80" s="507"/>
      <c r="CA80" s="507"/>
      <c r="CB80" s="507"/>
      <c r="CC80" s="507"/>
      <c r="CD80" s="507"/>
      <c r="CE80" s="507"/>
      <c r="CF80" s="507"/>
      <c r="CG80" s="507"/>
      <c r="CH80" s="507"/>
      <c r="CI80" s="507"/>
      <c r="CJ80" s="507"/>
      <c r="CK80" s="507"/>
      <c r="CL80" s="507"/>
      <c r="CM80" s="507"/>
      <c r="CO80" s="511"/>
      <c r="CP80" s="511"/>
      <c r="CQ80" s="511"/>
      <c r="CR80" s="511"/>
      <c r="CS80" s="511"/>
      <c r="CT80" s="511"/>
      <c r="CU80" s="511"/>
      <c r="CV80" s="511"/>
      <c r="CW80" s="511"/>
      <c r="CX80" s="511"/>
      <c r="CY80" s="511"/>
      <c r="CZ80" s="511"/>
      <c r="DA80" s="511"/>
      <c r="DB80" s="511"/>
      <c r="DC80" s="511"/>
      <c r="DD80" s="511"/>
      <c r="DE80" s="511"/>
      <c r="DF80" s="511"/>
      <c r="DG80" s="511"/>
      <c r="DH80" s="511"/>
      <c r="DI80" s="511"/>
      <c r="DJ80" s="511"/>
      <c r="DL80" s="530"/>
      <c r="DM80" s="530"/>
      <c r="DN80" s="530"/>
      <c r="DO80" s="530"/>
      <c r="DP80" s="530"/>
      <c r="DQ80" s="530"/>
      <c r="DR80" s="530"/>
      <c r="DS80" s="530"/>
      <c r="DT80" s="530"/>
      <c r="DU80" s="530"/>
      <c r="DV80" s="530"/>
      <c r="DW80" s="530"/>
      <c r="DX80" s="530"/>
      <c r="DY80" s="530"/>
      <c r="DZ80" s="530"/>
      <c r="EA80" s="530"/>
      <c r="EB80" s="530"/>
      <c r="EC80" s="530"/>
      <c r="ED80" s="530"/>
      <c r="EE80" s="530"/>
      <c r="EF80" s="530"/>
      <c r="EG80" s="530"/>
      <c r="EI80" s="531"/>
      <c r="EJ80" s="531"/>
      <c r="EK80" s="536"/>
      <c r="EL80" s="531"/>
      <c r="EM80" s="531"/>
      <c r="EN80" s="531"/>
      <c r="EO80" s="531"/>
      <c r="EP80" s="531"/>
      <c r="EQ80" s="531"/>
      <c r="ER80" s="531"/>
      <c r="ES80" s="531"/>
      <c r="ET80" s="531"/>
      <c r="EU80" s="531"/>
      <c r="EV80" s="531"/>
      <c r="EW80" s="531"/>
      <c r="EX80" s="531"/>
      <c r="EY80" s="531"/>
      <c r="EZ80" s="531"/>
      <c r="FA80" s="531"/>
      <c r="FB80" s="531"/>
      <c r="FC80" s="531"/>
      <c r="FD80" s="531"/>
      <c r="FF80" s="532"/>
      <c r="FG80" s="532"/>
      <c r="FH80" s="532"/>
      <c r="FI80" s="532"/>
      <c r="FJ80" s="532"/>
      <c r="FK80" s="532"/>
      <c r="FL80" s="532"/>
      <c r="FM80" s="532"/>
      <c r="FN80" s="532"/>
      <c r="FO80" s="532"/>
      <c r="FP80" s="532"/>
      <c r="FQ80" s="532"/>
      <c r="FR80" s="532"/>
      <c r="FS80" s="532"/>
      <c r="FT80" s="532"/>
      <c r="FU80" s="532"/>
      <c r="FV80" s="532"/>
      <c r="FW80" s="532"/>
      <c r="FX80" s="532"/>
      <c r="FY80" s="532"/>
      <c r="FZ80" s="532"/>
      <c r="GA80" s="532"/>
      <c r="GC80" s="533"/>
      <c r="GD80" s="533"/>
      <c r="GE80" s="533"/>
      <c r="GF80" s="533"/>
      <c r="GG80" s="533"/>
      <c r="GH80" s="533"/>
      <c r="GI80" s="533"/>
      <c r="GJ80" s="533"/>
      <c r="GK80" s="533"/>
      <c r="GL80" s="533"/>
      <c r="GM80" s="533"/>
      <c r="GN80" s="533"/>
      <c r="GO80" s="533"/>
      <c r="GP80" s="533"/>
      <c r="GQ80" s="533"/>
      <c r="GR80" s="533"/>
      <c r="GS80" s="533"/>
      <c r="GT80" s="533"/>
      <c r="GU80" s="533"/>
      <c r="GV80" s="533"/>
      <c r="GW80" s="533"/>
      <c r="GX80" s="533"/>
      <c r="GZ80" s="511"/>
      <c r="HA80" s="511"/>
      <c r="HB80" s="511"/>
      <c r="HC80" s="511"/>
      <c r="HD80" s="511"/>
      <c r="HE80" s="511"/>
      <c r="HF80" s="511"/>
      <c r="HG80" s="511"/>
      <c r="HH80" s="511"/>
      <c r="HI80" s="511"/>
      <c r="HJ80" s="511"/>
      <c r="HK80" s="511"/>
      <c r="HL80" s="511"/>
      <c r="HM80" s="511"/>
      <c r="HN80" s="511"/>
      <c r="HO80" s="511"/>
      <c r="HP80" s="511"/>
      <c r="HQ80" s="511"/>
      <c r="HR80" s="511"/>
      <c r="HS80" s="511"/>
      <c r="HT80" s="511"/>
      <c r="HU80" s="511"/>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T80" s="531"/>
      <c r="IU80" s="531"/>
      <c r="IV80" s="531"/>
      <c r="IW80" s="531"/>
      <c r="IX80" s="531"/>
      <c r="IY80" s="531"/>
      <c r="IZ80" s="531"/>
      <c r="JA80" s="531"/>
      <c r="JB80" s="531"/>
      <c r="JC80" s="531"/>
      <c r="JD80" s="531"/>
      <c r="JE80" s="531"/>
      <c r="JF80" s="531"/>
      <c r="JG80" s="531"/>
      <c r="JH80" s="531"/>
      <c r="JI80" s="531"/>
      <c r="JJ80" s="531"/>
      <c r="JK80" s="531"/>
      <c r="JL80" s="531"/>
      <c r="JM80" s="531"/>
      <c r="JN80" s="531"/>
      <c r="JO80" s="531"/>
      <c r="JQ80" s="532"/>
      <c r="JR80" s="532"/>
      <c r="JS80" s="532"/>
      <c r="JT80" s="532"/>
      <c r="JU80" s="532"/>
      <c r="JV80" s="532"/>
      <c r="JW80" s="532"/>
      <c r="JX80" s="532"/>
      <c r="JY80" s="532"/>
      <c r="JZ80" s="532"/>
      <c r="KA80" s="532"/>
      <c r="KB80" s="532"/>
      <c r="KC80" s="532"/>
      <c r="KD80" s="532"/>
      <c r="KE80" s="532"/>
      <c r="KF80" s="532"/>
      <c r="KG80" s="532"/>
      <c r="KH80" s="532"/>
      <c r="KI80" s="532"/>
      <c r="KJ80" s="532"/>
      <c r="KK80" s="532"/>
      <c r="KL80" s="532"/>
      <c r="KN80" s="533"/>
      <c r="KO80" s="533"/>
      <c r="KP80" s="533"/>
      <c r="KQ80" s="533"/>
      <c r="KR80" s="533"/>
      <c r="KS80" s="533"/>
      <c r="KT80" s="533"/>
      <c r="KU80" s="533"/>
      <c r="KV80" s="533"/>
      <c r="KW80" s="533"/>
      <c r="KX80" s="533"/>
      <c r="KY80" s="533"/>
      <c r="KZ80" s="533"/>
      <c r="LA80" s="533"/>
      <c r="LB80" s="533"/>
      <c r="LC80" s="533"/>
      <c r="LD80" s="533"/>
      <c r="LE80" s="533"/>
      <c r="LF80" s="533"/>
      <c r="LG80" s="533"/>
      <c r="LH80" s="533"/>
      <c r="LI80" s="533"/>
    </row>
    <row r="81" spans="1:321"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7"/>
      <c r="BS81" s="507"/>
      <c r="BT81" s="507"/>
      <c r="BU81" s="507"/>
      <c r="BV81" s="507"/>
      <c r="BW81" s="507"/>
      <c r="BX81" s="507"/>
      <c r="BY81" s="507"/>
      <c r="BZ81" s="507"/>
      <c r="CA81" s="507"/>
      <c r="CB81" s="507"/>
      <c r="CC81" s="507"/>
      <c r="CD81" s="507"/>
      <c r="CE81" s="507"/>
      <c r="CF81" s="507"/>
      <c r="CG81" s="507"/>
      <c r="CH81" s="507"/>
      <c r="CI81" s="507"/>
      <c r="CJ81" s="507"/>
      <c r="CK81" s="507"/>
      <c r="CL81" s="507"/>
      <c r="CM81" s="507"/>
      <c r="CO81" s="511"/>
      <c r="CP81" s="511"/>
      <c r="CQ81" s="511"/>
      <c r="CR81" s="511"/>
      <c r="CS81" s="511"/>
      <c r="CT81" s="511"/>
      <c r="CU81" s="511"/>
      <c r="CV81" s="511"/>
      <c r="CW81" s="511"/>
      <c r="CX81" s="511"/>
      <c r="CY81" s="511"/>
      <c r="CZ81" s="511"/>
      <c r="DA81" s="511"/>
      <c r="DB81" s="511"/>
      <c r="DC81" s="511"/>
      <c r="DD81" s="511"/>
      <c r="DE81" s="511"/>
      <c r="DF81" s="511"/>
      <c r="DG81" s="511"/>
      <c r="DH81" s="511"/>
      <c r="DI81" s="511"/>
      <c r="DJ81" s="511"/>
      <c r="DL81" s="530"/>
      <c r="DM81" s="530"/>
      <c r="DN81" s="530"/>
      <c r="DO81" s="530"/>
      <c r="DP81" s="530"/>
      <c r="DQ81" s="530"/>
      <c r="DR81" s="530"/>
      <c r="DS81" s="530"/>
      <c r="DT81" s="530"/>
      <c r="DU81" s="530"/>
      <c r="DV81" s="530"/>
      <c r="DW81" s="530"/>
      <c r="DX81" s="530"/>
      <c r="DY81" s="530"/>
      <c r="DZ81" s="530"/>
      <c r="EA81" s="530"/>
      <c r="EB81" s="530"/>
      <c r="EC81" s="530"/>
      <c r="ED81" s="530"/>
      <c r="EE81" s="530"/>
      <c r="EF81" s="530"/>
      <c r="EG81" s="530"/>
      <c r="EI81" s="531"/>
      <c r="EJ81" s="531"/>
      <c r="EK81" s="536"/>
      <c r="EL81" s="531"/>
      <c r="EM81" s="531"/>
      <c r="EN81" s="531"/>
      <c r="EO81" s="531"/>
      <c r="EP81" s="531"/>
      <c r="EQ81" s="531"/>
      <c r="ER81" s="531"/>
      <c r="ES81" s="531"/>
      <c r="ET81" s="531"/>
      <c r="EU81" s="531"/>
      <c r="EV81" s="531"/>
      <c r="EW81" s="531"/>
      <c r="EX81" s="531"/>
      <c r="EY81" s="531"/>
      <c r="EZ81" s="531"/>
      <c r="FA81" s="531"/>
      <c r="FB81" s="531"/>
      <c r="FC81" s="531"/>
      <c r="FD81" s="531"/>
      <c r="FF81" s="532"/>
      <c r="FG81" s="532"/>
      <c r="FH81" s="532"/>
      <c r="FI81" s="532"/>
      <c r="FJ81" s="532"/>
      <c r="FK81" s="532"/>
      <c r="FL81" s="532"/>
      <c r="FM81" s="532"/>
      <c r="FN81" s="532"/>
      <c r="FO81" s="532"/>
      <c r="FP81" s="532"/>
      <c r="FQ81" s="532"/>
      <c r="FR81" s="532"/>
      <c r="FS81" s="532"/>
      <c r="FT81" s="532"/>
      <c r="FU81" s="532"/>
      <c r="FV81" s="532"/>
      <c r="FW81" s="532"/>
      <c r="FX81" s="532"/>
      <c r="FY81" s="532"/>
      <c r="FZ81" s="532"/>
      <c r="GA81" s="532"/>
      <c r="GC81" s="533"/>
      <c r="GD81" s="533"/>
      <c r="GE81" s="533"/>
      <c r="GF81" s="533"/>
      <c r="GG81" s="533"/>
      <c r="GH81" s="533"/>
      <c r="GI81" s="533"/>
      <c r="GJ81" s="533"/>
      <c r="GK81" s="533"/>
      <c r="GL81" s="533"/>
      <c r="GM81" s="533"/>
      <c r="GN81" s="533"/>
      <c r="GO81" s="533"/>
      <c r="GP81" s="533"/>
      <c r="GQ81" s="533"/>
      <c r="GR81" s="533"/>
      <c r="GS81" s="533"/>
      <c r="GT81" s="533"/>
      <c r="GU81" s="533"/>
      <c r="GV81" s="533"/>
      <c r="GW81" s="533"/>
      <c r="GX81" s="533"/>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T81" s="531"/>
      <c r="IU81" s="531"/>
      <c r="IV81" s="531"/>
      <c r="IW81" s="531"/>
      <c r="IX81" s="531"/>
      <c r="IY81" s="531"/>
      <c r="IZ81" s="531"/>
      <c r="JA81" s="531"/>
      <c r="JB81" s="531"/>
      <c r="JC81" s="531"/>
      <c r="JD81" s="531"/>
      <c r="JE81" s="531"/>
      <c r="JF81" s="531"/>
      <c r="JG81" s="531"/>
      <c r="JH81" s="531"/>
      <c r="JI81" s="531"/>
      <c r="JJ81" s="531"/>
      <c r="JK81" s="531"/>
      <c r="JL81" s="531"/>
      <c r="JM81" s="531"/>
      <c r="JN81" s="531"/>
      <c r="JO81" s="531"/>
      <c r="JQ81" s="532"/>
      <c r="JR81" s="532"/>
      <c r="JS81" s="532"/>
      <c r="JT81" s="532"/>
      <c r="JU81" s="532"/>
      <c r="JV81" s="532"/>
      <c r="JW81" s="532"/>
      <c r="JX81" s="532"/>
      <c r="JY81" s="532"/>
      <c r="JZ81" s="532"/>
      <c r="KA81" s="532"/>
      <c r="KB81" s="532"/>
      <c r="KC81" s="532"/>
      <c r="KD81" s="532"/>
      <c r="KE81" s="532"/>
      <c r="KF81" s="532"/>
      <c r="KG81" s="532"/>
      <c r="KH81" s="532"/>
      <c r="KI81" s="532"/>
      <c r="KJ81" s="532"/>
      <c r="KK81" s="532"/>
      <c r="KL81" s="532"/>
      <c r="KN81" s="533"/>
      <c r="KO81" s="533"/>
      <c r="KP81" s="533"/>
      <c r="KQ81" s="533"/>
      <c r="KR81" s="533"/>
      <c r="KS81" s="533"/>
      <c r="KT81" s="533"/>
      <c r="KU81" s="533"/>
      <c r="KV81" s="533"/>
      <c r="KW81" s="533"/>
      <c r="KX81" s="533"/>
      <c r="KY81" s="533"/>
      <c r="KZ81" s="533"/>
      <c r="LA81" s="533"/>
      <c r="LB81" s="533"/>
      <c r="LC81" s="533"/>
      <c r="LD81" s="533"/>
      <c r="LE81" s="533"/>
      <c r="LF81" s="533"/>
      <c r="LG81" s="533"/>
      <c r="LH81" s="533"/>
      <c r="LI81" s="533"/>
    </row>
    <row r="82" spans="1:321"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7"/>
      <c r="BS82" s="507"/>
      <c r="BT82" s="507"/>
      <c r="BU82" s="507"/>
      <c r="BV82" s="507"/>
      <c r="BW82" s="507"/>
      <c r="BX82" s="507"/>
      <c r="BY82" s="507"/>
      <c r="BZ82" s="507"/>
      <c r="CA82" s="507"/>
      <c r="CB82" s="507"/>
      <c r="CC82" s="507"/>
      <c r="CD82" s="507"/>
      <c r="CE82" s="507"/>
      <c r="CF82" s="507"/>
      <c r="CG82" s="507"/>
      <c r="CH82" s="507"/>
      <c r="CI82" s="507"/>
      <c r="CJ82" s="507"/>
      <c r="CK82" s="507"/>
      <c r="CL82" s="507"/>
      <c r="CM82" s="507"/>
      <c r="CO82" s="511"/>
      <c r="CP82" s="511"/>
      <c r="CQ82" s="511"/>
      <c r="CR82" s="511"/>
      <c r="CS82" s="511"/>
      <c r="CT82" s="511"/>
      <c r="CU82" s="511"/>
      <c r="CV82" s="511"/>
      <c r="CW82" s="511"/>
      <c r="CX82" s="511"/>
      <c r="CY82" s="511"/>
      <c r="CZ82" s="511"/>
      <c r="DA82" s="511"/>
      <c r="DB82" s="511"/>
      <c r="DC82" s="511"/>
      <c r="DD82" s="511"/>
      <c r="DE82" s="511"/>
      <c r="DF82" s="511"/>
      <c r="DG82" s="511"/>
      <c r="DH82" s="511"/>
      <c r="DI82" s="511"/>
      <c r="DJ82" s="511"/>
      <c r="DL82" s="530"/>
      <c r="DM82" s="530"/>
      <c r="DN82" s="530"/>
      <c r="DO82" s="530"/>
      <c r="DP82" s="530"/>
      <c r="DQ82" s="530"/>
      <c r="DR82" s="530"/>
      <c r="DS82" s="530"/>
      <c r="DT82" s="530"/>
      <c r="DU82" s="530"/>
      <c r="DV82" s="530"/>
      <c r="DW82" s="530"/>
      <c r="DX82" s="530"/>
      <c r="DY82" s="530"/>
      <c r="DZ82" s="530"/>
      <c r="EA82" s="530"/>
      <c r="EB82" s="530"/>
      <c r="EC82" s="530"/>
      <c r="ED82" s="530"/>
      <c r="EE82" s="530"/>
      <c r="EF82" s="530"/>
      <c r="EG82" s="530"/>
      <c r="EI82" s="531"/>
      <c r="EJ82" s="531"/>
      <c r="EK82" s="536"/>
      <c r="EL82" s="531"/>
      <c r="EM82" s="531"/>
      <c r="EN82" s="531"/>
      <c r="EO82" s="531"/>
      <c r="EP82" s="531"/>
      <c r="EQ82" s="531"/>
      <c r="ER82" s="531"/>
      <c r="ES82" s="531"/>
      <c r="ET82" s="531"/>
      <c r="EU82" s="531"/>
      <c r="EV82" s="531"/>
      <c r="EW82" s="531"/>
      <c r="EX82" s="531"/>
      <c r="EY82" s="531"/>
      <c r="EZ82" s="531"/>
      <c r="FA82" s="531"/>
      <c r="FB82" s="531"/>
      <c r="FC82" s="531"/>
      <c r="FD82" s="531"/>
      <c r="FF82" s="532"/>
      <c r="FG82" s="532"/>
      <c r="FH82" s="532"/>
      <c r="FI82" s="532"/>
      <c r="FJ82" s="532"/>
      <c r="FK82" s="532"/>
      <c r="FL82" s="532"/>
      <c r="FM82" s="532"/>
      <c r="FN82" s="532"/>
      <c r="FO82" s="532"/>
      <c r="FP82" s="532"/>
      <c r="FQ82" s="532"/>
      <c r="FR82" s="532"/>
      <c r="FS82" s="532"/>
      <c r="FT82" s="532"/>
      <c r="FU82" s="532"/>
      <c r="FV82" s="532"/>
      <c r="FW82" s="532"/>
      <c r="FX82" s="532"/>
      <c r="FY82" s="532"/>
      <c r="FZ82" s="532"/>
      <c r="GA82" s="532"/>
      <c r="GC82" s="533"/>
      <c r="GD82" s="533"/>
      <c r="GE82" s="533"/>
      <c r="GF82" s="533"/>
      <c r="GG82" s="533"/>
      <c r="GH82" s="533"/>
      <c r="GI82" s="533"/>
      <c r="GJ82" s="533"/>
      <c r="GK82" s="533"/>
      <c r="GL82" s="533"/>
      <c r="GM82" s="533"/>
      <c r="GN82" s="533"/>
      <c r="GO82" s="533"/>
      <c r="GP82" s="533"/>
      <c r="GQ82" s="533"/>
      <c r="GR82" s="533"/>
      <c r="GS82" s="533"/>
      <c r="GT82" s="533"/>
      <c r="GU82" s="533"/>
      <c r="GV82" s="533"/>
      <c r="GW82" s="533"/>
      <c r="GX82" s="533"/>
      <c r="GZ82" s="511"/>
      <c r="HA82" s="511"/>
      <c r="HB82" s="511"/>
      <c r="HC82" s="511"/>
      <c r="HD82" s="511"/>
      <c r="HE82" s="511"/>
      <c r="HF82" s="511"/>
      <c r="HG82" s="511"/>
      <c r="HH82" s="511"/>
      <c r="HI82" s="511"/>
      <c r="HJ82" s="511"/>
      <c r="HK82" s="511"/>
      <c r="HL82" s="511"/>
      <c r="HM82" s="511"/>
      <c r="HN82" s="511"/>
      <c r="HO82" s="511"/>
      <c r="HP82" s="511"/>
      <c r="HQ82" s="511"/>
      <c r="HR82" s="511"/>
      <c r="HS82" s="511"/>
      <c r="HT82" s="511"/>
      <c r="HU82" s="511"/>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T82" s="531"/>
      <c r="IU82" s="531"/>
      <c r="IV82" s="531"/>
      <c r="IW82" s="531"/>
      <c r="IX82" s="531"/>
      <c r="IY82" s="531"/>
      <c r="IZ82" s="531"/>
      <c r="JA82" s="531"/>
      <c r="JB82" s="531"/>
      <c r="JC82" s="531"/>
      <c r="JD82" s="531"/>
      <c r="JE82" s="531"/>
      <c r="JF82" s="531"/>
      <c r="JG82" s="531"/>
      <c r="JH82" s="531"/>
      <c r="JI82" s="531"/>
      <c r="JJ82" s="531"/>
      <c r="JK82" s="531"/>
      <c r="JL82" s="531"/>
      <c r="JM82" s="531"/>
      <c r="JN82" s="531"/>
      <c r="JO82" s="531"/>
      <c r="JQ82" s="532"/>
      <c r="JR82" s="532"/>
      <c r="JS82" s="532"/>
      <c r="JT82" s="532"/>
      <c r="JU82" s="532"/>
      <c r="JV82" s="532"/>
      <c r="JW82" s="532"/>
      <c r="JX82" s="532"/>
      <c r="JY82" s="532"/>
      <c r="JZ82" s="532"/>
      <c r="KA82" s="532"/>
      <c r="KB82" s="532"/>
      <c r="KC82" s="532"/>
      <c r="KD82" s="532"/>
      <c r="KE82" s="532"/>
      <c r="KF82" s="532"/>
      <c r="KG82" s="532"/>
      <c r="KH82" s="532"/>
      <c r="KI82" s="532"/>
      <c r="KJ82" s="532"/>
      <c r="KK82" s="532"/>
      <c r="KL82" s="532"/>
      <c r="KN82" s="533"/>
      <c r="KO82" s="533"/>
      <c r="KP82" s="533"/>
      <c r="KQ82" s="533"/>
      <c r="KR82" s="533"/>
      <c r="KS82" s="533"/>
      <c r="KT82" s="533"/>
      <c r="KU82" s="533"/>
      <c r="KV82" s="533"/>
      <c r="KW82" s="533"/>
      <c r="KX82" s="533"/>
      <c r="KY82" s="533"/>
      <c r="KZ82" s="533"/>
      <c r="LA82" s="533"/>
      <c r="LB82" s="533"/>
      <c r="LC82" s="533"/>
      <c r="LD82" s="533"/>
      <c r="LE82" s="533"/>
      <c r="LF82" s="533"/>
      <c r="LG82" s="533"/>
      <c r="LH82" s="533"/>
      <c r="LI82" s="533"/>
    </row>
    <row r="83" spans="1:321"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7"/>
      <c r="BS83" s="507"/>
      <c r="BT83" s="507"/>
      <c r="BU83" s="507"/>
      <c r="BV83" s="507"/>
      <c r="BW83" s="507"/>
      <c r="BX83" s="507"/>
      <c r="BY83" s="507"/>
      <c r="BZ83" s="507"/>
      <c r="CA83" s="507"/>
      <c r="CB83" s="507"/>
      <c r="CC83" s="507"/>
      <c r="CD83" s="507"/>
      <c r="CE83" s="507"/>
      <c r="CF83" s="507"/>
      <c r="CG83" s="507"/>
      <c r="CH83" s="507"/>
      <c r="CI83" s="507"/>
      <c r="CJ83" s="507"/>
      <c r="CK83" s="507"/>
      <c r="CL83" s="507"/>
      <c r="CM83" s="507"/>
      <c r="CO83" s="511"/>
      <c r="CP83" s="511"/>
      <c r="CQ83" s="511"/>
      <c r="CR83" s="511"/>
      <c r="CS83" s="511"/>
      <c r="CT83" s="511"/>
      <c r="CU83" s="511"/>
      <c r="CV83" s="511"/>
      <c r="CW83" s="511"/>
      <c r="CX83" s="511"/>
      <c r="CY83" s="511"/>
      <c r="CZ83" s="511"/>
      <c r="DA83" s="511"/>
      <c r="DB83" s="511"/>
      <c r="DC83" s="511"/>
      <c r="DD83" s="511"/>
      <c r="DE83" s="511"/>
      <c r="DF83" s="511"/>
      <c r="DG83" s="511"/>
      <c r="DH83" s="511"/>
      <c r="DI83" s="511"/>
      <c r="DJ83" s="511"/>
      <c r="DL83" s="530"/>
      <c r="DM83" s="530"/>
      <c r="DN83" s="530"/>
      <c r="DO83" s="530"/>
      <c r="DP83" s="530"/>
      <c r="DQ83" s="530"/>
      <c r="DR83" s="530"/>
      <c r="DS83" s="530"/>
      <c r="DT83" s="530"/>
      <c r="DU83" s="530"/>
      <c r="DV83" s="530"/>
      <c r="DW83" s="530"/>
      <c r="DX83" s="530"/>
      <c r="DY83" s="530"/>
      <c r="DZ83" s="530"/>
      <c r="EA83" s="530"/>
      <c r="EB83" s="530"/>
      <c r="EC83" s="530"/>
      <c r="ED83" s="530"/>
      <c r="EE83" s="530"/>
      <c r="EF83" s="530"/>
      <c r="EG83" s="530"/>
      <c r="EI83" s="531"/>
      <c r="EJ83" s="531"/>
      <c r="EK83" s="536"/>
      <c r="EL83" s="531"/>
      <c r="EM83" s="531"/>
      <c r="EN83" s="531"/>
      <c r="EO83" s="531"/>
      <c r="EP83" s="531"/>
      <c r="EQ83" s="531"/>
      <c r="ER83" s="531"/>
      <c r="ES83" s="531"/>
      <c r="ET83" s="531"/>
      <c r="EU83" s="531"/>
      <c r="EV83" s="531"/>
      <c r="EW83" s="531"/>
      <c r="EX83" s="531"/>
      <c r="EY83" s="531"/>
      <c r="EZ83" s="531"/>
      <c r="FA83" s="531"/>
      <c r="FB83" s="531"/>
      <c r="FC83" s="531"/>
      <c r="FD83" s="531"/>
      <c r="FF83" s="532"/>
      <c r="FG83" s="532"/>
      <c r="FH83" s="532"/>
      <c r="FI83" s="532"/>
      <c r="FJ83" s="532"/>
      <c r="FK83" s="532"/>
      <c r="FL83" s="532"/>
      <c r="FM83" s="532"/>
      <c r="FN83" s="532"/>
      <c r="FO83" s="532"/>
      <c r="FP83" s="532"/>
      <c r="FQ83" s="532"/>
      <c r="FR83" s="532"/>
      <c r="FS83" s="532"/>
      <c r="FT83" s="532"/>
      <c r="FU83" s="532"/>
      <c r="FV83" s="532"/>
      <c r="FW83" s="532"/>
      <c r="FX83" s="532"/>
      <c r="FY83" s="532"/>
      <c r="FZ83" s="532"/>
      <c r="GA83" s="532"/>
      <c r="GC83" s="533"/>
      <c r="GD83" s="533"/>
      <c r="GE83" s="533"/>
      <c r="GF83" s="533"/>
      <c r="GG83" s="533"/>
      <c r="GH83" s="533"/>
      <c r="GI83" s="533"/>
      <c r="GJ83" s="533"/>
      <c r="GK83" s="533"/>
      <c r="GL83" s="533"/>
      <c r="GM83" s="533"/>
      <c r="GN83" s="533"/>
      <c r="GO83" s="533"/>
      <c r="GP83" s="533"/>
      <c r="GQ83" s="533"/>
      <c r="GR83" s="533"/>
      <c r="GS83" s="533"/>
      <c r="GT83" s="533"/>
      <c r="GU83" s="533"/>
      <c r="GV83" s="533"/>
      <c r="GW83" s="533"/>
      <c r="GX83" s="533"/>
      <c r="GZ83" s="511"/>
      <c r="HA83" s="511"/>
      <c r="HB83" s="511"/>
      <c r="HC83" s="511"/>
      <c r="HD83" s="511"/>
      <c r="HE83" s="511"/>
      <c r="HF83" s="511"/>
      <c r="HG83" s="511"/>
      <c r="HH83" s="511"/>
      <c r="HI83" s="511"/>
      <c r="HJ83" s="511"/>
      <c r="HK83" s="511"/>
      <c r="HL83" s="511"/>
      <c r="HM83" s="511"/>
      <c r="HN83" s="511"/>
      <c r="HO83" s="511"/>
      <c r="HP83" s="511"/>
      <c r="HQ83" s="511"/>
      <c r="HR83" s="511"/>
      <c r="HS83" s="511"/>
      <c r="HT83" s="511"/>
      <c r="HU83" s="511"/>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T83" s="531"/>
      <c r="IU83" s="531"/>
      <c r="IV83" s="531"/>
      <c r="IW83" s="531"/>
      <c r="IX83" s="531"/>
      <c r="IY83" s="531"/>
      <c r="IZ83" s="531"/>
      <c r="JA83" s="531"/>
      <c r="JB83" s="531"/>
      <c r="JC83" s="531"/>
      <c r="JD83" s="531"/>
      <c r="JE83" s="531"/>
      <c r="JF83" s="531"/>
      <c r="JG83" s="531"/>
      <c r="JH83" s="531"/>
      <c r="JI83" s="531"/>
      <c r="JJ83" s="531"/>
      <c r="JK83" s="531"/>
      <c r="JL83" s="531"/>
      <c r="JM83" s="531"/>
      <c r="JN83" s="531"/>
      <c r="JO83" s="531"/>
      <c r="JQ83" s="532"/>
      <c r="JR83" s="532"/>
      <c r="JS83" s="532"/>
      <c r="JT83" s="532"/>
      <c r="JU83" s="532"/>
      <c r="JV83" s="532"/>
      <c r="JW83" s="532"/>
      <c r="JX83" s="532"/>
      <c r="JY83" s="532"/>
      <c r="JZ83" s="532"/>
      <c r="KA83" s="532"/>
      <c r="KB83" s="532"/>
      <c r="KC83" s="532"/>
      <c r="KD83" s="532"/>
      <c r="KE83" s="532"/>
      <c r="KF83" s="532"/>
      <c r="KG83" s="532"/>
      <c r="KH83" s="532"/>
      <c r="KI83" s="532"/>
      <c r="KJ83" s="532"/>
      <c r="KK83" s="532"/>
      <c r="KL83" s="532"/>
      <c r="KN83" s="533"/>
      <c r="KO83" s="533"/>
      <c r="KP83" s="533"/>
      <c r="KQ83" s="533"/>
      <c r="KR83" s="533"/>
      <c r="KS83" s="533"/>
      <c r="KT83" s="533"/>
      <c r="KU83" s="533"/>
      <c r="KV83" s="533"/>
      <c r="KW83" s="533"/>
      <c r="KX83" s="533"/>
      <c r="KY83" s="533"/>
      <c r="KZ83" s="533"/>
      <c r="LA83" s="533"/>
      <c r="LB83" s="533"/>
      <c r="LC83" s="533"/>
      <c r="LD83" s="533"/>
      <c r="LE83" s="533"/>
      <c r="LF83" s="533"/>
      <c r="LG83" s="533"/>
      <c r="LH83" s="533"/>
      <c r="LI83" s="533"/>
    </row>
    <row r="84" spans="1:321"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7"/>
      <c r="BS84" s="507"/>
      <c r="BT84" s="507"/>
      <c r="BU84" s="507"/>
      <c r="BV84" s="507"/>
      <c r="BW84" s="507"/>
      <c r="BX84" s="507"/>
      <c r="BY84" s="507"/>
      <c r="BZ84" s="507"/>
      <c r="CA84" s="507"/>
      <c r="CB84" s="507"/>
      <c r="CC84" s="507"/>
      <c r="CD84" s="507"/>
      <c r="CE84" s="507"/>
      <c r="CF84" s="507"/>
      <c r="CG84" s="507"/>
      <c r="CH84" s="507"/>
      <c r="CI84" s="507"/>
      <c r="CJ84" s="507"/>
      <c r="CK84" s="507"/>
      <c r="CL84" s="507"/>
      <c r="CM84" s="507"/>
      <c r="CO84" s="511"/>
      <c r="CP84" s="511"/>
      <c r="CQ84" s="511"/>
      <c r="CR84" s="511"/>
      <c r="CS84" s="511"/>
      <c r="CT84" s="511"/>
      <c r="CU84" s="511"/>
      <c r="CV84" s="511"/>
      <c r="CW84" s="511"/>
      <c r="CX84" s="511"/>
      <c r="CY84" s="511"/>
      <c r="CZ84" s="511"/>
      <c r="DA84" s="511"/>
      <c r="DB84" s="511"/>
      <c r="DC84" s="511"/>
      <c r="DD84" s="511"/>
      <c r="DE84" s="511"/>
      <c r="DF84" s="511"/>
      <c r="DG84" s="511"/>
      <c r="DH84" s="511"/>
      <c r="DI84" s="511"/>
      <c r="DJ84" s="511"/>
      <c r="DL84" s="530"/>
      <c r="DM84" s="530"/>
      <c r="DN84" s="530"/>
      <c r="DO84" s="530"/>
      <c r="DP84" s="530"/>
      <c r="DQ84" s="530"/>
      <c r="DR84" s="530"/>
      <c r="DS84" s="530"/>
      <c r="DT84" s="530"/>
      <c r="DU84" s="530"/>
      <c r="DV84" s="530"/>
      <c r="DW84" s="530"/>
      <c r="DX84" s="530"/>
      <c r="DY84" s="530"/>
      <c r="DZ84" s="530"/>
      <c r="EA84" s="530"/>
      <c r="EB84" s="530"/>
      <c r="EC84" s="530"/>
      <c r="ED84" s="530"/>
      <c r="EE84" s="530"/>
      <c r="EF84" s="530"/>
      <c r="EG84" s="530"/>
      <c r="EI84" s="531"/>
      <c r="EJ84" s="531"/>
      <c r="EK84" s="536"/>
      <c r="EL84" s="531"/>
      <c r="EM84" s="531"/>
      <c r="EN84" s="531"/>
      <c r="EO84" s="531"/>
      <c r="EP84" s="531"/>
      <c r="EQ84" s="531"/>
      <c r="ER84" s="531"/>
      <c r="ES84" s="531"/>
      <c r="ET84" s="531"/>
      <c r="EU84" s="531"/>
      <c r="EV84" s="531"/>
      <c r="EW84" s="531"/>
      <c r="EX84" s="531"/>
      <c r="EY84" s="531"/>
      <c r="EZ84" s="531"/>
      <c r="FA84" s="531"/>
      <c r="FB84" s="531"/>
      <c r="FC84" s="531"/>
      <c r="FD84" s="531"/>
      <c r="FF84" s="532"/>
      <c r="FG84" s="532"/>
      <c r="FH84" s="532"/>
      <c r="FI84" s="532"/>
      <c r="FJ84" s="532"/>
      <c r="FK84" s="532"/>
      <c r="FL84" s="532"/>
      <c r="FM84" s="532"/>
      <c r="FN84" s="532"/>
      <c r="FO84" s="532"/>
      <c r="FP84" s="532"/>
      <c r="FQ84" s="532"/>
      <c r="FR84" s="532"/>
      <c r="FS84" s="532"/>
      <c r="FT84" s="532"/>
      <c r="FU84" s="532"/>
      <c r="FV84" s="532"/>
      <c r="FW84" s="532"/>
      <c r="FX84" s="532"/>
      <c r="FY84" s="532"/>
      <c r="FZ84" s="532"/>
      <c r="GA84" s="532"/>
      <c r="GC84" s="533"/>
      <c r="GD84" s="533"/>
      <c r="GE84" s="533"/>
      <c r="GF84" s="533"/>
      <c r="GG84" s="533"/>
      <c r="GH84" s="533"/>
      <c r="GI84" s="533"/>
      <c r="GJ84" s="533"/>
      <c r="GK84" s="533"/>
      <c r="GL84" s="533"/>
      <c r="GM84" s="533"/>
      <c r="GN84" s="533"/>
      <c r="GO84" s="533"/>
      <c r="GP84" s="533"/>
      <c r="GQ84" s="533"/>
      <c r="GR84" s="533"/>
      <c r="GS84" s="533"/>
      <c r="GT84" s="533"/>
      <c r="GU84" s="533"/>
      <c r="GV84" s="533"/>
      <c r="GW84" s="533"/>
      <c r="GX84" s="533"/>
      <c r="GZ84" s="511"/>
      <c r="HA84" s="511"/>
      <c r="HB84" s="511"/>
      <c r="HC84" s="511"/>
      <c r="HD84" s="511"/>
      <c r="HE84" s="511"/>
      <c r="HF84" s="511"/>
      <c r="HG84" s="511"/>
      <c r="HH84" s="511"/>
      <c r="HI84" s="511"/>
      <c r="HJ84" s="511"/>
      <c r="HK84" s="511"/>
      <c r="HL84" s="511"/>
      <c r="HM84" s="511"/>
      <c r="HN84" s="511"/>
      <c r="HO84" s="511"/>
      <c r="HP84" s="511"/>
      <c r="HQ84" s="511"/>
      <c r="HR84" s="511"/>
      <c r="HS84" s="511"/>
      <c r="HT84" s="511"/>
      <c r="HU84" s="511"/>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T84" s="531"/>
      <c r="IU84" s="531"/>
      <c r="IV84" s="531"/>
      <c r="IW84" s="531"/>
      <c r="IX84" s="531"/>
      <c r="IY84" s="531"/>
      <c r="IZ84" s="531"/>
      <c r="JA84" s="531"/>
      <c r="JB84" s="531"/>
      <c r="JC84" s="531"/>
      <c r="JD84" s="531"/>
      <c r="JE84" s="531"/>
      <c r="JF84" s="531"/>
      <c r="JG84" s="531"/>
      <c r="JH84" s="531"/>
      <c r="JI84" s="531"/>
      <c r="JJ84" s="531"/>
      <c r="JK84" s="531"/>
      <c r="JL84" s="531"/>
      <c r="JM84" s="531"/>
      <c r="JN84" s="531"/>
      <c r="JO84" s="531"/>
      <c r="JQ84" s="532"/>
      <c r="JR84" s="532"/>
      <c r="JS84" s="532"/>
      <c r="JT84" s="532"/>
      <c r="JU84" s="532"/>
      <c r="JV84" s="532"/>
      <c r="JW84" s="532"/>
      <c r="JX84" s="532"/>
      <c r="JY84" s="532"/>
      <c r="JZ84" s="532"/>
      <c r="KA84" s="532"/>
      <c r="KB84" s="532"/>
      <c r="KC84" s="532"/>
      <c r="KD84" s="532"/>
      <c r="KE84" s="532"/>
      <c r="KF84" s="532"/>
      <c r="KG84" s="532"/>
      <c r="KH84" s="532"/>
      <c r="KI84" s="532"/>
      <c r="KJ84" s="532"/>
      <c r="KK84" s="532"/>
      <c r="KL84" s="532"/>
      <c r="KN84" s="533"/>
      <c r="KO84" s="533"/>
      <c r="KP84" s="533"/>
      <c r="KQ84" s="533"/>
      <c r="KR84" s="533"/>
      <c r="KS84" s="533"/>
      <c r="KT84" s="533"/>
      <c r="KU84" s="533"/>
      <c r="KV84" s="533"/>
      <c r="KW84" s="533"/>
      <c r="KX84" s="533"/>
      <c r="KY84" s="533"/>
      <c r="KZ84" s="533"/>
      <c r="LA84" s="533"/>
      <c r="LB84" s="533"/>
      <c r="LC84" s="533"/>
      <c r="LD84" s="533"/>
      <c r="LE84" s="533"/>
      <c r="LF84" s="533"/>
      <c r="LG84" s="533"/>
      <c r="LH84" s="533"/>
      <c r="LI84" s="533"/>
    </row>
    <row r="85" spans="1:321"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7"/>
      <c r="BS85" s="507"/>
      <c r="BT85" s="507"/>
      <c r="BU85" s="507"/>
      <c r="BV85" s="507"/>
      <c r="BW85" s="507"/>
      <c r="BX85" s="507"/>
      <c r="BY85" s="507"/>
      <c r="BZ85" s="507"/>
      <c r="CA85" s="507"/>
      <c r="CB85" s="507"/>
      <c r="CC85" s="507"/>
      <c r="CD85" s="507"/>
      <c r="CE85" s="507"/>
      <c r="CF85" s="507"/>
      <c r="CG85" s="507"/>
      <c r="CH85" s="507"/>
      <c r="CI85" s="507"/>
      <c r="CJ85" s="507"/>
      <c r="CK85" s="507"/>
      <c r="CL85" s="507"/>
      <c r="CM85" s="507"/>
      <c r="CO85" s="511"/>
      <c r="CP85" s="511"/>
      <c r="CQ85" s="511"/>
      <c r="CR85" s="511"/>
      <c r="CS85" s="511"/>
      <c r="CT85" s="511"/>
      <c r="CU85" s="511"/>
      <c r="CV85" s="511"/>
      <c r="CW85" s="511"/>
      <c r="CX85" s="511"/>
      <c r="CY85" s="511"/>
      <c r="CZ85" s="511"/>
      <c r="DA85" s="511"/>
      <c r="DB85" s="511"/>
      <c r="DC85" s="511"/>
      <c r="DD85" s="511"/>
      <c r="DE85" s="511"/>
      <c r="DF85" s="511"/>
      <c r="DG85" s="511"/>
      <c r="DH85" s="511"/>
      <c r="DI85" s="511"/>
      <c r="DJ85" s="511"/>
      <c r="DL85" s="530"/>
      <c r="DM85" s="530"/>
      <c r="DN85" s="530"/>
      <c r="DO85" s="530"/>
      <c r="DP85" s="530"/>
      <c r="DQ85" s="530"/>
      <c r="DR85" s="530"/>
      <c r="DS85" s="530"/>
      <c r="DT85" s="530"/>
      <c r="DU85" s="530"/>
      <c r="DV85" s="530"/>
      <c r="DW85" s="530"/>
      <c r="DX85" s="530"/>
      <c r="DY85" s="530"/>
      <c r="DZ85" s="530"/>
      <c r="EA85" s="530"/>
      <c r="EB85" s="530"/>
      <c r="EC85" s="530"/>
      <c r="ED85" s="530"/>
      <c r="EE85" s="530"/>
      <c r="EF85" s="530"/>
      <c r="EG85" s="530"/>
      <c r="EI85" s="531"/>
      <c r="EJ85" s="531"/>
      <c r="EK85" s="536"/>
      <c r="EL85" s="531"/>
      <c r="EM85" s="531"/>
      <c r="EN85" s="531"/>
      <c r="EO85" s="531"/>
      <c r="EP85" s="531"/>
      <c r="EQ85" s="531"/>
      <c r="ER85" s="531"/>
      <c r="ES85" s="531"/>
      <c r="ET85" s="531"/>
      <c r="EU85" s="531"/>
      <c r="EV85" s="531"/>
      <c r="EW85" s="531"/>
      <c r="EX85" s="531"/>
      <c r="EY85" s="531"/>
      <c r="EZ85" s="531"/>
      <c r="FA85" s="531"/>
      <c r="FB85" s="531"/>
      <c r="FC85" s="531"/>
      <c r="FD85" s="531"/>
      <c r="FF85" s="532"/>
      <c r="FG85" s="532"/>
      <c r="FH85" s="532"/>
      <c r="FI85" s="532"/>
      <c r="FJ85" s="532"/>
      <c r="FK85" s="532"/>
      <c r="FL85" s="532"/>
      <c r="FM85" s="532"/>
      <c r="FN85" s="532"/>
      <c r="FO85" s="532"/>
      <c r="FP85" s="532"/>
      <c r="FQ85" s="532"/>
      <c r="FR85" s="532"/>
      <c r="FS85" s="532"/>
      <c r="FT85" s="532"/>
      <c r="FU85" s="532"/>
      <c r="FV85" s="532"/>
      <c r="FW85" s="532"/>
      <c r="FX85" s="532"/>
      <c r="FY85" s="532"/>
      <c r="FZ85" s="532"/>
      <c r="GA85" s="532"/>
      <c r="GC85" s="533"/>
      <c r="GD85" s="533"/>
      <c r="GE85" s="533"/>
      <c r="GF85" s="533"/>
      <c r="GG85" s="533"/>
      <c r="GH85" s="533"/>
      <c r="GI85" s="533"/>
      <c r="GJ85" s="533"/>
      <c r="GK85" s="533"/>
      <c r="GL85" s="533"/>
      <c r="GM85" s="533"/>
      <c r="GN85" s="533"/>
      <c r="GO85" s="533"/>
      <c r="GP85" s="533"/>
      <c r="GQ85" s="533"/>
      <c r="GR85" s="533"/>
      <c r="GS85" s="533"/>
      <c r="GT85" s="533"/>
      <c r="GU85" s="533"/>
      <c r="GV85" s="533"/>
      <c r="GW85" s="533"/>
      <c r="GX85" s="533"/>
      <c r="GZ85" s="511"/>
      <c r="HA85" s="511"/>
      <c r="HB85" s="511"/>
      <c r="HC85" s="511"/>
      <c r="HD85" s="511"/>
      <c r="HE85" s="511"/>
      <c r="HF85" s="511"/>
      <c r="HG85" s="511"/>
      <c r="HH85" s="511"/>
      <c r="HI85" s="511"/>
      <c r="HJ85" s="511"/>
      <c r="HK85" s="511"/>
      <c r="HL85" s="511"/>
      <c r="HM85" s="511"/>
      <c r="HN85" s="511"/>
      <c r="HO85" s="511"/>
      <c r="HP85" s="511"/>
      <c r="HQ85" s="511"/>
      <c r="HR85" s="511"/>
      <c r="HS85" s="511"/>
      <c r="HT85" s="511"/>
      <c r="HU85" s="511"/>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T85" s="531"/>
      <c r="IU85" s="531"/>
      <c r="IV85" s="531"/>
      <c r="IW85" s="531"/>
      <c r="IX85" s="531"/>
      <c r="IY85" s="531"/>
      <c r="IZ85" s="531"/>
      <c r="JA85" s="531"/>
      <c r="JB85" s="531"/>
      <c r="JC85" s="531"/>
      <c r="JD85" s="531"/>
      <c r="JE85" s="531"/>
      <c r="JF85" s="531"/>
      <c r="JG85" s="531"/>
      <c r="JH85" s="531"/>
      <c r="JI85" s="531"/>
      <c r="JJ85" s="531"/>
      <c r="JK85" s="531"/>
      <c r="JL85" s="531"/>
      <c r="JM85" s="531"/>
      <c r="JN85" s="531"/>
      <c r="JO85" s="531"/>
      <c r="JQ85" s="532"/>
      <c r="JR85" s="532"/>
      <c r="JS85" s="532"/>
      <c r="JT85" s="532"/>
      <c r="JU85" s="532"/>
      <c r="JV85" s="532"/>
      <c r="JW85" s="532"/>
      <c r="JX85" s="532"/>
      <c r="JY85" s="532"/>
      <c r="JZ85" s="532"/>
      <c r="KA85" s="532"/>
      <c r="KB85" s="532"/>
      <c r="KC85" s="532"/>
      <c r="KD85" s="532"/>
      <c r="KE85" s="532"/>
      <c r="KF85" s="532"/>
      <c r="KG85" s="532"/>
      <c r="KH85" s="532"/>
      <c r="KI85" s="532"/>
      <c r="KJ85" s="532"/>
      <c r="KK85" s="532"/>
      <c r="KL85" s="532"/>
      <c r="KN85" s="533"/>
      <c r="KO85" s="533"/>
      <c r="KP85" s="533"/>
      <c r="KQ85" s="533"/>
      <c r="KR85" s="533"/>
      <c r="KS85" s="533"/>
      <c r="KT85" s="533"/>
      <c r="KU85" s="533"/>
      <c r="KV85" s="533"/>
      <c r="KW85" s="533"/>
      <c r="KX85" s="533"/>
      <c r="KY85" s="533"/>
      <c r="KZ85" s="533"/>
      <c r="LA85" s="533"/>
      <c r="LB85" s="533"/>
      <c r="LC85" s="533"/>
      <c r="LD85" s="533"/>
      <c r="LE85" s="533"/>
      <c r="LF85" s="533"/>
      <c r="LG85" s="533"/>
      <c r="LH85" s="533"/>
      <c r="LI85" s="533"/>
    </row>
    <row r="86" spans="1:321"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7"/>
      <c r="BS86" s="507"/>
      <c r="BT86" s="507"/>
      <c r="BU86" s="507"/>
      <c r="BV86" s="507"/>
      <c r="BW86" s="507"/>
      <c r="BX86" s="507"/>
      <c r="BY86" s="507"/>
      <c r="BZ86" s="507"/>
      <c r="CA86" s="507"/>
      <c r="CB86" s="507"/>
      <c r="CC86" s="507"/>
      <c r="CD86" s="507"/>
      <c r="CE86" s="507"/>
      <c r="CF86" s="507"/>
      <c r="CG86" s="507"/>
      <c r="CH86" s="507"/>
      <c r="CI86" s="507"/>
      <c r="CJ86" s="507"/>
      <c r="CK86" s="507"/>
      <c r="CL86" s="507"/>
      <c r="CM86" s="507"/>
      <c r="CO86" s="511"/>
      <c r="CP86" s="511"/>
      <c r="CQ86" s="511"/>
      <c r="CR86" s="511"/>
      <c r="CS86" s="511"/>
      <c r="CT86" s="511"/>
      <c r="CU86" s="511"/>
      <c r="CV86" s="511"/>
      <c r="CW86" s="511"/>
      <c r="CX86" s="511"/>
      <c r="CY86" s="511"/>
      <c r="CZ86" s="511"/>
      <c r="DA86" s="511"/>
      <c r="DB86" s="511"/>
      <c r="DC86" s="511"/>
      <c r="DD86" s="511"/>
      <c r="DE86" s="511"/>
      <c r="DF86" s="511"/>
      <c r="DG86" s="511"/>
      <c r="DH86" s="511"/>
      <c r="DI86" s="511"/>
      <c r="DJ86" s="511"/>
      <c r="DL86" s="530"/>
      <c r="DM86" s="530"/>
      <c r="DN86" s="530"/>
      <c r="DO86" s="530"/>
      <c r="DP86" s="530"/>
      <c r="DQ86" s="530"/>
      <c r="DR86" s="530"/>
      <c r="DS86" s="530"/>
      <c r="DT86" s="530"/>
      <c r="DU86" s="530"/>
      <c r="DV86" s="530"/>
      <c r="DW86" s="530"/>
      <c r="DX86" s="530"/>
      <c r="DY86" s="530"/>
      <c r="DZ86" s="530"/>
      <c r="EA86" s="530"/>
      <c r="EB86" s="530"/>
      <c r="EC86" s="530"/>
      <c r="ED86" s="530"/>
      <c r="EE86" s="530"/>
      <c r="EF86" s="530"/>
      <c r="EG86" s="530"/>
      <c r="EI86" s="531"/>
      <c r="EJ86" s="531"/>
      <c r="EK86" s="536"/>
      <c r="EL86" s="531"/>
      <c r="EM86" s="531"/>
      <c r="EN86" s="531"/>
      <c r="EO86" s="531"/>
      <c r="EP86" s="531"/>
      <c r="EQ86" s="531"/>
      <c r="ER86" s="531"/>
      <c r="ES86" s="531"/>
      <c r="ET86" s="531"/>
      <c r="EU86" s="531"/>
      <c r="EV86" s="531"/>
      <c r="EW86" s="531"/>
      <c r="EX86" s="531"/>
      <c r="EY86" s="531"/>
      <c r="EZ86" s="531"/>
      <c r="FA86" s="531"/>
      <c r="FB86" s="531"/>
      <c r="FC86" s="531"/>
      <c r="FD86" s="531"/>
      <c r="FF86" s="532"/>
      <c r="FG86" s="532"/>
      <c r="FH86" s="532"/>
      <c r="FI86" s="532"/>
      <c r="FJ86" s="532"/>
      <c r="FK86" s="532"/>
      <c r="FL86" s="532"/>
      <c r="FM86" s="532"/>
      <c r="FN86" s="532"/>
      <c r="FO86" s="532"/>
      <c r="FP86" s="532"/>
      <c r="FQ86" s="532"/>
      <c r="FR86" s="532"/>
      <c r="FS86" s="532"/>
      <c r="FT86" s="532"/>
      <c r="FU86" s="532"/>
      <c r="FV86" s="532"/>
      <c r="FW86" s="532"/>
      <c r="FX86" s="532"/>
      <c r="FY86" s="532"/>
      <c r="FZ86" s="532"/>
      <c r="GA86" s="532"/>
      <c r="GC86" s="533"/>
      <c r="GD86" s="533"/>
      <c r="GE86" s="533"/>
      <c r="GF86" s="533"/>
      <c r="GG86" s="533"/>
      <c r="GH86" s="533"/>
      <c r="GI86" s="533"/>
      <c r="GJ86" s="533"/>
      <c r="GK86" s="533"/>
      <c r="GL86" s="533"/>
      <c r="GM86" s="533"/>
      <c r="GN86" s="533"/>
      <c r="GO86" s="533"/>
      <c r="GP86" s="533"/>
      <c r="GQ86" s="533"/>
      <c r="GR86" s="533"/>
      <c r="GS86" s="533"/>
      <c r="GT86" s="533"/>
      <c r="GU86" s="533"/>
      <c r="GV86" s="533"/>
      <c r="GW86" s="533"/>
      <c r="GX86" s="533"/>
      <c r="GZ86" s="511"/>
      <c r="HA86" s="511"/>
      <c r="HB86" s="511"/>
      <c r="HC86" s="511"/>
      <c r="HD86" s="511"/>
      <c r="HE86" s="511"/>
      <c r="HF86" s="511"/>
      <c r="HG86" s="511"/>
      <c r="HH86" s="511"/>
      <c r="HI86" s="511"/>
      <c r="HJ86" s="511"/>
      <c r="HK86" s="511"/>
      <c r="HL86" s="511"/>
      <c r="HM86" s="511"/>
      <c r="HN86" s="511"/>
      <c r="HO86" s="511"/>
      <c r="HP86" s="511"/>
      <c r="HQ86" s="511"/>
      <c r="HR86" s="511"/>
      <c r="HS86" s="511"/>
      <c r="HT86" s="511"/>
      <c r="HU86" s="511"/>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T86" s="531"/>
      <c r="IU86" s="531"/>
      <c r="IV86" s="531"/>
      <c r="IW86" s="531"/>
      <c r="IX86" s="531"/>
      <c r="IY86" s="531"/>
      <c r="IZ86" s="531"/>
      <c r="JA86" s="531"/>
      <c r="JB86" s="531"/>
      <c r="JC86" s="531"/>
      <c r="JD86" s="531"/>
      <c r="JE86" s="531"/>
      <c r="JF86" s="531"/>
      <c r="JG86" s="531"/>
      <c r="JH86" s="531"/>
      <c r="JI86" s="531"/>
      <c r="JJ86" s="531"/>
      <c r="JK86" s="531"/>
      <c r="JL86" s="531"/>
      <c r="JM86" s="531"/>
      <c r="JN86" s="531"/>
      <c r="JO86" s="531"/>
      <c r="JQ86" s="532"/>
      <c r="JR86" s="532"/>
      <c r="JS86" s="532"/>
      <c r="JT86" s="532"/>
      <c r="JU86" s="532"/>
      <c r="JV86" s="532"/>
      <c r="JW86" s="532"/>
      <c r="JX86" s="532"/>
      <c r="JY86" s="532"/>
      <c r="JZ86" s="532"/>
      <c r="KA86" s="532"/>
      <c r="KB86" s="532"/>
      <c r="KC86" s="532"/>
      <c r="KD86" s="532"/>
      <c r="KE86" s="532"/>
      <c r="KF86" s="532"/>
      <c r="KG86" s="532"/>
      <c r="KH86" s="532"/>
      <c r="KI86" s="532"/>
      <c r="KJ86" s="532"/>
      <c r="KK86" s="532"/>
      <c r="KL86" s="532"/>
      <c r="KN86" s="533"/>
      <c r="KO86" s="533"/>
      <c r="KP86" s="533"/>
      <c r="KQ86" s="533"/>
      <c r="KR86" s="533"/>
      <c r="KS86" s="533"/>
      <c r="KT86" s="533"/>
      <c r="KU86" s="533"/>
      <c r="KV86" s="533"/>
      <c r="KW86" s="533"/>
      <c r="KX86" s="533"/>
      <c r="KY86" s="533"/>
      <c r="KZ86" s="533"/>
      <c r="LA86" s="533"/>
      <c r="LB86" s="533"/>
      <c r="LC86" s="533"/>
      <c r="LD86" s="533"/>
      <c r="LE86" s="533"/>
      <c r="LF86" s="533"/>
      <c r="LG86" s="533"/>
      <c r="LH86" s="533"/>
      <c r="LI86" s="533"/>
    </row>
    <row r="87" spans="1:321"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7"/>
      <c r="BS87" s="507"/>
      <c r="BT87" s="507"/>
      <c r="BU87" s="507"/>
      <c r="BV87" s="507"/>
      <c r="BW87" s="507"/>
      <c r="BX87" s="507"/>
      <c r="BY87" s="507"/>
      <c r="BZ87" s="507"/>
      <c r="CA87" s="507"/>
      <c r="CB87" s="507"/>
      <c r="CC87" s="507"/>
      <c r="CD87" s="507"/>
      <c r="CE87" s="507"/>
      <c r="CF87" s="507"/>
      <c r="CG87" s="507"/>
      <c r="CH87" s="507"/>
      <c r="CI87" s="507"/>
      <c r="CJ87" s="507"/>
      <c r="CK87" s="507"/>
      <c r="CL87" s="507"/>
      <c r="CM87" s="507"/>
      <c r="CO87" s="511"/>
      <c r="CP87" s="511"/>
      <c r="CQ87" s="511"/>
      <c r="CR87" s="511"/>
      <c r="CS87" s="511"/>
      <c r="CT87" s="511"/>
      <c r="CU87" s="511"/>
      <c r="CV87" s="511"/>
      <c r="CW87" s="511"/>
      <c r="CX87" s="511"/>
      <c r="CY87" s="511"/>
      <c r="CZ87" s="511"/>
      <c r="DA87" s="511"/>
      <c r="DB87" s="511"/>
      <c r="DC87" s="511"/>
      <c r="DD87" s="511"/>
      <c r="DE87" s="511"/>
      <c r="DF87" s="511"/>
      <c r="DG87" s="511"/>
      <c r="DH87" s="511"/>
      <c r="DI87" s="511"/>
      <c r="DJ87" s="511"/>
      <c r="DL87" s="530"/>
      <c r="DM87" s="530"/>
      <c r="DN87" s="530"/>
      <c r="DO87" s="530"/>
      <c r="DP87" s="530"/>
      <c r="DQ87" s="530"/>
      <c r="DR87" s="530"/>
      <c r="DS87" s="530"/>
      <c r="DT87" s="530"/>
      <c r="DU87" s="530"/>
      <c r="DV87" s="530"/>
      <c r="DW87" s="530"/>
      <c r="DX87" s="530"/>
      <c r="DY87" s="530"/>
      <c r="DZ87" s="530"/>
      <c r="EA87" s="530"/>
      <c r="EB87" s="530"/>
      <c r="EC87" s="530"/>
      <c r="ED87" s="530"/>
      <c r="EE87" s="530"/>
      <c r="EF87" s="530"/>
      <c r="EG87" s="530"/>
      <c r="EI87" s="531"/>
      <c r="EJ87" s="531"/>
      <c r="EK87" s="536"/>
      <c r="EL87" s="531"/>
      <c r="EM87" s="531"/>
      <c r="EN87" s="531"/>
      <c r="EO87" s="531"/>
      <c r="EP87" s="531"/>
      <c r="EQ87" s="531"/>
      <c r="ER87" s="531"/>
      <c r="ES87" s="531"/>
      <c r="ET87" s="531"/>
      <c r="EU87" s="531"/>
      <c r="EV87" s="531"/>
      <c r="EW87" s="531"/>
      <c r="EX87" s="531"/>
      <c r="EY87" s="531"/>
      <c r="EZ87" s="531"/>
      <c r="FA87" s="531"/>
      <c r="FB87" s="531"/>
      <c r="FC87" s="531"/>
      <c r="FD87" s="531"/>
      <c r="FF87" s="532"/>
      <c r="FG87" s="532"/>
      <c r="FH87" s="532"/>
      <c r="FI87" s="532"/>
      <c r="FJ87" s="532"/>
      <c r="FK87" s="532"/>
      <c r="FL87" s="532"/>
      <c r="FM87" s="532"/>
      <c r="FN87" s="532"/>
      <c r="FO87" s="532"/>
      <c r="FP87" s="532"/>
      <c r="FQ87" s="532"/>
      <c r="FR87" s="532"/>
      <c r="FS87" s="532"/>
      <c r="FT87" s="532"/>
      <c r="FU87" s="532"/>
      <c r="FV87" s="532"/>
      <c r="FW87" s="532"/>
      <c r="FX87" s="532"/>
      <c r="FY87" s="532"/>
      <c r="FZ87" s="532"/>
      <c r="GA87" s="532"/>
      <c r="GC87" s="533"/>
      <c r="GD87" s="533"/>
      <c r="GE87" s="533"/>
      <c r="GF87" s="533"/>
      <c r="GG87" s="533"/>
      <c r="GH87" s="533"/>
      <c r="GI87" s="533"/>
      <c r="GJ87" s="533"/>
      <c r="GK87" s="533"/>
      <c r="GL87" s="533"/>
      <c r="GM87" s="533"/>
      <c r="GN87" s="533"/>
      <c r="GO87" s="533"/>
      <c r="GP87" s="533"/>
      <c r="GQ87" s="533"/>
      <c r="GR87" s="533"/>
      <c r="GS87" s="533"/>
      <c r="GT87" s="533"/>
      <c r="GU87" s="533"/>
      <c r="GV87" s="533"/>
      <c r="GW87" s="533"/>
      <c r="GX87" s="533"/>
      <c r="GZ87" s="511"/>
      <c r="HA87" s="511"/>
      <c r="HB87" s="511"/>
      <c r="HC87" s="511"/>
      <c r="HD87" s="511"/>
      <c r="HE87" s="511"/>
      <c r="HF87" s="511"/>
      <c r="HG87" s="511"/>
      <c r="HH87" s="511"/>
      <c r="HI87" s="511"/>
      <c r="HJ87" s="511"/>
      <c r="HK87" s="511"/>
      <c r="HL87" s="511"/>
      <c r="HM87" s="511"/>
      <c r="HN87" s="511"/>
      <c r="HO87" s="511"/>
      <c r="HP87" s="511"/>
      <c r="HQ87" s="511"/>
      <c r="HR87" s="511"/>
      <c r="HS87" s="511"/>
      <c r="HT87" s="511"/>
      <c r="HU87" s="511"/>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T87" s="531"/>
      <c r="IU87" s="531"/>
      <c r="IV87" s="531"/>
      <c r="IW87" s="531"/>
      <c r="IX87" s="531"/>
      <c r="IY87" s="531"/>
      <c r="IZ87" s="531"/>
      <c r="JA87" s="531"/>
      <c r="JB87" s="531"/>
      <c r="JC87" s="531"/>
      <c r="JD87" s="531"/>
      <c r="JE87" s="531"/>
      <c r="JF87" s="531"/>
      <c r="JG87" s="531"/>
      <c r="JH87" s="531"/>
      <c r="JI87" s="531"/>
      <c r="JJ87" s="531"/>
      <c r="JK87" s="531"/>
      <c r="JL87" s="531"/>
      <c r="JM87" s="531"/>
      <c r="JN87" s="531"/>
      <c r="JO87" s="531"/>
      <c r="JQ87" s="532"/>
      <c r="JR87" s="532"/>
      <c r="JS87" s="532"/>
      <c r="JT87" s="532"/>
      <c r="JU87" s="532"/>
      <c r="JV87" s="532"/>
      <c r="JW87" s="532"/>
      <c r="JX87" s="532"/>
      <c r="JY87" s="532"/>
      <c r="JZ87" s="532"/>
      <c r="KA87" s="532"/>
      <c r="KB87" s="532"/>
      <c r="KC87" s="532"/>
      <c r="KD87" s="532"/>
      <c r="KE87" s="532"/>
      <c r="KF87" s="532"/>
      <c r="KG87" s="532"/>
      <c r="KH87" s="532"/>
      <c r="KI87" s="532"/>
      <c r="KJ87" s="532"/>
      <c r="KK87" s="532"/>
      <c r="KL87" s="532"/>
      <c r="KN87" s="533"/>
      <c r="KO87" s="533"/>
      <c r="KP87" s="533"/>
      <c r="KQ87" s="533"/>
      <c r="KR87" s="533"/>
      <c r="KS87" s="533"/>
      <c r="KT87" s="533"/>
      <c r="KU87" s="533"/>
      <c r="KV87" s="533"/>
      <c r="KW87" s="533"/>
      <c r="KX87" s="533"/>
      <c r="KY87" s="533"/>
      <c r="KZ87" s="533"/>
      <c r="LA87" s="533"/>
      <c r="LB87" s="533"/>
      <c r="LC87" s="533"/>
      <c r="LD87" s="533"/>
      <c r="LE87" s="533"/>
      <c r="LF87" s="533"/>
      <c r="LG87" s="533"/>
      <c r="LH87" s="533"/>
      <c r="LI87" s="533"/>
    </row>
    <row r="88" spans="1:321"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7"/>
      <c r="BS88" s="507"/>
      <c r="BT88" s="507"/>
      <c r="BU88" s="507"/>
      <c r="BV88" s="507"/>
      <c r="BW88" s="507"/>
      <c r="BX88" s="507"/>
      <c r="BY88" s="507"/>
      <c r="BZ88" s="507"/>
      <c r="CA88" s="507"/>
      <c r="CB88" s="507"/>
      <c r="CC88" s="507"/>
      <c r="CD88" s="507"/>
      <c r="CE88" s="507"/>
      <c r="CF88" s="507"/>
      <c r="CG88" s="507"/>
      <c r="CH88" s="507"/>
      <c r="CI88" s="507"/>
      <c r="CJ88" s="507"/>
      <c r="CK88" s="507"/>
      <c r="CL88" s="507"/>
      <c r="CM88" s="507"/>
      <c r="CO88" s="511"/>
      <c r="CP88" s="511"/>
      <c r="CQ88" s="511"/>
      <c r="CR88" s="511"/>
      <c r="CS88" s="511"/>
      <c r="CT88" s="511"/>
      <c r="CU88" s="511"/>
      <c r="CV88" s="511"/>
      <c r="CW88" s="511"/>
      <c r="CX88" s="511"/>
      <c r="CY88" s="511"/>
      <c r="CZ88" s="511"/>
      <c r="DA88" s="511"/>
      <c r="DB88" s="511"/>
      <c r="DC88" s="511"/>
      <c r="DD88" s="511"/>
      <c r="DE88" s="511"/>
      <c r="DF88" s="511"/>
      <c r="DG88" s="511"/>
      <c r="DH88" s="511"/>
      <c r="DI88" s="511"/>
      <c r="DJ88" s="511"/>
      <c r="DL88" s="530"/>
      <c r="DM88" s="530"/>
      <c r="DN88" s="530"/>
      <c r="DO88" s="530"/>
      <c r="DP88" s="530"/>
      <c r="DQ88" s="530"/>
      <c r="DR88" s="530"/>
      <c r="DS88" s="530"/>
      <c r="DT88" s="530"/>
      <c r="DU88" s="530"/>
      <c r="DV88" s="530"/>
      <c r="DW88" s="530"/>
      <c r="DX88" s="530"/>
      <c r="DY88" s="530"/>
      <c r="DZ88" s="530"/>
      <c r="EA88" s="530"/>
      <c r="EB88" s="530"/>
      <c r="EC88" s="530"/>
      <c r="ED88" s="530"/>
      <c r="EE88" s="530"/>
      <c r="EF88" s="530"/>
      <c r="EG88" s="530"/>
      <c r="EI88" s="531"/>
      <c r="EJ88" s="531"/>
      <c r="EK88" s="536"/>
      <c r="EL88" s="531"/>
      <c r="EM88" s="531"/>
      <c r="EN88" s="531"/>
      <c r="EO88" s="531"/>
      <c r="EP88" s="531"/>
      <c r="EQ88" s="531"/>
      <c r="ER88" s="531"/>
      <c r="ES88" s="531"/>
      <c r="ET88" s="531"/>
      <c r="EU88" s="531"/>
      <c r="EV88" s="531"/>
      <c r="EW88" s="531"/>
      <c r="EX88" s="531"/>
      <c r="EY88" s="531"/>
      <c r="EZ88" s="531"/>
      <c r="FA88" s="531"/>
      <c r="FB88" s="531"/>
      <c r="FC88" s="531"/>
      <c r="FD88" s="531"/>
      <c r="FF88" s="532"/>
      <c r="FG88" s="532"/>
      <c r="FH88" s="532"/>
      <c r="FI88" s="532"/>
      <c r="FJ88" s="532"/>
      <c r="FK88" s="532"/>
      <c r="FL88" s="532"/>
      <c r="FM88" s="532"/>
      <c r="FN88" s="532"/>
      <c r="FO88" s="532"/>
      <c r="FP88" s="532"/>
      <c r="FQ88" s="532"/>
      <c r="FR88" s="532"/>
      <c r="FS88" s="532"/>
      <c r="FT88" s="532"/>
      <c r="FU88" s="532"/>
      <c r="FV88" s="532"/>
      <c r="FW88" s="532"/>
      <c r="FX88" s="532"/>
      <c r="FY88" s="532"/>
      <c r="FZ88" s="532"/>
      <c r="GA88" s="532"/>
      <c r="GC88" s="533"/>
      <c r="GD88" s="533"/>
      <c r="GE88" s="533"/>
      <c r="GF88" s="533"/>
      <c r="GG88" s="533"/>
      <c r="GH88" s="533"/>
      <c r="GI88" s="533"/>
      <c r="GJ88" s="533"/>
      <c r="GK88" s="533"/>
      <c r="GL88" s="533"/>
      <c r="GM88" s="533"/>
      <c r="GN88" s="533"/>
      <c r="GO88" s="533"/>
      <c r="GP88" s="533"/>
      <c r="GQ88" s="533"/>
      <c r="GR88" s="533"/>
      <c r="GS88" s="533"/>
      <c r="GT88" s="533"/>
      <c r="GU88" s="533"/>
      <c r="GV88" s="533"/>
      <c r="GW88" s="533"/>
      <c r="GX88" s="533"/>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T88" s="531"/>
      <c r="IU88" s="531"/>
      <c r="IV88" s="531"/>
      <c r="IW88" s="531"/>
      <c r="IX88" s="531"/>
      <c r="IY88" s="531"/>
      <c r="IZ88" s="531"/>
      <c r="JA88" s="531"/>
      <c r="JB88" s="531"/>
      <c r="JC88" s="531"/>
      <c r="JD88" s="531"/>
      <c r="JE88" s="531"/>
      <c r="JF88" s="531"/>
      <c r="JG88" s="531"/>
      <c r="JH88" s="531"/>
      <c r="JI88" s="531"/>
      <c r="JJ88" s="531"/>
      <c r="JK88" s="531"/>
      <c r="JL88" s="531"/>
      <c r="JM88" s="531"/>
      <c r="JN88" s="531"/>
      <c r="JO88" s="531"/>
      <c r="JQ88" s="532"/>
      <c r="JR88" s="532"/>
      <c r="JS88" s="532"/>
      <c r="JT88" s="532"/>
      <c r="JU88" s="532"/>
      <c r="JV88" s="532"/>
      <c r="JW88" s="532"/>
      <c r="JX88" s="532"/>
      <c r="JY88" s="532"/>
      <c r="JZ88" s="532"/>
      <c r="KA88" s="532"/>
      <c r="KB88" s="532"/>
      <c r="KC88" s="532"/>
      <c r="KD88" s="532"/>
      <c r="KE88" s="532"/>
      <c r="KF88" s="532"/>
      <c r="KG88" s="532"/>
      <c r="KH88" s="532"/>
      <c r="KI88" s="532"/>
      <c r="KJ88" s="532"/>
      <c r="KK88" s="532"/>
      <c r="KL88" s="532"/>
      <c r="KN88" s="533"/>
      <c r="KO88" s="533"/>
      <c r="KP88" s="533"/>
      <c r="KQ88" s="533"/>
      <c r="KR88" s="533"/>
      <c r="KS88" s="533"/>
      <c r="KT88" s="533"/>
      <c r="KU88" s="533"/>
      <c r="KV88" s="533"/>
      <c r="KW88" s="533"/>
      <c r="KX88" s="533"/>
      <c r="KY88" s="533"/>
      <c r="KZ88" s="533"/>
      <c r="LA88" s="533"/>
      <c r="LB88" s="533"/>
      <c r="LC88" s="533"/>
      <c r="LD88" s="533"/>
      <c r="LE88" s="533"/>
      <c r="LF88" s="533"/>
      <c r="LG88" s="533"/>
      <c r="LH88" s="533"/>
      <c r="LI88" s="533"/>
    </row>
    <row r="89" spans="1:321"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7"/>
      <c r="BS89" s="507"/>
      <c r="BT89" s="507"/>
      <c r="BU89" s="507"/>
      <c r="BV89" s="507"/>
      <c r="BW89" s="507"/>
      <c r="BX89" s="507"/>
      <c r="BY89" s="507"/>
      <c r="BZ89" s="507"/>
      <c r="CA89" s="507"/>
      <c r="CB89" s="507"/>
      <c r="CC89" s="507"/>
      <c r="CD89" s="507"/>
      <c r="CE89" s="507"/>
      <c r="CF89" s="507"/>
      <c r="CG89" s="507"/>
      <c r="CH89" s="507"/>
      <c r="CI89" s="507"/>
      <c r="CJ89" s="507"/>
      <c r="CK89" s="507"/>
      <c r="CL89" s="507"/>
      <c r="CM89" s="507"/>
      <c r="CO89" s="511"/>
      <c r="CP89" s="511"/>
      <c r="CQ89" s="511"/>
      <c r="CR89" s="511"/>
      <c r="CS89" s="511"/>
      <c r="CT89" s="511"/>
      <c r="CU89" s="511"/>
      <c r="CV89" s="511"/>
      <c r="CW89" s="511"/>
      <c r="CX89" s="511"/>
      <c r="CY89" s="511"/>
      <c r="CZ89" s="511"/>
      <c r="DA89" s="511"/>
      <c r="DB89" s="511"/>
      <c r="DC89" s="511"/>
      <c r="DD89" s="511"/>
      <c r="DE89" s="511"/>
      <c r="DF89" s="511"/>
      <c r="DG89" s="511"/>
      <c r="DH89" s="511"/>
      <c r="DI89" s="511"/>
      <c r="DJ89" s="511"/>
      <c r="DL89" s="530"/>
      <c r="DM89" s="530"/>
      <c r="DN89" s="530"/>
      <c r="DO89" s="530"/>
      <c r="DP89" s="530"/>
      <c r="DQ89" s="530"/>
      <c r="DR89" s="530"/>
      <c r="DS89" s="530"/>
      <c r="DT89" s="530"/>
      <c r="DU89" s="530"/>
      <c r="DV89" s="530"/>
      <c r="DW89" s="530"/>
      <c r="DX89" s="530"/>
      <c r="DY89" s="530"/>
      <c r="DZ89" s="530"/>
      <c r="EA89" s="530"/>
      <c r="EB89" s="530"/>
      <c r="EC89" s="530"/>
      <c r="ED89" s="530"/>
      <c r="EE89" s="530"/>
      <c r="EF89" s="530"/>
      <c r="EG89" s="530"/>
      <c r="EI89" s="531"/>
      <c r="EJ89" s="531"/>
      <c r="EK89" s="536"/>
      <c r="EL89" s="531"/>
      <c r="EM89" s="531"/>
      <c r="EN89" s="531"/>
      <c r="EO89" s="531"/>
      <c r="EP89" s="531"/>
      <c r="EQ89" s="531"/>
      <c r="ER89" s="531"/>
      <c r="ES89" s="531"/>
      <c r="ET89" s="531"/>
      <c r="EU89" s="531"/>
      <c r="EV89" s="531"/>
      <c r="EW89" s="531"/>
      <c r="EX89" s="531"/>
      <c r="EY89" s="531"/>
      <c r="EZ89" s="531"/>
      <c r="FA89" s="531"/>
      <c r="FB89" s="531"/>
      <c r="FC89" s="531"/>
      <c r="FD89" s="531"/>
      <c r="FF89" s="532"/>
      <c r="FG89" s="532"/>
      <c r="FH89" s="532"/>
      <c r="FI89" s="532"/>
      <c r="FJ89" s="532"/>
      <c r="FK89" s="532"/>
      <c r="FL89" s="532"/>
      <c r="FM89" s="532"/>
      <c r="FN89" s="532"/>
      <c r="FO89" s="532"/>
      <c r="FP89" s="532"/>
      <c r="FQ89" s="532"/>
      <c r="FR89" s="532"/>
      <c r="FS89" s="532"/>
      <c r="FT89" s="532"/>
      <c r="FU89" s="532"/>
      <c r="FV89" s="532"/>
      <c r="FW89" s="532"/>
      <c r="FX89" s="532"/>
      <c r="FY89" s="532"/>
      <c r="FZ89" s="532"/>
      <c r="GA89" s="532"/>
      <c r="GC89" s="533"/>
      <c r="GD89" s="533"/>
      <c r="GE89" s="533"/>
      <c r="GF89" s="533"/>
      <c r="GG89" s="533"/>
      <c r="GH89" s="533"/>
      <c r="GI89" s="533"/>
      <c r="GJ89" s="533"/>
      <c r="GK89" s="533"/>
      <c r="GL89" s="533"/>
      <c r="GM89" s="533"/>
      <c r="GN89" s="533"/>
      <c r="GO89" s="533"/>
      <c r="GP89" s="533"/>
      <c r="GQ89" s="533"/>
      <c r="GR89" s="533"/>
      <c r="GS89" s="533"/>
      <c r="GT89" s="533"/>
      <c r="GU89" s="533"/>
      <c r="GV89" s="533"/>
      <c r="GW89" s="533"/>
      <c r="GX89" s="533"/>
      <c r="GZ89" s="511"/>
      <c r="HA89" s="511"/>
      <c r="HB89" s="511"/>
      <c r="HC89" s="511"/>
      <c r="HD89" s="511"/>
      <c r="HE89" s="511"/>
      <c r="HF89" s="511"/>
      <c r="HG89" s="511"/>
      <c r="HH89" s="511"/>
      <c r="HI89" s="511"/>
      <c r="HJ89" s="511"/>
      <c r="HK89" s="511"/>
      <c r="HL89" s="511"/>
      <c r="HM89" s="511"/>
      <c r="HN89" s="511"/>
      <c r="HO89" s="511"/>
      <c r="HP89" s="511"/>
      <c r="HQ89" s="511"/>
      <c r="HR89" s="511"/>
      <c r="HS89" s="511"/>
      <c r="HT89" s="511"/>
      <c r="HU89" s="511"/>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T89" s="531"/>
      <c r="IU89" s="531"/>
      <c r="IV89" s="531"/>
      <c r="IW89" s="531"/>
      <c r="IX89" s="531"/>
      <c r="IY89" s="531"/>
      <c r="IZ89" s="531"/>
      <c r="JA89" s="531"/>
      <c r="JB89" s="531"/>
      <c r="JC89" s="531"/>
      <c r="JD89" s="531"/>
      <c r="JE89" s="531"/>
      <c r="JF89" s="531"/>
      <c r="JG89" s="531"/>
      <c r="JH89" s="531"/>
      <c r="JI89" s="531"/>
      <c r="JJ89" s="531"/>
      <c r="JK89" s="531"/>
      <c r="JL89" s="531"/>
      <c r="JM89" s="531"/>
      <c r="JN89" s="531"/>
      <c r="JO89" s="531"/>
      <c r="JQ89" s="532"/>
      <c r="JR89" s="532"/>
      <c r="JS89" s="532"/>
      <c r="JT89" s="532"/>
      <c r="JU89" s="532"/>
      <c r="JV89" s="532"/>
      <c r="JW89" s="532"/>
      <c r="JX89" s="532"/>
      <c r="JY89" s="532"/>
      <c r="JZ89" s="532"/>
      <c r="KA89" s="532"/>
      <c r="KB89" s="532"/>
      <c r="KC89" s="532"/>
      <c r="KD89" s="532"/>
      <c r="KE89" s="532"/>
      <c r="KF89" s="532"/>
      <c r="KG89" s="532"/>
      <c r="KH89" s="532"/>
      <c r="KI89" s="532"/>
      <c r="KJ89" s="532"/>
      <c r="KK89" s="532"/>
      <c r="KL89" s="532"/>
      <c r="KN89" s="533"/>
      <c r="KO89" s="533"/>
      <c r="KP89" s="533"/>
      <c r="KQ89" s="533"/>
      <c r="KR89" s="533"/>
      <c r="KS89" s="533"/>
      <c r="KT89" s="533"/>
      <c r="KU89" s="533"/>
      <c r="KV89" s="533"/>
      <c r="KW89" s="533"/>
      <c r="KX89" s="533"/>
      <c r="KY89" s="533"/>
      <c r="KZ89" s="533"/>
      <c r="LA89" s="533"/>
      <c r="LB89" s="533"/>
      <c r="LC89" s="533"/>
      <c r="LD89" s="533"/>
      <c r="LE89" s="533"/>
      <c r="LF89" s="533"/>
      <c r="LG89" s="533"/>
      <c r="LH89" s="533"/>
      <c r="LI89" s="533"/>
    </row>
    <row r="90" spans="1:321"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7"/>
      <c r="BS90" s="507"/>
      <c r="BT90" s="507"/>
      <c r="BU90" s="507"/>
      <c r="BV90" s="507"/>
      <c r="BW90" s="507"/>
      <c r="BX90" s="507"/>
      <c r="BY90" s="507"/>
      <c r="BZ90" s="507"/>
      <c r="CA90" s="507"/>
      <c r="CB90" s="507"/>
      <c r="CC90" s="507"/>
      <c r="CD90" s="507"/>
      <c r="CE90" s="507"/>
      <c r="CF90" s="507"/>
      <c r="CG90" s="507"/>
      <c r="CH90" s="507"/>
      <c r="CI90" s="507"/>
      <c r="CJ90" s="507"/>
      <c r="CK90" s="507"/>
      <c r="CL90" s="507"/>
      <c r="CM90" s="507"/>
      <c r="CO90" s="511"/>
      <c r="CP90" s="511"/>
      <c r="CQ90" s="511"/>
      <c r="CR90" s="511"/>
      <c r="CS90" s="511"/>
      <c r="CT90" s="511"/>
      <c r="CU90" s="511"/>
      <c r="CV90" s="511"/>
      <c r="CW90" s="511"/>
      <c r="CX90" s="511"/>
      <c r="CY90" s="511"/>
      <c r="CZ90" s="511"/>
      <c r="DA90" s="511"/>
      <c r="DB90" s="511"/>
      <c r="DC90" s="511"/>
      <c r="DD90" s="511"/>
      <c r="DE90" s="511"/>
      <c r="DF90" s="511"/>
      <c r="DG90" s="511"/>
      <c r="DH90" s="511"/>
      <c r="DI90" s="511"/>
      <c r="DJ90" s="511"/>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I90" s="531"/>
      <c r="EJ90" s="531"/>
      <c r="EK90" s="536"/>
      <c r="EL90" s="531"/>
      <c r="EM90" s="531"/>
      <c r="EN90" s="531"/>
      <c r="EO90" s="531"/>
      <c r="EP90" s="531"/>
      <c r="EQ90" s="531"/>
      <c r="ER90" s="531"/>
      <c r="ES90" s="531"/>
      <c r="ET90" s="531"/>
      <c r="EU90" s="531"/>
      <c r="EV90" s="531"/>
      <c r="EW90" s="531"/>
      <c r="EX90" s="531"/>
      <c r="EY90" s="531"/>
      <c r="EZ90" s="531"/>
      <c r="FA90" s="531"/>
      <c r="FB90" s="531"/>
      <c r="FC90" s="531"/>
      <c r="FD90" s="531"/>
      <c r="FF90" s="532"/>
      <c r="FG90" s="532"/>
      <c r="FH90" s="532"/>
      <c r="FI90" s="532"/>
      <c r="FJ90" s="532"/>
      <c r="FK90" s="532"/>
      <c r="FL90" s="532"/>
      <c r="FM90" s="532"/>
      <c r="FN90" s="532"/>
      <c r="FO90" s="532"/>
      <c r="FP90" s="532"/>
      <c r="FQ90" s="532"/>
      <c r="FR90" s="532"/>
      <c r="FS90" s="532"/>
      <c r="FT90" s="532"/>
      <c r="FU90" s="532"/>
      <c r="FV90" s="532"/>
      <c r="FW90" s="532"/>
      <c r="FX90" s="532"/>
      <c r="FY90" s="532"/>
      <c r="FZ90" s="532"/>
      <c r="GA90" s="532"/>
      <c r="GC90" s="533"/>
      <c r="GD90" s="533"/>
      <c r="GE90" s="533"/>
      <c r="GF90" s="533"/>
      <c r="GG90" s="533"/>
      <c r="GH90" s="533"/>
      <c r="GI90" s="533"/>
      <c r="GJ90" s="533"/>
      <c r="GK90" s="533"/>
      <c r="GL90" s="533"/>
      <c r="GM90" s="533"/>
      <c r="GN90" s="533"/>
      <c r="GO90" s="533"/>
      <c r="GP90" s="533"/>
      <c r="GQ90" s="533"/>
      <c r="GR90" s="533"/>
      <c r="GS90" s="533"/>
      <c r="GT90" s="533"/>
      <c r="GU90" s="533"/>
      <c r="GV90" s="533"/>
      <c r="GW90" s="533"/>
      <c r="GX90" s="533"/>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T90" s="531"/>
      <c r="IU90" s="531"/>
      <c r="IV90" s="531"/>
      <c r="IW90" s="531"/>
      <c r="IX90" s="531"/>
      <c r="IY90" s="531"/>
      <c r="IZ90" s="531"/>
      <c r="JA90" s="531"/>
      <c r="JB90" s="531"/>
      <c r="JC90" s="531"/>
      <c r="JD90" s="531"/>
      <c r="JE90" s="531"/>
      <c r="JF90" s="531"/>
      <c r="JG90" s="531"/>
      <c r="JH90" s="531"/>
      <c r="JI90" s="531"/>
      <c r="JJ90" s="531"/>
      <c r="JK90" s="531"/>
      <c r="JL90" s="531"/>
      <c r="JM90" s="531"/>
      <c r="JN90" s="531"/>
      <c r="JO90" s="531"/>
      <c r="JQ90" s="532"/>
      <c r="JR90" s="532"/>
      <c r="JS90" s="532"/>
      <c r="JT90" s="532"/>
      <c r="JU90" s="532"/>
      <c r="JV90" s="532"/>
      <c r="JW90" s="532"/>
      <c r="JX90" s="532"/>
      <c r="JY90" s="532"/>
      <c r="JZ90" s="532"/>
      <c r="KA90" s="532"/>
      <c r="KB90" s="532"/>
      <c r="KC90" s="532"/>
      <c r="KD90" s="532"/>
      <c r="KE90" s="532"/>
      <c r="KF90" s="532"/>
      <c r="KG90" s="532"/>
      <c r="KH90" s="532"/>
      <c r="KI90" s="532"/>
      <c r="KJ90" s="532"/>
      <c r="KK90" s="532"/>
      <c r="KL90" s="532"/>
      <c r="KN90" s="533"/>
      <c r="KO90" s="533"/>
      <c r="KP90" s="533"/>
      <c r="KQ90" s="533"/>
      <c r="KR90" s="533"/>
      <c r="KS90" s="533"/>
      <c r="KT90" s="533"/>
      <c r="KU90" s="533"/>
      <c r="KV90" s="533"/>
      <c r="KW90" s="533"/>
      <c r="KX90" s="533"/>
      <c r="KY90" s="533"/>
      <c r="KZ90" s="533"/>
      <c r="LA90" s="533"/>
      <c r="LB90" s="533"/>
      <c r="LC90" s="533"/>
      <c r="LD90" s="533"/>
      <c r="LE90" s="533"/>
      <c r="LF90" s="533"/>
      <c r="LG90" s="533"/>
      <c r="LH90" s="533"/>
      <c r="LI90" s="533"/>
    </row>
    <row r="91" spans="1:321"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7"/>
      <c r="BS91" s="507"/>
      <c r="BT91" s="507"/>
      <c r="BU91" s="507"/>
      <c r="BV91" s="507"/>
      <c r="BW91" s="507"/>
      <c r="BX91" s="507"/>
      <c r="BY91" s="507"/>
      <c r="BZ91" s="507"/>
      <c r="CA91" s="507"/>
      <c r="CB91" s="507"/>
      <c r="CC91" s="507"/>
      <c r="CD91" s="507"/>
      <c r="CE91" s="507"/>
      <c r="CF91" s="507"/>
      <c r="CG91" s="507"/>
      <c r="CH91" s="507"/>
      <c r="CI91" s="507"/>
      <c r="CJ91" s="507"/>
      <c r="CK91" s="507"/>
      <c r="CL91" s="507"/>
      <c r="CM91" s="507"/>
      <c r="CO91" s="511"/>
      <c r="CP91" s="511"/>
      <c r="CQ91" s="511"/>
      <c r="CR91" s="511"/>
      <c r="CS91" s="511"/>
      <c r="CT91" s="511"/>
      <c r="CU91" s="511"/>
      <c r="CV91" s="511"/>
      <c r="CW91" s="511"/>
      <c r="CX91" s="511"/>
      <c r="CY91" s="511"/>
      <c r="CZ91" s="511"/>
      <c r="DA91" s="511"/>
      <c r="DB91" s="511"/>
      <c r="DC91" s="511"/>
      <c r="DD91" s="511"/>
      <c r="DE91" s="511"/>
      <c r="DF91" s="511"/>
      <c r="DG91" s="511"/>
      <c r="DH91" s="511"/>
      <c r="DI91" s="511"/>
      <c r="DJ91" s="511"/>
      <c r="DL91" s="530"/>
      <c r="DM91" s="530"/>
      <c r="DN91" s="530"/>
      <c r="DO91" s="530"/>
      <c r="DP91" s="530"/>
      <c r="DQ91" s="530"/>
      <c r="DR91" s="530"/>
      <c r="DS91" s="530"/>
      <c r="DT91" s="530"/>
      <c r="DU91" s="530"/>
      <c r="DV91" s="530"/>
      <c r="DW91" s="530"/>
      <c r="DX91" s="530"/>
      <c r="DY91" s="530"/>
      <c r="DZ91" s="530"/>
      <c r="EA91" s="530"/>
      <c r="EB91" s="530"/>
      <c r="EC91" s="530"/>
      <c r="ED91" s="530"/>
      <c r="EE91" s="530"/>
      <c r="EF91" s="530"/>
      <c r="EG91" s="530"/>
      <c r="EI91" s="531"/>
      <c r="EJ91" s="531"/>
      <c r="EK91" s="536"/>
      <c r="EL91" s="531"/>
      <c r="EM91" s="531"/>
      <c r="EN91" s="531"/>
      <c r="EO91" s="531"/>
      <c r="EP91" s="531"/>
      <c r="EQ91" s="531"/>
      <c r="ER91" s="531"/>
      <c r="ES91" s="531"/>
      <c r="ET91" s="531"/>
      <c r="EU91" s="531"/>
      <c r="EV91" s="531"/>
      <c r="EW91" s="531"/>
      <c r="EX91" s="531"/>
      <c r="EY91" s="531"/>
      <c r="EZ91" s="531"/>
      <c r="FA91" s="531"/>
      <c r="FB91" s="531"/>
      <c r="FC91" s="531"/>
      <c r="FD91" s="531"/>
      <c r="FF91" s="532"/>
      <c r="FG91" s="532"/>
      <c r="FH91" s="532"/>
      <c r="FI91" s="532"/>
      <c r="FJ91" s="532"/>
      <c r="FK91" s="532"/>
      <c r="FL91" s="532"/>
      <c r="FM91" s="532"/>
      <c r="FN91" s="532"/>
      <c r="FO91" s="532"/>
      <c r="FP91" s="532"/>
      <c r="FQ91" s="532"/>
      <c r="FR91" s="532"/>
      <c r="FS91" s="532"/>
      <c r="FT91" s="532"/>
      <c r="FU91" s="532"/>
      <c r="FV91" s="532"/>
      <c r="FW91" s="532"/>
      <c r="FX91" s="532"/>
      <c r="FY91" s="532"/>
      <c r="FZ91" s="532"/>
      <c r="GA91" s="532"/>
      <c r="GC91" s="533"/>
      <c r="GD91" s="533"/>
      <c r="GE91" s="533"/>
      <c r="GF91" s="533"/>
      <c r="GG91" s="533"/>
      <c r="GH91" s="533"/>
      <c r="GI91" s="533"/>
      <c r="GJ91" s="533"/>
      <c r="GK91" s="533"/>
      <c r="GL91" s="533"/>
      <c r="GM91" s="533"/>
      <c r="GN91" s="533"/>
      <c r="GO91" s="533"/>
      <c r="GP91" s="533"/>
      <c r="GQ91" s="533"/>
      <c r="GR91" s="533"/>
      <c r="GS91" s="533"/>
      <c r="GT91" s="533"/>
      <c r="GU91" s="533"/>
      <c r="GV91" s="533"/>
      <c r="GW91" s="533"/>
      <c r="GX91" s="533"/>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T91" s="531"/>
      <c r="IU91" s="531"/>
      <c r="IV91" s="531"/>
      <c r="IW91" s="531"/>
      <c r="IX91" s="531"/>
      <c r="IY91" s="531"/>
      <c r="IZ91" s="531"/>
      <c r="JA91" s="531"/>
      <c r="JB91" s="531"/>
      <c r="JC91" s="531"/>
      <c r="JD91" s="531"/>
      <c r="JE91" s="531"/>
      <c r="JF91" s="531"/>
      <c r="JG91" s="531"/>
      <c r="JH91" s="531"/>
      <c r="JI91" s="531"/>
      <c r="JJ91" s="531"/>
      <c r="JK91" s="531"/>
      <c r="JL91" s="531"/>
      <c r="JM91" s="531"/>
      <c r="JN91" s="531"/>
      <c r="JO91" s="531"/>
      <c r="JQ91" s="532"/>
      <c r="JR91" s="532"/>
      <c r="JS91" s="532"/>
      <c r="JT91" s="532"/>
      <c r="JU91" s="532"/>
      <c r="JV91" s="532"/>
      <c r="JW91" s="532"/>
      <c r="JX91" s="532"/>
      <c r="JY91" s="532"/>
      <c r="JZ91" s="532"/>
      <c r="KA91" s="532"/>
      <c r="KB91" s="532"/>
      <c r="KC91" s="532"/>
      <c r="KD91" s="532"/>
      <c r="KE91" s="532"/>
      <c r="KF91" s="532"/>
      <c r="KG91" s="532"/>
      <c r="KH91" s="532"/>
      <c r="KI91" s="532"/>
      <c r="KJ91" s="532"/>
      <c r="KK91" s="532"/>
      <c r="KL91" s="532"/>
      <c r="KN91" s="533"/>
      <c r="KO91" s="533"/>
      <c r="KP91" s="533"/>
      <c r="KQ91" s="533"/>
      <c r="KR91" s="533"/>
      <c r="KS91" s="533"/>
      <c r="KT91" s="533"/>
      <c r="KU91" s="533"/>
      <c r="KV91" s="533"/>
      <c r="KW91" s="533"/>
      <c r="KX91" s="533"/>
      <c r="KY91" s="533"/>
      <c r="KZ91" s="533"/>
      <c r="LA91" s="533"/>
      <c r="LB91" s="533"/>
      <c r="LC91" s="533"/>
      <c r="LD91" s="533"/>
      <c r="LE91" s="533"/>
      <c r="LF91" s="533"/>
      <c r="LG91" s="533"/>
      <c r="LH91" s="533"/>
      <c r="LI91" s="533"/>
    </row>
    <row r="92" spans="1:321" x14ac:dyDescent="0.25">
      <c r="A92" s="37" t="str">
        <f>LCI!A62</f>
        <v>Propane, Input (kg/yr)</v>
      </c>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7"/>
      <c r="BS92" s="507"/>
      <c r="BT92" s="507"/>
      <c r="BU92" s="507"/>
      <c r="BV92" s="507"/>
      <c r="BW92" s="507"/>
      <c r="BX92" s="507"/>
      <c r="BY92" s="507"/>
      <c r="BZ92" s="507"/>
      <c r="CA92" s="507"/>
      <c r="CB92" s="507"/>
      <c r="CC92" s="507"/>
      <c r="CD92" s="507"/>
      <c r="CE92" s="507"/>
      <c r="CF92" s="507"/>
      <c r="CG92" s="507"/>
      <c r="CH92" s="507"/>
      <c r="CI92" s="507"/>
      <c r="CJ92" s="507"/>
      <c r="CK92" s="507"/>
      <c r="CL92" s="507"/>
      <c r="CM92" s="507"/>
      <c r="CO92" s="511"/>
      <c r="CP92" s="511"/>
      <c r="CQ92" s="511"/>
      <c r="CR92" s="511"/>
      <c r="CS92" s="511"/>
      <c r="CT92" s="511"/>
      <c r="CU92" s="511"/>
      <c r="CV92" s="511"/>
      <c r="CW92" s="511"/>
      <c r="CX92" s="511"/>
      <c r="CY92" s="511"/>
      <c r="CZ92" s="511"/>
      <c r="DA92" s="511"/>
      <c r="DB92" s="511"/>
      <c r="DC92" s="511"/>
      <c r="DD92" s="511"/>
      <c r="DE92" s="511"/>
      <c r="DF92" s="511"/>
      <c r="DG92" s="511"/>
      <c r="DH92" s="511"/>
      <c r="DI92" s="511"/>
      <c r="DJ92" s="511"/>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I92" s="531"/>
      <c r="EJ92" s="531"/>
      <c r="EK92" s="536"/>
      <c r="EL92" s="531"/>
      <c r="EM92" s="531"/>
      <c r="EN92" s="531"/>
      <c r="EO92" s="531"/>
      <c r="EP92" s="531"/>
      <c r="EQ92" s="531"/>
      <c r="ER92" s="531"/>
      <c r="ES92" s="531"/>
      <c r="ET92" s="531"/>
      <c r="EU92" s="531"/>
      <c r="EV92" s="531"/>
      <c r="EW92" s="531"/>
      <c r="EX92" s="531"/>
      <c r="EY92" s="531"/>
      <c r="EZ92" s="531"/>
      <c r="FA92" s="531"/>
      <c r="FB92" s="531"/>
      <c r="FC92" s="531"/>
      <c r="FD92" s="531"/>
      <c r="FF92" s="532"/>
      <c r="FG92" s="532"/>
      <c r="FH92" s="532"/>
      <c r="FI92" s="532"/>
      <c r="FJ92" s="532"/>
      <c r="FK92" s="532"/>
      <c r="FL92" s="532"/>
      <c r="FM92" s="532"/>
      <c r="FN92" s="532"/>
      <c r="FO92" s="532"/>
      <c r="FP92" s="532"/>
      <c r="FQ92" s="532"/>
      <c r="FR92" s="532"/>
      <c r="FS92" s="532"/>
      <c r="FT92" s="532"/>
      <c r="FU92" s="532"/>
      <c r="FV92" s="532"/>
      <c r="FW92" s="532"/>
      <c r="FX92" s="532"/>
      <c r="FY92" s="532"/>
      <c r="FZ92" s="532"/>
      <c r="GA92" s="532"/>
      <c r="GC92" s="533"/>
      <c r="GD92" s="533"/>
      <c r="GE92" s="533"/>
      <c r="GF92" s="533"/>
      <c r="GG92" s="533"/>
      <c r="GH92" s="533"/>
      <c r="GI92" s="533"/>
      <c r="GJ92" s="533"/>
      <c r="GK92" s="533"/>
      <c r="GL92" s="533"/>
      <c r="GM92" s="533"/>
      <c r="GN92" s="533"/>
      <c r="GO92" s="533"/>
      <c r="GP92" s="533"/>
      <c r="GQ92" s="533"/>
      <c r="GR92" s="533"/>
      <c r="GS92" s="533"/>
      <c r="GT92" s="533"/>
      <c r="GU92" s="533"/>
      <c r="GV92" s="533"/>
      <c r="GW92" s="533"/>
      <c r="GX92" s="533"/>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T92" s="531"/>
      <c r="IU92" s="531"/>
      <c r="IV92" s="531"/>
      <c r="IW92" s="531"/>
      <c r="IX92" s="531"/>
      <c r="IY92" s="531"/>
      <c r="IZ92" s="531"/>
      <c r="JA92" s="531"/>
      <c r="JB92" s="531"/>
      <c r="JC92" s="531"/>
      <c r="JD92" s="531"/>
      <c r="JE92" s="531"/>
      <c r="JF92" s="531"/>
      <c r="JG92" s="531"/>
      <c r="JH92" s="531"/>
      <c r="JI92" s="531"/>
      <c r="JJ92" s="531"/>
      <c r="JK92" s="531"/>
      <c r="JL92" s="531"/>
      <c r="JM92" s="531"/>
      <c r="JN92" s="531"/>
      <c r="JO92" s="531"/>
      <c r="JQ92" s="532"/>
      <c r="JR92" s="532"/>
      <c r="JS92" s="532"/>
      <c r="JT92" s="532"/>
      <c r="JU92" s="532"/>
      <c r="JV92" s="532"/>
      <c r="JW92" s="532"/>
      <c r="JX92" s="532"/>
      <c r="JY92" s="532"/>
      <c r="JZ92" s="532"/>
      <c r="KA92" s="532"/>
      <c r="KB92" s="532"/>
      <c r="KC92" s="532"/>
      <c r="KD92" s="532"/>
      <c r="KE92" s="532"/>
      <c r="KF92" s="532"/>
      <c r="KG92" s="532"/>
      <c r="KH92" s="532"/>
      <c r="KI92" s="532"/>
      <c r="KJ92" s="532"/>
      <c r="KK92" s="532"/>
      <c r="KL92" s="532"/>
      <c r="KN92" s="533"/>
      <c r="KO92" s="533"/>
      <c r="KP92" s="533"/>
      <c r="KQ92" s="533"/>
      <c r="KR92" s="533"/>
      <c r="KS92" s="533"/>
      <c r="KT92" s="533"/>
      <c r="KU92" s="533"/>
      <c r="KV92" s="533"/>
      <c r="KW92" s="533"/>
      <c r="KX92" s="533"/>
      <c r="KY92" s="533"/>
      <c r="KZ92" s="533"/>
      <c r="LA92" s="533"/>
      <c r="LB92" s="533"/>
      <c r="LC92" s="533"/>
      <c r="LD92" s="533"/>
      <c r="LE92" s="533"/>
      <c r="LF92" s="533"/>
      <c r="LG92" s="533"/>
      <c r="LH92" s="533"/>
      <c r="LI92" s="533"/>
    </row>
    <row r="93" spans="1:321"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7"/>
      <c r="BS93" s="507"/>
      <c r="BT93" s="507"/>
      <c r="BU93" s="507"/>
      <c r="BV93" s="507"/>
      <c r="BW93" s="507"/>
      <c r="BX93" s="507"/>
      <c r="BY93" s="507"/>
      <c r="BZ93" s="507"/>
      <c r="CA93" s="507"/>
      <c r="CB93" s="507"/>
      <c r="CC93" s="507"/>
      <c r="CD93" s="507"/>
      <c r="CE93" s="507"/>
      <c r="CF93" s="507"/>
      <c r="CG93" s="507"/>
      <c r="CH93" s="507"/>
      <c r="CI93" s="507"/>
      <c r="CJ93" s="507"/>
      <c r="CK93" s="507"/>
      <c r="CL93" s="507"/>
      <c r="CM93" s="507"/>
      <c r="CO93" s="511"/>
      <c r="CP93" s="511"/>
      <c r="CQ93" s="511"/>
      <c r="CR93" s="511"/>
      <c r="CS93" s="511"/>
      <c r="CT93" s="511"/>
      <c r="CU93" s="511"/>
      <c r="CV93" s="511"/>
      <c r="CW93" s="511"/>
      <c r="CX93" s="511"/>
      <c r="CY93" s="511"/>
      <c r="CZ93" s="511"/>
      <c r="DA93" s="511"/>
      <c r="DB93" s="511"/>
      <c r="DC93" s="511"/>
      <c r="DD93" s="511"/>
      <c r="DE93" s="511"/>
      <c r="DF93" s="511"/>
      <c r="DG93" s="511"/>
      <c r="DH93" s="511"/>
      <c r="DI93" s="511"/>
      <c r="DJ93" s="511"/>
      <c r="DL93" s="530"/>
      <c r="DM93" s="530"/>
      <c r="DN93" s="530"/>
      <c r="DO93" s="530"/>
      <c r="DP93" s="530"/>
      <c r="DQ93" s="530"/>
      <c r="DR93" s="530"/>
      <c r="DS93" s="530"/>
      <c r="DT93" s="530"/>
      <c r="DU93" s="530"/>
      <c r="DV93" s="530"/>
      <c r="DW93" s="530"/>
      <c r="DX93" s="530"/>
      <c r="DY93" s="530"/>
      <c r="DZ93" s="530"/>
      <c r="EA93" s="530"/>
      <c r="EB93" s="530"/>
      <c r="EC93" s="530"/>
      <c r="ED93" s="530"/>
      <c r="EE93" s="530"/>
      <c r="EF93" s="530"/>
      <c r="EG93" s="530"/>
      <c r="EI93" s="531"/>
      <c r="EJ93" s="531"/>
      <c r="EK93" s="536"/>
      <c r="EL93" s="531"/>
      <c r="EM93" s="531"/>
      <c r="EN93" s="531"/>
      <c r="EO93" s="531"/>
      <c r="EP93" s="531"/>
      <c r="EQ93" s="531"/>
      <c r="ER93" s="531"/>
      <c r="ES93" s="531"/>
      <c r="ET93" s="531"/>
      <c r="EU93" s="531"/>
      <c r="EV93" s="531"/>
      <c r="EW93" s="531"/>
      <c r="EX93" s="531"/>
      <c r="EY93" s="531"/>
      <c r="EZ93" s="531"/>
      <c r="FA93" s="531"/>
      <c r="FB93" s="531"/>
      <c r="FC93" s="531"/>
      <c r="FD93" s="531"/>
      <c r="FF93" s="532"/>
      <c r="FG93" s="532"/>
      <c r="FH93" s="532"/>
      <c r="FI93" s="532"/>
      <c r="FJ93" s="532"/>
      <c r="FK93" s="532"/>
      <c r="FL93" s="532"/>
      <c r="FM93" s="532"/>
      <c r="FN93" s="532"/>
      <c r="FO93" s="532"/>
      <c r="FP93" s="532"/>
      <c r="FQ93" s="532"/>
      <c r="FR93" s="532"/>
      <c r="FS93" s="532"/>
      <c r="FT93" s="532"/>
      <c r="FU93" s="532"/>
      <c r="FV93" s="532"/>
      <c r="FW93" s="532"/>
      <c r="FX93" s="532"/>
      <c r="FY93" s="532"/>
      <c r="FZ93" s="532"/>
      <c r="GA93" s="532"/>
      <c r="GC93" s="533"/>
      <c r="GD93" s="533"/>
      <c r="GE93" s="533"/>
      <c r="GF93" s="533"/>
      <c r="GG93" s="533"/>
      <c r="GH93" s="533"/>
      <c r="GI93" s="533"/>
      <c r="GJ93" s="533"/>
      <c r="GK93" s="533"/>
      <c r="GL93" s="533"/>
      <c r="GM93" s="533"/>
      <c r="GN93" s="533"/>
      <c r="GO93" s="533"/>
      <c r="GP93" s="533"/>
      <c r="GQ93" s="533"/>
      <c r="GR93" s="533"/>
      <c r="GS93" s="533"/>
      <c r="GT93" s="533"/>
      <c r="GU93" s="533"/>
      <c r="GV93" s="533"/>
      <c r="GW93" s="533"/>
      <c r="GX93" s="533"/>
      <c r="GZ93" s="511"/>
      <c r="HA93" s="511"/>
      <c r="HB93" s="511"/>
      <c r="HC93" s="511"/>
      <c r="HD93" s="511"/>
      <c r="HE93" s="511"/>
      <c r="HF93" s="511"/>
      <c r="HG93" s="511"/>
      <c r="HH93" s="511"/>
      <c r="HI93" s="511"/>
      <c r="HJ93" s="511"/>
      <c r="HK93" s="511"/>
      <c r="HL93" s="511"/>
      <c r="HM93" s="511"/>
      <c r="HN93" s="511"/>
      <c r="HO93" s="511"/>
      <c r="HP93" s="511"/>
      <c r="HQ93" s="511"/>
      <c r="HR93" s="511"/>
      <c r="HS93" s="511"/>
      <c r="HT93" s="511"/>
      <c r="HU93" s="511"/>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T93" s="531"/>
      <c r="IU93" s="531"/>
      <c r="IV93" s="531"/>
      <c r="IW93" s="531"/>
      <c r="IX93" s="531"/>
      <c r="IY93" s="531"/>
      <c r="IZ93" s="531"/>
      <c r="JA93" s="531"/>
      <c r="JB93" s="531"/>
      <c r="JC93" s="531"/>
      <c r="JD93" s="531"/>
      <c r="JE93" s="531"/>
      <c r="JF93" s="531"/>
      <c r="JG93" s="531"/>
      <c r="JH93" s="531"/>
      <c r="JI93" s="531"/>
      <c r="JJ93" s="531"/>
      <c r="JK93" s="531"/>
      <c r="JL93" s="531"/>
      <c r="JM93" s="531"/>
      <c r="JN93" s="531"/>
      <c r="JO93" s="531"/>
      <c r="JQ93" s="532"/>
      <c r="JR93" s="532"/>
      <c r="JS93" s="532"/>
      <c r="JT93" s="532"/>
      <c r="JU93" s="532"/>
      <c r="JV93" s="532"/>
      <c r="JW93" s="532"/>
      <c r="JX93" s="532"/>
      <c r="JY93" s="532"/>
      <c r="JZ93" s="532"/>
      <c r="KA93" s="532"/>
      <c r="KB93" s="532"/>
      <c r="KC93" s="532"/>
      <c r="KD93" s="532"/>
      <c r="KE93" s="532"/>
      <c r="KF93" s="532"/>
      <c r="KG93" s="532"/>
      <c r="KH93" s="532"/>
      <c r="KI93" s="532"/>
      <c r="KJ93" s="532"/>
      <c r="KK93" s="532"/>
      <c r="KL93" s="532"/>
      <c r="KN93" s="533"/>
      <c r="KO93" s="533"/>
      <c r="KP93" s="533"/>
      <c r="KQ93" s="533"/>
      <c r="KR93" s="533"/>
      <c r="KS93" s="533"/>
      <c r="KT93" s="533"/>
      <c r="KU93" s="533"/>
      <c r="KV93" s="533"/>
      <c r="KW93" s="533"/>
      <c r="KX93" s="533"/>
      <c r="KY93" s="533"/>
      <c r="KZ93" s="533"/>
      <c r="LA93" s="533"/>
      <c r="LB93" s="533"/>
      <c r="LC93" s="533"/>
      <c r="LD93" s="533"/>
      <c r="LE93" s="533"/>
      <c r="LF93" s="533"/>
      <c r="LG93" s="533"/>
      <c r="LH93" s="533"/>
      <c r="LI93" s="533"/>
    </row>
    <row r="94" spans="1:321" x14ac:dyDescent="0.25">
      <c r="A94" s="118" t="s">
        <v>2504</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7"/>
      <c r="BS94" s="507"/>
      <c r="BT94" s="507"/>
      <c r="BU94" s="507"/>
      <c r="BV94" s="507"/>
      <c r="BW94" s="507"/>
      <c r="BX94" s="507"/>
      <c r="BY94" s="507"/>
      <c r="BZ94" s="507"/>
      <c r="CA94" s="507"/>
      <c r="CB94" s="507"/>
      <c r="CC94" s="507"/>
      <c r="CD94" s="507"/>
      <c r="CE94" s="507"/>
      <c r="CF94" s="507"/>
      <c r="CG94" s="507"/>
      <c r="CH94" s="507"/>
      <c r="CI94" s="507"/>
      <c r="CJ94" s="507"/>
      <c r="CK94" s="507"/>
      <c r="CL94" s="507"/>
      <c r="CM94" s="507"/>
      <c r="CO94" s="511"/>
      <c r="CP94" s="511"/>
      <c r="CQ94" s="511"/>
      <c r="CR94" s="511"/>
      <c r="CS94" s="511"/>
      <c r="CT94" s="511"/>
      <c r="CU94" s="511"/>
      <c r="CV94" s="511"/>
      <c r="CW94" s="511"/>
      <c r="CX94" s="511"/>
      <c r="CY94" s="511"/>
      <c r="CZ94" s="511"/>
      <c r="DA94" s="511"/>
      <c r="DB94" s="511"/>
      <c r="DC94" s="511"/>
      <c r="DD94" s="511"/>
      <c r="DE94" s="511"/>
      <c r="DF94" s="511"/>
      <c r="DG94" s="511"/>
      <c r="DH94" s="511"/>
      <c r="DI94" s="511"/>
      <c r="DJ94" s="511"/>
      <c r="DL94" s="530"/>
      <c r="DM94" s="530"/>
      <c r="DN94" s="530"/>
      <c r="DO94" s="530"/>
      <c r="DP94" s="530"/>
      <c r="DQ94" s="530"/>
      <c r="DR94" s="530"/>
      <c r="DS94" s="530"/>
      <c r="DT94" s="530"/>
      <c r="DU94" s="530"/>
      <c r="DV94" s="530"/>
      <c r="DW94" s="530"/>
      <c r="DX94" s="530"/>
      <c r="DY94" s="530"/>
      <c r="DZ94" s="530"/>
      <c r="EA94" s="530"/>
      <c r="EB94" s="530"/>
      <c r="EC94" s="530"/>
      <c r="ED94" s="530"/>
      <c r="EE94" s="530"/>
      <c r="EF94" s="530"/>
      <c r="EG94" s="530"/>
      <c r="EI94" s="531"/>
      <c r="EJ94" s="531"/>
      <c r="EK94" s="536"/>
      <c r="EL94" s="531"/>
      <c r="EM94" s="531"/>
      <c r="EN94" s="531"/>
      <c r="EO94" s="531"/>
      <c r="EP94" s="531"/>
      <c r="EQ94" s="531"/>
      <c r="ER94" s="531"/>
      <c r="ES94" s="531"/>
      <c r="ET94" s="531"/>
      <c r="EU94" s="531"/>
      <c r="EV94" s="531"/>
      <c r="EW94" s="531"/>
      <c r="EX94" s="531"/>
      <c r="EY94" s="531"/>
      <c r="EZ94" s="531"/>
      <c r="FA94" s="531"/>
      <c r="FB94" s="531"/>
      <c r="FC94" s="531"/>
      <c r="FD94" s="531"/>
      <c r="FF94" s="532"/>
      <c r="FG94" s="532"/>
      <c r="FH94" s="532"/>
      <c r="FI94" s="532"/>
      <c r="FJ94" s="532"/>
      <c r="FK94" s="532"/>
      <c r="FL94" s="532"/>
      <c r="FM94" s="532"/>
      <c r="FN94" s="532"/>
      <c r="FO94" s="532"/>
      <c r="FP94" s="532"/>
      <c r="FQ94" s="532"/>
      <c r="FR94" s="532"/>
      <c r="FS94" s="532"/>
      <c r="FT94" s="532"/>
      <c r="FU94" s="532"/>
      <c r="FV94" s="532"/>
      <c r="FW94" s="532"/>
      <c r="FX94" s="532"/>
      <c r="FY94" s="532"/>
      <c r="FZ94" s="532"/>
      <c r="GA94" s="532"/>
      <c r="GC94" s="533"/>
      <c r="GD94" s="533"/>
      <c r="GE94" s="533"/>
      <c r="GF94" s="533"/>
      <c r="GG94" s="533"/>
      <c r="GH94" s="533"/>
      <c r="GI94" s="533"/>
      <c r="GJ94" s="533"/>
      <c r="GK94" s="533"/>
      <c r="GL94" s="533"/>
      <c r="GM94" s="533"/>
      <c r="GN94" s="533"/>
      <c r="GO94" s="533"/>
      <c r="GP94" s="533"/>
      <c r="GQ94" s="533"/>
      <c r="GR94" s="533"/>
      <c r="GS94" s="533"/>
      <c r="GT94" s="533"/>
      <c r="GU94" s="533"/>
      <c r="GV94" s="533"/>
      <c r="GW94" s="533"/>
      <c r="GX94" s="533"/>
      <c r="GZ94" s="511"/>
      <c r="HA94" s="511"/>
      <c r="HB94" s="511"/>
      <c r="HC94" s="511"/>
      <c r="HD94" s="511"/>
      <c r="HE94" s="511"/>
      <c r="HF94" s="511"/>
      <c r="HG94" s="511"/>
      <c r="HH94" s="511"/>
      <c r="HI94" s="511"/>
      <c r="HJ94" s="511"/>
      <c r="HK94" s="511"/>
      <c r="HL94" s="511"/>
      <c r="HM94" s="511"/>
      <c r="HN94" s="511"/>
      <c r="HO94" s="511"/>
      <c r="HP94" s="511"/>
      <c r="HQ94" s="511"/>
      <c r="HR94" s="511"/>
      <c r="HS94" s="511"/>
      <c r="HT94" s="511"/>
      <c r="HU94" s="511"/>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T94" s="531"/>
      <c r="IU94" s="531"/>
      <c r="IV94" s="531"/>
      <c r="IW94" s="531"/>
      <c r="IX94" s="531"/>
      <c r="IY94" s="531"/>
      <c r="IZ94" s="531"/>
      <c r="JA94" s="531"/>
      <c r="JB94" s="531"/>
      <c r="JC94" s="531"/>
      <c r="JD94" s="531"/>
      <c r="JE94" s="531"/>
      <c r="JF94" s="531"/>
      <c r="JG94" s="531"/>
      <c r="JH94" s="531"/>
      <c r="JI94" s="531"/>
      <c r="JJ94" s="531"/>
      <c r="JK94" s="531"/>
      <c r="JL94" s="531"/>
      <c r="JM94" s="531"/>
      <c r="JN94" s="531"/>
      <c r="JO94" s="531"/>
      <c r="JQ94" s="532"/>
      <c r="JR94" s="532"/>
      <c r="JS94" s="532"/>
      <c r="JT94" s="532"/>
      <c r="JU94" s="532"/>
      <c r="JV94" s="532"/>
      <c r="JW94" s="532"/>
      <c r="JX94" s="532"/>
      <c r="JY94" s="532"/>
      <c r="JZ94" s="532"/>
      <c r="KA94" s="532"/>
      <c r="KB94" s="532"/>
      <c r="KC94" s="532"/>
      <c r="KD94" s="532"/>
      <c r="KE94" s="532"/>
      <c r="KF94" s="532"/>
      <c r="KG94" s="532"/>
      <c r="KH94" s="532"/>
      <c r="KI94" s="532"/>
      <c r="KJ94" s="532"/>
      <c r="KK94" s="532"/>
      <c r="KL94" s="532"/>
      <c r="KN94" s="533"/>
      <c r="KO94" s="533"/>
      <c r="KP94" s="533"/>
      <c r="KQ94" s="533"/>
      <c r="KR94" s="533"/>
      <c r="KS94" s="533"/>
      <c r="KT94" s="533"/>
      <c r="KU94" s="533"/>
      <c r="KV94" s="533"/>
      <c r="KW94" s="533"/>
      <c r="KX94" s="533"/>
      <c r="KY94" s="533"/>
      <c r="KZ94" s="533"/>
      <c r="LA94" s="533"/>
      <c r="LB94" s="533"/>
      <c r="LC94" s="533"/>
      <c r="LD94" s="533"/>
      <c r="LE94" s="533"/>
      <c r="LF94" s="533"/>
      <c r="LG94" s="533"/>
      <c r="LH94" s="533"/>
      <c r="LI94" s="533"/>
    </row>
    <row r="95" spans="1:321" x14ac:dyDescent="0.25">
      <c r="A95" s="37" t="s">
        <v>438</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7"/>
      <c r="BS95" s="507"/>
      <c r="BT95" s="507"/>
      <c r="BU95" s="507"/>
      <c r="BV95" s="507"/>
      <c r="BW95" s="507"/>
      <c r="BX95" s="507"/>
      <c r="BY95" s="507"/>
      <c r="BZ95" s="507"/>
      <c r="CA95" s="507"/>
      <c r="CB95" s="507"/>
      <c r="CC95" s="507"/>
      <c r="CD95" s="507"/>
      <c r="CE95" s="507"/>
      <c r="CF95" s="507"/>
      <c r="CG95" s="507"/>
      <c r="CH95" s="507"/>
      <c r="CI95" s="507"/>
      <c r="CJ95" s="507"/>
      <c r="CK95" s="507"/>
      <c r="CL95" s="507"/>
      <c r="CM95" s="507"/>
      <c r="CO95" s="511"/>
      <c r="CP95" s="511"/>
      <c r="CQ95" s="511"/>
      <c r="CR95" s="511"/>
      <c r="CS95" s="511"/>
      <c r="CT95" s="511"/>
      <c r="CU95" s="511"/>
      <c r="CV95" s="511"/>
      <c r="CW95" s="511"/>
      <c r="CX95" s="511"/>
      <c r="CY95" s="511"/>
      <c r="CZ95" s="511"/>
      <c r="DA95" s="511"/>
      <c r="DB95" s="511"/>
      <c r="DC95" s="511"/>
      <c r="DD95" s="511"/>
      <c r="DE95" s="511"/>
      <c r="DF95" s="511"/>
      <c r="DG95" s="511"/>
      <c r="DH95" s="511"/>
      <c r="DI95" s="511"/>
      <c r="DJ95" s="511"/>
      <c r="DL95" s="530"/>
      <c r="DM95" s="530"/>
      <c r="DN95" s="530"/>
      <c r="DO95" s="530"/>
      <c r="DP95" s="530"/>
      <c r="DQ95" s="530"/>
      <c r="DR95" s="530"/>
      <c r="DS95" s="530"/>
      <c r="DT95" s="530"/>
      <c r="DU95" s="530"/>
      <c r="DV95" s="530"/>
      <c r="DW95" s="530"/>
      <c r="DX95" s="530"/>
      <c r="DY95" s="530"/>
      <c r="DZ95" s="530"/>
      <c r="EA95" s="530"/>
      <c r="EB95" s="530"/>
      <c r="EC95" s="530"/>
      <c r="ED95" s="530"/>
      <c r="EE95" s="530"/>
      <c r="EF95" s="530"/>
      <c r="EG95" s="530"/>
      <c r="EI95" s="531"/>
      <c r="EJ95" s="531"/>
      <c r="EK95" s="536"/>
      <c r="EL95" s="531"/>
      <c r="EM95" s="531"/>
      <c r="EN95" s="531"/>
      <c r="EO95" s="531"/>
      <c r="EP95" s="531"/>
      <c r="EQ95" s="531"/>
      <c r="ER95" s="531"/>
      <c r="ES95" s="531"/>
      <c r="ET95" s="531"/>
      <c r="EU95" s="531"/>
      <c r="EV95" s="531"/>
      <c r="EW95" s="531"/>
      <c r="EX95" s="531"/>
      <c r="EY95" s="531"/>
      <c r="EZ95" s="531"/>
      <c r="FA95" s="531"/>
      <c r="FB95" s="531"/>
      <c r="FC95" s="531"/>
      <c r="FD95" s="531"/>
      <c r="FF95" s="532"/>
      <c r="FG95" s="532"/>
      <c r="FH95" s="532"/>
      <c r="FI95" s="532"/>
      <c r="FJ95" s="532"/>
      <c r="FK95" s="532"/>
      <c r="FL95" s="532"/>
      <c r="FM95" s="532"/>
      <c r="FN95" s="532"/>
      <c r="FO95" s="532"/>
      <c r="FP95" s="532"/>
      <c r="FQ95" s="532"/>
      <c r="FR95" s="532"/>
      <c r="FS95" s="532"/>
      <c r="FT95" s="532"/>
      <c r="FU95" s="532"/>
      <c r="FV95" s="532"/>
      <c r="FW95" s="532"/>
      <c r="FX95" s="532"/>
      <c r="FY95" s="532"/>
      <c r="FZ95" s="532"/>
      <c r="GA95" s="532"/>
      <c r="GC95" s="533"/>
      <c r="GD95" s="533"/>
      <c r="GE95" s="533"/>
      <c r="GF95" s="533"/>
      <c r="GG95" s="533"/>
      <c r="GH95" s="533"/>
      <c r="GI95" s="533"/>
      <c r="GJ95" s="533"/>
      <c r="GK95" s="533"/>
      <c r="GL95" s="533"/>
      <c r="GM95" s="533"/>
      <c r="GN95" s="533"/>
      <c r="GO95" s="533"/>
      <c r="GP95" s="533"/>
      <c r="GQ95" s="533"/>
      <c r="GR95" s="533"/>
      <c r="GS95" s="533"/>
      <c r="GT95" s="533"/>
      <c r="GU95" s="533"/>
      <c r="GV95" s="533"/>
      <c r="GW95" s="533"/>
      <c r="GX95" s="533"/>
      <c r="GZ95" s="511"/>
      <c r="HA95" s="511"/>
      <c r="HB95" s="511"/>
      <c r="HC95" s="511"/>
      <c r="HD95" s="511"/>
      <c r="HE95" s="511"/>
      <c r="HF95" s="511"/>
      <c r="HG95" s="511"/>
      <c r="HH95" s="511"/>
      <c r="HI95" s="511"/>
      <c r="HJ95" s="511"/>
      <c r="HK95" s="511"/>
      <c r="HL95" s="511"/>
      <c r="HM95" s="511"/>
      <c r="HN95" s="511"/>
      <c r="HO95" s="511"/>
      <c r="HP95" s="511"/>
      <c r="HQ95" s="511"/>
      <c r="HR95" s="511"/>
      <c r="HS95" s="511"/>
      <c r="HT95" s="511"/>
      <c r="HU95" s="511"/>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T95" s="531"/>
      <c r="IU95" s="531"/>
      <c r="IV95" s="531"/>
      <c r="IW95" s="531"/>
      <c r="IX95" s="531"/>
      <c r="IY95" s="531"/>
      <c r="IZ95" s="531"/>
      <c r="JA95" s="531"/>
      <c r="JB95" s="531"/>
      <c r="JC95" s="531"/>
      <c r="JD95" s="531"/>
      <c r="JE95" s="531"/>
      <c r="JF95" s="531"/>
      <c r="JG95" s="531"/>
      <c r="JH95" s="531"/>
      <c r="JI95" s="531"/>
      <c r="JJ95" s="531"/>
      <c r="JK95" s="531"/>
      <c r="JL95" s="531"/>
      <c r="JM95" s="531"/>
      <c r="JN95" s="531"/>
      <c r="JO95" s="531"/>
      <c r="JQ95" s="532"/>
      <c r="JR95" s="532"/>
      <c r="JS95" s="532"/>
      <c r="JT95" s="532"/>
      <c r="JU95" s="532"/>
      <c r="JV95" s="532"/>
      <c r="JW95" s="532"/>
      <c r="JX95" s="532"/>
      <c r="JY95" s="532"/>
      <c r="JZ95" s="532"/>
      <c r="KA95" s="532"/>
      <c r="KB95" s="532"/>
      <c r="KC95" s="532"/>
      <c r="KD95" s="532"/>
      <c r="KE95" s="532"/>
      <c r="KF95" s="532"/>
      <c r="KG95" s="532"/>
      <c r="KH95" s="532"/>
      <c r="KI95" s="532"/>
      <c r="KJ95" s="532"/>
      <c r="KK95" s="532"/>
      <c r="KL95" s="532"/>
      <c r="KN95" s="533"/>
      <c r="KO95" s="533"/>
      <c r="KP95" s="533"/>
      <c r="KQ95" s="533"/>
      <c r="KR95" s="533"/>
      <c r="KS95" s="533"/>
      <c r="KT95" s="533"/>
      <c r="KU95" s="533"/>
      <c r="KV95" s="533"/>
      <c r="KW95" s="533"/>
      <c r="KX95" s="533"/>
      <c r="KY95" s="533"/>
      <c r="KZ95" s="533"/>
      <c r="LA95" s="533"/>
      <c r="LB95" s="533"/>
      <c r="LC95" s="533"/>
      <c r="LD95" s="533"/>
      <c r="LE95" s="533"/>
      <c r="LF95" s="533"/>
      <c r="LG95" s="533"/>
      <c r="LH95" s="533"/>
      <c r="LI95" s="533"/>
    </row>
    <row r="96" spans="1:321" x14ac:dyDescent="0.25">
      <c r="A96" s="37" t="s">
        <v>440</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7"/>
      <c r="BS96" s="507"/>
      <c r="BT96" s="507"/>
      <c r="BU96" s="507"/>
      <c r="BV96" s="507"/>
      <c r="BW96" s="507"/>
      <c r="BX96" s="507"/>
      <c r="BY96" s="507"/>
      <c r="BZ96" s="507"/>
      <c r="CA96" s="507"/>
      <c r="CB96" s="507"/>
      <c r="CC96" s="507"/>
      <c r="CD96" s="507"/>
      <c r="CE96" s="507"/>
      <c r="CF96" s="507"/>
      <c r="CG96" s="507"/>
      <c r="CH96" s="507"/>
      <c r="CI96" s="507"/>
      <c r="CJ96" s="507"/>
      <c r="CK96" s="507"/>
      <c r="CL96" s="507"/>
      <c r="CM96" s="507"/>
      <c r="CO96" s="511"/>
      <c r="CP96" s="511"/>
      <c r="CQ96" s="511"/>
      <c r="CR96" s="511"/>
      <c r="CS96" s="511"/>
      <c r="CT96" s="511"/>
      <c r="CU96" s="511"/>
      <c r="CV96" s="511"/>
      <c r="CW96" s="511"/>
      <c r="CX96" s="511"/>
      <c r="CY96" s="511"/>
      <c r="CZ96" s="511"/>
      <c r="DA96" s="511"/>
      <c r="DB96" s="511"/>
      <c r="DC96" s="511"/>
      <c r="DD96" s="511"/>
      <c r="DE96" s="511"/>
      <c r="DF96" s="511"/>
      <c r="DG96" s="511"/>
      <c r="DH96" s="511"/>
      <c r="DI96" s="511"/>
      <c r="DJ96" s="511"/>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I96" s="531"/>
      <c r="EJ96" s="531"/>
      <c r="EK96" s="536"/>
      <c r="EL96" s="531"/>
      <c r="EM96" s="531"/>
      <c r="EN96" s="531"/>
      <c r="EO96" s="531"/>
      <c r="EP96" s="531"/>
      <c r="EQ96" s="531"/>
      <c r="ER96" s="531"/>
      <c r="ES96" s="531"/>
      <c r="ET96" s="531"/>
      <c r="EU96" s="531"/>
      <c r="EV96" s="531"/>
      <c r="EW96" s="531"/>
      <c r="EX96" s="531"/>
      <c r="EY96" s="531"/>
      <c r="EZ96" s="531"/>
      <c r="FA96" s="531"/>
      <c r="FB96" s="531"/>
      <c r="FC96" s="531"/>
      <c r="FD96" s="531"/>
      <c r="FF96" s="532"/>
      <c r="FG96" s="532"/>
      <c r="FH96" s="532"/>
      <c r="FI96" s="532"/>
      <c r="FJ96" s="532"/>
      <c r="FK96" s="532"/>
      <c r="FL96" s="532"/>
      <c r="FM96" s="532"/>
      <c r="FN96" s="532"/>
      <c r="FO96" s="532"/>
      <c r="FP96" s="532"/>
      <c r="FQ96" s="532"/>
      <c r="FR96" s="532"/>
      <c r="FS96" s="532"/>
      <c r="FT96" s="532"/>
      <c r="FU96" s="532"/>
      <c r="FV96" s="532"/>
      <c r="FW96" s="532"/>
      <c r="FX96" s="532"/>
      <c r="FY96" s="532"/>
      <c r="FZ96" s="532"/>
      <c r="GA96" s="532"/>
      <c r="GC96" s="533"/>
      <c r="GD96" s="533"/>
      <c r="GE96" s="533"/>
      <c r="GF96" s="533"/>
      <c r="GG96" s="533"/>
      <c r="GH96" s="533"/>
      <c r="GI96" s="533"/>
      <c r="GJ96" s="533"/>
      <c r="GK96" s="533"/>
      <c r="GL96" s="533"/>
      <c r="GM96" s="533"/>
      <c r="GN96" s="533"/>
      <c r="GO96" s="533"/>
      <c r="GP96" s="533"/>
      <c r="GQ96" s="533"/>
      <c r="GR96" s="533"/>
      <c r="GS96" s="533"/>
      <c r="GT96" s="533"/>
      <c r="GU96" s="533"/>
      <c r="GV96" s="533"/>
      <c r="GW96" s="533"/>
      <c r="GX96" s="533"/>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T96" s="531"/>
      <c r="IU96" s="531"/>
      <c r="IV96" s="531"/>
      <c r="IW96" s="531"/>
      <c r="IX96" s="531"/>
      <c r="IY96" s="531"/>
      <c r="IZ96" s="531"/>
      <c r="JA96" s="531"/>
      <c r="JB96" s="531"/>
      <c r="JC96" s="531"/>
      <c r="JD96" s="531"/>
      <c r="JE96" s="531"/>
      <c r="JF96" s="531"/>
      <c r="JG96" s="531"/>
      <c r="JH96" s="531"/>
      <c r="JI96" s="531"/>
      <c r="JJ96" s="531"/>
      <c r="JK96" s="531"/>
      <c r="JL96" s="531"/>
      <c r="JM96" s="531"/>
      <c r="JN96" s="531"/>
      <c r="JO96" s="531"/>
      <c r="JQ96" s="532"/>
      <c r="JR96" s="532"/>
      <c r="JS96" s="532"/>
      <c r="JT96" s="532"/>
      <c r="JU96" s="532"/>
      <c r="JV96" s="532"/>
      <c r="JW96" s="532"/>
      <c r="JX96" s="532"/>
      <c r="JY96" s="532"/>
      <c r="JZ96" s="532"/>
      <c r="KA96" s="532"/>
      <c r="KB96" s="532"/>
      <c r="KC96" s="532"/>
      <c r="KD96" s="532"/>
      <c r="KE96" s="532"/>
      <c r="KF96" s="532"/>
      <c r="KG96" s="532"/>
      <c r="KH96" s="532"/>
      <c r="KI96" s="532"/>
      <c r="KJ96" s="532"/>
      <c r="KK96" s="532"/>
      <c r="KL96" s="532"/>
      <c r="KN96" s="533"/>
      <c r="KO96" s="533"/>
      <c r="KP96" s="533"/>
      <c r="KQ96" s="533"/>
      <c r="KR96" s="533"/>
      <c r="KS96" s="533"/>
      <c r="KT96" s="533"/>
      <c r="KU96" s="533"/>
      <c r="KV96" s="533"/>
      <c r="KW96" s="533"/>
      <c r="KX96" s="533"/>
      <c r="KY96" s="533"/>
      <c r="KZ96" s="533"/>
      <c r="LA96" s="533"/>
      <c r="LB96" s="533"/>
      <c r="LC96" s="533"/>
      <c r="LD96" s="533"/>
      <c r="LE96" s="533"/>
      <c r="LF96" s="533"/>
      <c r="LG96" s="533"/>
      <c r="LH96" s="533"/>
      <c r="LI96" s="533"/>
    </row>
    <row r="97" spans="1:321" x14ac:dyDescent="0.25">
      <c r="A97" s="37" t="s">
        <v>436</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7"/>
      <c r="BS97" s="507"/>
      <c r="BT97" s="507"/>
      <c r="BU97" s="507"/>
      <c r="BV97" s="507"/>
      <c r="BW97" s="507"/>
      <c r="BX97" s="507"/>
      <c r="BY97" s="507"/>
      <c r="BZ97" s="507"/>
      <c r="CA97" s="507"/>
      <c r="CB97" s="507"/>
      <c r="CC97" s="507"/>
      <c r="CD97" s="507"/>
      <c r="CE97" s="507"/>
      <c r="CF97" s="507"/>
      <c r="CG97" s="507"/>
      <c r="CH97" s="507"/>
      <c r="CI97" s="507"/>
      <c r="CJ97" s="507"/>
      <c r="CK97" s="507"/>
      <c r="CL97" s="507"/>
      <c r="CM97" s="507"/>
      <c r="CO97" s="511"/>
      <c r="CP97" s="511"/>
      <c r="CQ97" s="511"/>
      <c r="CR97" s="511"/>
      <c r="CS97" s="511"/>
      <c r="CT97" s="511"/>
      <c r="CU97" s="511"/>
      <c r="CV97" s="511"/>
      <c r="CW97" s="511"/>
      <c r="CX97" s="511"/>
      <c r="CY97" s="511"/>
      <c r="CZ97" s="511"/>
      <c r="DA97" s="511"/>
      <c r="DB97" s="511"/>
      <c r="DC97" s="511"/>
      <c r="DD97" s="511"/>
      <c r="DE97" s="511"/>
      <c r="DF97" s="511"/>
      <c r="DG97" s="511"/>
      <c r="DH97" s="511"/>
      <c r="DI97" s="511"/>
      <c r="DJ97" s="511"/>
      <c r="DL97" s="530"/>
      <c r="DM97" s="530"/>
      <c r="DN97" s="530"/>
      <c r="DO97" s="530"/>
      <c r="DP97" s="530"/>
      <c r="DQ97" s="530"/>
      <c r="DR97" s="530"/>
      <c r="DS97" s="530"/>
      <c r="DT97" s="530"/>
      <c r="DU97" s="530"/>
      <c r="DV97" s="530"/>
      <c r="DW97" s="530"/>
      <c r="DX97" s="530"/>
      <c r="DY97" s="530"/>
      <c r="DZ97" s="530"/>
      <c r="EA97" s="530"/>
      <c r="EB97" s="530"/>
      <c r="EC97" s="530"/>
      <c r="ED97" s="530"/>
      <c r="EE97" s="530"/>
      <c r="EF97" s="530"/>
      <c r="EG97" s="530"/>
      <c r="EI97" s="531"/>
      <c r="EJ97" s="531"/>
      <c r="EK97" s="536"/>
      <c r="EL97" s="531"/>
      <c r="EM97" s="531"/>
      <c r="EN97" s="531"/>
      <c r="EO97" s="531"/>
      <c r="EP97" s="531"/>
      <c r="EQ97" s="531"/>
      <c r="ER97" s="531"/>
      <c r="ES97" s="531"/>
      <c r="ET97" s="531"/>
      <c r="EU97" s="531"/>
      <c r="EV97" s="531"/>
      <c r="EW97" s="531"/>
      <c r="EX97" s="531"/>
      <c r="EY97" s="531"/>
      <c r="EZ97" s="531"/>
      <c r="FA97" s="531"/>
      <c r="FB97" s="531"/>
      <c r="FC97" s="531"/>
      <c r="FD97" s="531"/>
      <c r="FF97" s="532"/>
      <c r="FG97" s="532"/>
      <c r="FH97" s="532"/>
      <c r="FI97" s="532"/>
      <c r="FJ97" s="532"/>
      <c r="FK97" s="532"/>
      <c r="FL97" s="532"/>
      <c r="FM97" s="532"/>
      <c r="FN97" s="532"/>
      <c r="FO97" s="532"/>
      <c r="FP97" s="532"/>
      <c r="FQ97" s="532"/>
      <c r="FR97" s="532"/>
      <c r="FS97" s="532"/>
      <c r="FT97" s="532"/>
      <c r="FU97" s="532"/>
      <c r="FV97" s="532"/>
      <c r="FW97" s="532"/>
      <c r="FX97" s="532"/>
      <c r="FY97" s="532"/>
      <c r="FZ97" s="532"/>
      <c r="GA97" s="532"/>
      <c r="GC97" s="533"/>
      <c r="GD97" s="533"/>
      <c r="GE97" s="533"/>
      <c r="GF97" s="533"/>
      <c r="GG97" s="533"/>
      <c r="GH97" s="533"/>
      <c r="GI97" s="533"/>
      <c r="GJ97" s="533"/>
      <c r="GK97" s="533"/>
      <c r="GL97" s="533"/>
      <c r="GM97" s="533"/>
      <c r="GN97" s="533"/>
      <c r="GO97" s="533"/>
      <c r="GP97" s="533"/>
      <c r="GQ97" s="533"/>
      <c r="GR97" s="533"/>
      <c r="GS97" s="533"/>
      <c r="GT97" s="533"/>
      <c r="GU97" s="533"/>
      <c r="GV97" s="533"/>
      <c r="GW97" s="533"/>
      <c r="GX97" s="533"/>
      <c r="GZ97" s="511"/>
      <c r="HA97" s="511"/>
      <c r="HB97" s="511"/>
      <c r="HC97" s="511"/>
      <c r="HD97" s="511"/>
      <c r="HE97" s="511"/>
      <c r="HF97" s="511"/>
      <c r="HG97" s="511"/>
      <c r="HH97" s="511"/>
      <c r="HI97" s="511"/>
      <c r="HJ97" s="511"/>
      <c r="HK97" s="511"/>
      <c r="HL97" s="511"/>
      <c r="HM97" s="511"/>
      <c r="HN97" s="511"/>
      <c r="HO97" s="511"/>
      <c r="HP97" s="511"/>
      <c r="HQ97" s="511"/>
      <c r="HR97" s="511"/>
      <c r="HS97" s="511"/>
      <c r="HT97" s="511"/>
      <c r="HU97" s="511"/>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T97" s="531"/>
      <c r="IU97" s="531"/>
      <c r="IV97" s="531"/>
      <c r="IW97" s="531"/>
      <c r="IX97" s="531"/>
      <c r="IY97" s="531"/>
      <c r="IZ97" s="531"/>
      <c r="JA97" s="531"/>
      <c r="JB97" s="531"/>
      <c r="JC97" s="531"/>
      <c r="JD97" s="531"/>
      <c r="JE97" s="531"/>
      <c r="JF97" s="531"/>
      <c r="JG97" s="531"/>
      <c r="JH97" s="531"/>
      <c r="JI97" s="531"/>
      <c r="JJ97" s="531"/>
      <c r="JK97" s="531"/>
      <c r="JL97" s="531"/>
      <c r="JM97" s="531"/>
      <c r="JN97" s="531"/>
      <c r="JO97" s="531"/>
      <c r="JQ97" s="532"/>
      <c r="JR97" s="532"/>
      <c r="JS97" s="532"/>
      <c r="JT97" s="532"/>
      <c r="JU97" s="532"/>
      <c r="JV97" s="532"/>
      <c r="JW97" s="532"/>
      <c r="JX97" s="532"/>
      <c r="JY97" s="532"/>
      <c r="JZ97" s="532"/>
      <c r="KA97" s="532"/>
      <c r="KB97" s="532"/>
      <c r="KC97" s="532"/>
      <c r="KD97" s="532"/>
      <c r="KE97" s="532"/>
      <c r="KF97" s="532"/>
      <c r="KG97" s="532"/>
      <c r="KH97" s="532"/>
      <c r="KI97" s="532"/>
      <c r="KJ97" s="532"/>
      <c r="KK97" s="532"/>
      <c r="KL97" s="532"/>
      <c r="KN97" s="533"/>
      <c r="KO97" s="533"/>
      <c r="KP97" s="533"/>
      <c r="KQ97" s="533"/>
      <c r="KR97" s="533"/>
      <c r="KS97" s="533"/>
      <c r="KT97" s="533"/>
      <c r="KU97" s="533"/>
      <c r="KV97" s="533"/>
      <c r="KW97" s="533"/>
      <c r="KX97" s="533"/>
      <c r="KY97" s="533"/>
      <c r="KZ97" s="533"/>
      <c r="LA97" s="533"/>
      <c r="LB97" s="533"/>
      <c r="LC97" s="533"/>
      <c r="LD97" s="533"/>
      <c r="LE97" s="533"/>
      <c r="LF97" s="533"/>
      <c r="LG97" s="533"/>
      <c r="LH97" s="533"/>
      <c r="LI97" s="533"/>
    </row>
    <row r="98" spans="1:321" x14ac:dyDescent="0.25">
      <c r="A98" s="37" t="s">
        <v>434</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7"/>
      <c r="BS98" s="507"/>
      <c r="BT98" s="507"/>
      <c r="BU98" s="507"/>
      <c r="BV98" s="507"/>
      <c r="BW98" s="507"/>
      <c r="BX98" s="507"/>
      <c r="BY98" s="507"/>
      <c r="BZ98" s="507"/>
      <c r="CA98" s="507"/>
      <c r="CB98" s="507"/>
      <c r="CC98" s="507"/>
      <c r="CD98" s="507"/>
      <c r="CE98" s="507"/>
      <c r="CF98" s="507"/>
      <c r="CG98" s="507"/>
      <c r="CH98" s="507"/>
      <c r="CI98" s="507"/>
      <c r="CJ98" s="507"/>
      <c r="CK98" s="507"/>
      <c r="CL98" s="507"/>
      <c r="CM98" s="507"/>
      <c r="CO98" s="511"/>
      <c r="CP98" s="511"/>
      <c r="CQ98" s="511"/>
      <c r="CR98" s="511"/>
      <c r="CS98" s="511"/>
      <c r="CT98" s="511"/>
      <c r="CU98" s="511"/>
      <c r="CV98" s="511"/>
      <c r="CW98" s="511"/>
      <c r="CX98" s="511"/>
      <c r="CY98" s="511"/>
      <c r="CZ98" s="511"/>
      <c r="DA98" s="511"/>
      <c r="DB98" s="511"/>
      <c r="DC98" s="511"/>
      <c r="DD98" s="511"/>
      <c r="DE98" s="511"/>
      <c r="DF98" s="511"/>
      <c r="DG98" s="511"/>
      <c r="DH98" s="511"/>
      <c r="DI98" s="511"/>
      <c r="DJ98" s="511"/>
      <c r="DL98" s="530"/>
      <c r="DM98" s="530"/>
      <c r="DN98" s="530"/>
      <c r="DO98" s="530"/>
      <c r="DP98" s="530"/>
      <c r="DQ98" s="530"/>
      <c r="DR98" s="530"/>
      <c r="DS98" s="530"/>
      <c r="DT98" s="530"/>
      <c r="DU98" s="530"/>
      <c r="DV98" s="530"/>
      <c r="DW98" s="530"/>
      <c r="DX98" s="530"/>
      <c r="DY98" s="530"/>
      <c r="DZ98" s="530"/>
      <c r="EA98" s="530"/>
      <c r="EB98" s="530"/>
      <c r="EC98" s="530"/>
      <c r="ED98" s="530"/>
      <c r="EE98" s="530"/>
      <c r="EF98" s="530"/>
      <c r="EG98" s="530"/>
      <c r="EI98" s="531"/>
      <c r="EJ98" s="531"/>
      <c r="EK98" s="536"/>
      <c r="EL98" s="531"/>
      <c r="EM98" s="531"/>
      <c r="EN98" s="531"/>
      <c r="EO98" s="531"/>
      <c r="EP98" s="531"/>
      <c r="EQ98" s="531"/>
      <c r="ER98" s="531"/>
      <c r="ES98" s="531"/>
      <c r="ET98" s="531"/>
      <c r="EU98" s="531"/>
      <c r="EV98" s="531"/>
      <c r="EW98" s="531"/>
      <c r="EX98" s="531"/>
      <c r="EY98" s="531"/>
      <c r="EZ98" s="531"/>
      <c r="FA98" s="531"/>
      <c r="FB98" s="531"/>
      <c r="FC98" s="531"/>
      <c r="FD98" s="531"/>
      <c r="FF98" s="532"/>
      <c r="FG98" s="532"/>
      <c r="FH98" s="532"/>
      <c r="FI98" s="532"/>
      <c r="FJ98" s="532"/>
      <c r="FK98" s="532"/>
      <c r="FL98" s="532"/>
      <c r="FM98" s="532"/>
      <c r="FN98" s="532"/>
      <c r="FO98" s="532"/>
      <c r="FP98" s="532"/>
      <c r="FQ98" s="532"/>
      <c r="FR98" s="532"/>
      <c r="FS98" s="532"/>
      <c r="FT98" s="532"/>
      <c r="FU98" s="532"/>
      <c r="FV98" s="532"/>
      <c r="FW98" s="532"/>
      <c r="FX98" s="532"/>
      <c r="FY98" s="532"/>
      <c r="FZ98" s="532"/>
      <c r="GA98" s="532"/>
      <c r="GC98" s="533"/>
      <c r="GD98" s="533"/>
      <c r="GE98" s="533"/>
      <c r="GF98" s="533"/>
      <c r="GG98" s="533"/>
      <c r="GH98" s="533"/>
      <c r="GI98" s="533"/>
      <c r="GJ98" s="533"/>
      <c r="GK98" s="533"/>
      <c r="GL98" s="533"/>
      <c r="GM98" s="533"/>
      <c r="GN98" s="533"/>
      <c r="GO98" s="533"/>
      <c r="GP98" s="533"/>
      <c r="GQ98" s="533"/>
      <c r="GR98" s="533"/>
      <c r="GS98" s="533"/>
      <c r="GT98" s="533"/>
      <c r="GU98" s="533"/>
      <c r="GV98" s="533"/>
      <c r="GW98" s="533"/>
      <c r="GX98" s="533"/>
      <c r="GZ98" s="511"/>
      <c r="HA98" s="511"/>
      <c r="HB98" s="511"/>
      <c r="HC98" s="511"/>
      <c r="HD98" s="511"/>
      <c r="HE98" s="511"/>
      <c r="HF98" s="511"/>
      <c r="HG98" s="511"/>
      <c r="HH98" s="511"/>
      <c r="HI98" s="511"/>
      <c r="HJ98" s="511"/>
      <c r="HK98" s="511"/>
      <c r="HL98" s="511"/>
      <c r="HM98" s="511"/>
      <c r="HN98" s="511"/>
      <c r="HO98" s="511"/>
      <c r="HP98" s="511"/>
      <c r="HQ98" s="511"/>
      <c r="HR98" s="511"/>
      <c r="HS98" s="511"/>
      <c r="HT98" s="511"/>
      <c r="HU98" s="511"/>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T98" s="531"/>
      <c r="IU98" s="531"/>
      <c r="IV98" s="531"/>
      <c r="IW98" s="531"/>
      <c r="IX98" s="531"/>
      <c r="IY98" s="531"/>
      <c r="IZ98" s="531"/>
      <c r="JA98" s="531"/>
      <c r="JB98" s="531"/>
      <c r="JC98" s="531"/>
      <c r="JD98" s="531"/>
      <c r="JE98" s="531"/>
      <c r="JF98" s="531"/>
      <c r="JG98" s="531"/>
      <c r="JH98" s="531"/>
      <c r="JI98" s="531"/>
      <c r="JJ98" s="531"/>
      <c r="JK98" s="531"/>
      <c r="JL98" s="531"/>
      <c r="JM98" s="531"/>
      <c r="JN98" s="531"/>
      <c r="JO98" s="531"/>
      <c r="JQ98" s="532"/>
      <c r="JR98" s="532"/>
      <c r="JS98" s="532"/>
      <c r="JT98" s="532"/>
      <c r="JU98" s="532"/>
      <c r="JV98" s="532"/>
      <c r="JW98" s="532"/>
      <c r="JX98" s="532"/>
      <c r="JY98" s="532"/>
      <c r="JZ98" s="532"/>
      <c r="KA98" s="532"/>
      <c r="KB98" s="532"/>
      <c r="KC98" s="532"/>
      <c r="KD98" s="532"/>
      <c r="KE98" s="532"/>
      <c r="KF98" s="532"/>
      <c r="KG98" s="532"/>
      <c r="KH98" s="532"/>
      <c r="KI98" s="532"/>
      <c r="KJ98" s="532"/>
      <c r="KK98" s="532"/>
      <c r="KL98" s="532"/>
      <c r="KN98" s="533"/>
      <c r="KO98" s="533"/>
      <c r="KP98" s="533"/>
      <c r="KQ98" s="533"/>
      <c r="KR98" s="533"/>
      <c r="KS98" s="533"/>
      <c r="KT98" s="533"/>
      <c r="KU98" s="533"/>
      <c r="KV98" s="533"/>
      <c r="KW98" s="533"/>
      <c r="KX98" s="533"/>
      <c r="KY98" s="533"/>
      <c r="KZ98" s="533"/>
      <c r="LA98" s="533"/>
      <c r="LB98" s="533"/>
      <c r="LC98" s="533"/>
      <c r="LD98" s="533"/>
      <c r="LE98" s="533"/>
      <c r="LF98" s="533"/>
      <c r="LG98" s="533"/>
      <c r="LH98" s="533"/>
      <c r="LI98" s="533"/>
    </row>
    <row r="99" spans="1:321"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7"/>
      <c r="BS99" s="507"/>
      <c r="BT99" s="507"/>
      <c r="BU99" s="507"/>
      <c r="BV99" s="507"/>
      <c r="BW99" s="507"/>
      <c r="BX99" s="507"/>
      <c r="BY99" s="507"/>
      <c r="BZ99" s="507"/>
      <c r="CA99" s="507"/>
      <c r="CB99" s="507"/>
      <c r="CC99" s="507"/>
      <c r="CD99" s="507"/>
      <c r="CE99" s="507"/>
      <c r="CF99" s="507"/>
      <c r="CG99" s="507"/>
      <c r="CH99" s="507"/>
      <c r="CI99" s="507"/>
      <c r="CJ99" s="507"/>
      <c r="CK99" s="507"/>
      <c r="CL99" s="507"/>
      <c r="CM99" s="507"/>
      <c r="CO99" s="511"/>
      <c r="CP99" s="511"/>
      <c r="CQ99" s="511"/>
      <c r="CR99" s="511"/>
      <c r="CS99" s="511"/>
      <c r="CT99" s="511"/>
      <c r="CU99" s="511"/>
      <c r="CV99" s="511"/>
      <c r="CW99" s="511"/>
      <c r="CX99" s="511"/>
      <c r="CY99" s="511"/>
      <c r="CZ99" s="511"/>
      <c r="DA99" s="511"/>
      <c r="DB99" s="511"/>
      <c r="DC99" s="511"/>
      <c r="DD99" s="511"/>
      <c r="DE99" s="511"/>
      <c r="DF99" s="511"/>
      <c r="DG99" s="511"/>
      <c r="DH99" s="511"/>
      <c r="DI99" s="511"/>
      <c r="DJ99" s="511"/>
      <c r="DL99" s="530"/>
      <c r="DM99" s="530"/>
      <c r="DN99" s="530"/>
      <c r="DO99" s="530"/>
      <c r="DP99" s="530"/>
      <c r="DQ99" s="530"/>
      <c r="DR99" s="530"/>
      <c r="DS99" s="530"/>
      <c r="DT99" s="530"/>
      <c r="DU99" s="530"/>
      <c r="DV99" s="530"/>
      <c r="DW99" s="530"/>
      <c r="DX99" s="530"/>
      <c r="DY99" s="530"/>
      <c r="DZ99" s="530"/>
      <c r="EA99" s="530"/>
      <c r="EB99" s="530"/>
      <c r="EC99" s="530"/>
      <c r="ED99" s="530"/>
      <c r="EE99" s="530"/>
      <c r="EF99" s="530"/>
      <c r="EG99" s="530"/>
      <c r="EI99" s="531"/>
      <c r="EJ99" s="531"/>
      <c r="EK99" s="536"/>
      <c r="EL99" s="531"/>
      <c r="EM99" s="531"/>
      <c r="EN99" s="531"/>
      <c r="EO99" s="531"/>
      <c r="EP99" s="531"/>
      <c r="EQ99" s="531"/>
      <c r="ER99" s="531"/>
      <c r="ES99" s="531"/>
      <c r="ET99" s="531"/>
      <c r="EU99" s="531"/>
      <c r="EV99" s="531"/>
      <c r="EW99" s="531"/>
      <c r="EX99" s="531"/>
      <c r="EY99" s="531"/>
      <c r="EZ99" s="531"/>
      <c r="FA99" s="531"/>
      <c r="FB99" s="531"/>
      <c r="FC99" s="531"/>
      <c r="FD99" s="531"/>
      <c r="FF99" s="532"/>
      <c r="FG99" s="532"/>
      <c r="FH99" s="532"/>
      <c r="FI99" s="532"/>
      <c r="FJ99" s="532"/>
      <c r="FK99" s="532"/>
      <c r="FL99" s="532"/>
      <c r="FM99" s="532"/>
      <c r="FN99" s="532"/>
      <c r="FO99" s="532"/>
      <c r="FP99" s="532"/>
      <c r="FQ99" s="532"/>
      <c r="FR99" s="532"/>
      <c r="FS99" s="532"/>
      <c r="FT99" s="532"/>
      <c r="FU99" s="532"/>
      <c r="FV99" s="532"/>
      <c r="FW99" s="532"/>
      <c r="FX99" s="532"/>
      <c r="FY99" s="532"/>
      <c r="FZ99" s="532"/>
      <c r="GA99" s="532"/>
      <c r="GC99" s="533"/>
      <c r="GD99" s="533"/>
      <c r="GE99" s="533"/>
      <c r="GF99" s="533"/>
      <c r="GG99" s="533"/>
      <c r="GH99" s="533"/>
      <c r="GI99" s="533"/>
      <c r="GJ99" s="533"/>
      <c r="GK99" s="533"/>
      <c r="GL99" s="533"/>
      <c r="GM99" s="533"/>
      <c r="GN99" s="533"/>
      <c r="GO99" s="533"/>
      <c r="GP99" s="533"/>
      <c r="GQ99" s="533"/>
      <c r="GR99" s="533"/>
      <c r="GS99" s="533"/>
      <c r="GT99" s="533"/>
      <c r="GU99" s="533"/>
      <c r="GV99" s="533"/>
      <c r="GW99" s="533"/>
      <c r="GX99" s="533"/>
      <c r="GZ99" s="511"/>
      <c r="HA99" s="511"/>
      <c r="HB99" s="511"/>
      <c r="HC99" s="511"/>
      <c r="HD99" s="511"/>
      <c r="HE99" s="511"/>
      <c r="HF99" s="511"/>
      <c r="HG99" s="511"/>
      <c r="HH99" s="511"/>
      <c r="HI99" s="511"/>
      <c r="HJ99" s="511"/>
      <c r="HK99" s="511"/>
      <c r="HL99" s="511"/>
      <c r="HM99" s="511"/>
      <c r="HN99" s="511"/>
      <c r="HO99" s="511"/>
      <c r="HP99" s="511"/>
      <c r="HQ99" s="511"/>
      <c r="HR99" s="511"/>
      <c r="HS99" s="511"/>
      <c r="HT99" s="511"/>
      <c r="HU99" s="511"/>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T99" s="531"/>
      <c r="IU99" s="531"/>
      <c r="IV99" s="531"/>
      <c r="IW99" s="531"/>
      <c r="IX99" s="531"/>
      <c r="IY99" s="531"/>
      <c r="IZ99" s="531"/>
      <c r="JA99" s="531"/>
      <c r="JB99" s="531"/>
      <c r="JC99" s="531"/>
      <c r="JD99" s="531"/>
      <c r="JE99" s="531"/>
      <c r="JF99" s="531"/>
      <c r="JG99" s="531"/>
      <c r="JH99" s="531"/>
      <c r="JI99" s="531"/>
      <c r="JJ99" s="531"/>
      <c r="JK99" s="531"/>
      <c r="JL99" s="531"/>
      <c r="JM99" s="531"/>
      <c r="JN99" s="531"/>
      <c r="JO99" s="531"/>
      <c r="JQ99" s="532"/>
      <c r="JR99" s="532"/>
      <c r="JS99" s="532"/>
      <c r="JT99" s="532"/>
      <c r="JU99" s="532"/>
      <c r="JV99" s="532"/>
      <c r="JW99" s="532"/>
      <c r="JX99" s="532"/>
      <c r="JY99" s="532"/>
      <c r="JZ99" s="532"/>
      <c r="KA99" s="532"/>
      <c r="KB99" s="532"/>
      <c r="KC99" s="532"/>
      <c r="KD99" s="532"/>
      <c r="KE99" s="532"/>
      <c r="KF99" s="532"/>
      <c r="KG99" s="532"/>
      <c r="KH99" s="532"/>
      <c r="KI99" s="532"/>
      <c r="KJ99" s="532"/>
      <c r="KK99" s="532"/>
      <c r="KL99" s="532"/>
      <c r="KN99" s="533"/>
      <c r="KO99" s="533"/>
      <c r="KP99" s="533"/>
      <c r="KQ99" s="533"/>
      <c r="KR99" s="533"/>
      <c r="KS99" s="533"/>
      <c r="KT99" s="533"/>
      <c r="KU99" s="533"/>
      <c r="KV99" s="533"/>
      <c r="KW99" s="533"/>
      <c r="KX99" s="533"/>
      <c r="KY99" s="533"/>
      <c r="KZ99" s="533"/>
      <c r="LA99" s="533"/>
      <c r="LB99" s="533"/>
      <c r="LC99" s="533"/>
      <c r="LD99" s="533"/>
      <c r="LE99" s="533"/>
      <c r="LF99" s="533"/>
      <c r="LG99" s="533"/>
      <c r="LH99" s="533"/>
      <c r="LI99" s="533"/>
    </row>
    <row r="100" spans="1:321"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7"/>
      <c r="BS100" s="507"/>
      <c r="BT100" s="507"/>
      <c r="BU100" s="507"/>
      <c r="BV100" s="507"/>
      <c r="BW100" s="507"/>
      <c r="BX100" s="507"/>
      <c r="BY100" s="507"/>
      <c r="BZ100" s="507"/>
      <c r="CA100" s="507"/>
      <c r="CB100" s="507"/>
      <c r="CC100" s="507"/>
      <c r="CD100" s="507"/>
      <c r="CE100" s="507"/>
      <c r="CF100" s="507"/>
      <c r="CG100" s="507"/>
      <c r="CH100" s="507"/>
      <c r="CI100" s="507"/>
      <c r="CJ100" s="507"/>
      <c r="CK100" s="507"/>
      <c r="CL100" s="507"/>
      <c r="CM100" s="507"/>
      <c r="CO100" s="511"/>
      <c r="CP100" s="511"/>
      <c r="CQ100" s="511"/>
      <c r="CR100" s="511"/>
      <c r="CS100" s="511"/>
      <c r="CT100" s="511"/>
      <c r="CU100" s="511"/>
      <c r="CV100" s="511"/>
      <c r="CW100" s="511"/>
      <c r="CX100" s="511"/>
      <c r="CY100" s="511"/>
      <c r="CZ100" s="511"/>
      <c r="DA100" s="511"/>
      <c r="DB100" s="511"/>
      <c r="DC100" s="511"/>
      <c r="DD100" s="511"/>
      <c r="DE100" s="511"/>
      <c r="DF100" s="511"/>
      <c r="DG100" s="511"/>
      <c r="DH100" s="511"/>
      <c r="DI100" s="511"/>
      <c r="DJ100" s="511"/>
      <c r="DL100" s="530"/>
      <c r="DM100" s="530"/>
      <c r="DN100" s="530"/>
      <c r="DO100" s="530"/>
      <c r="DP100" s="530"/>
      <c r="DQ100" s="530"/>
      <c r="DR100" s="530"/>
      <c r="DS100" s="530"/>
      <c r="DT100" s="530"/>
      <c r="DU100" s="530"/>
      <c r="DV100" s="530"/>
      <c r="DW100" s="530"/>
      <c r="DX100" s="530"/>
      <c r="DY100" s="530"/>
      <c r="DZ100" s="530"/>
      <c r="EA100" s="530"/>
      <c r="EB100" s="530"/>
      <c r="EC100" s="530"/>
      <c r="ED100" s="530"/>
      <c r="EE100" s="530"/>
      <c r="EF100" s="530"/>
      <c r="EG100" s="530"/>
      <c r="EI100" s="531"/>
      <c r="EJ100" s="531"/>
      <c r="EK100" s="536"/>
      <c r="EL100" s="531"/>
      <c r="EM100" s="531"/>
      <c r="EN100" s="531"/>
      <c r="EO100" s="531"/>
      <c r="EP100" s="531"/>
      <c r="EQ100" s="531"/>
      <c r="ER100" s="531"/>
      <c r="ES100" s="531"/>
      <c r="ET100" s="531"/>
      <c r="EU100" s="531"/>
      <c r="EV100" s="531"/>
      <c r="EW100" s="531"/>
      <c r="EX100" s="531"/>
      <c r="EY100" s="531"/>
      <c r="EZ100" s="531"/>
      <c r="FA100" s="531"/>
      <c r="FB100" s="531"/>
      <c r="FC100" s="531"/>
      <c r="FD100" s="531"/>
      <c r="FF100" s="532"/>
      <c r="FG100" s="532"/>
      <c r="FH100" s="532"/>
      <c r="FI100" s="532"/>
      <c r="FJ100" s="532"/>
      <c r="FK100" s="532"/>
      <c r="FL100" s="532"/>
      <c r="FM100" s="532"/>
      <c r="FN100" s="532"/>
      <c r="FO100" s="532"/>
      <c r="FP100" s="532"/>
      <c r="FQ100" s="532"/>
      <c r="FR100" s="532"/>
      <c r="FS100" s="532"/>
      <c r="FT100" s="532"/>
      <c r="FU100" s="532"/>
      <c r="FV100" s="532"/>
      <c r="FW100" s="532"/>
      <c r="FX100" s="532"/>
      <c r="FY100" s="532"/>
      <c r="FZ100" s="532"/>
      <c r="GA100" s="532"/>
      <c r="GC100" s="533"/>
      <c r="GD100" s="533"/>
      <c r="GE100" s="533"/>
      <c r="GF100" s="533"/>
      <c r="GG100" s="533"/>
      <c r="GH100" s="533"/>
      <c r="GI100" s="533"/>
      <c r="GJ100" s="533"/>
      <c r="GK100" s="533"/>
      <c r="GL100" s="533"/>
      <c r="GM100" s="533"/>
      <c r="GN100" s="533"/>
      <c r="GO100" s="533"/>
      <c r="GP100" s="533"/>
      <c r="GQ100" s="533"/>
      <c r="GR100" s="533"/>
      <c r="GS100" s="533"/>
      <c r="GT100" s="533"/>
      <c r="GU100" s="533"/>
      <c r="GV100" s="533"/>
      <c r="GW100" s="533"/>
      <c r="GX100" s="533"/>
      <c r="GZ100" s="511"/>
      <c r="HA100" s="511"/>
      <c r="HB100" s="511"/>
      <c r="HC100" s="511"/>
      <c r="HD100" s="511"/>
      <c r="HE100" s="511"/>
      <c r="HF100" s="511"/>
      <c r="HG100" s="511"/>
      <c r="HH100" s="511"/>
      <c r="HI100" s="511"/>
      <c r="HJ100" s="511"/>
      <c r="HK100" s="511"/>
      <c r="HL100" s="511"/>
      <c r="HM100" s="511"/>
      <c r="HN100" s="511"/>
      <c r="HO100" s="511"/>
      <c r="HP100" s="511"/>
      <c r="HQ100" s="511"/>
      <c r="HR100" s="511"/>
      <c r="HS100" s="511"/>
      <c r="HT100" s="511"/>
      <c r="HU100" s="511"/>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T100" s="531"/>
      <c r="IU100" s="531"/>
      <c r="IV100" s="531"/>
      <c r="IW100" s="531"/>
      <c r="IX100" s="531"/>
      <c r="IY100" s="531"/>
      <c r="IZ100" s="531"/>
      <c r="JA100" s="531"/>
      <c r="JB100" s="531"/>
      <c r="JC100" s="531"/>
      <c r="JD100" s="531"/>
      <c r="JE100" s="531"/>
      <c r="JF100" s="531"/>
      <c r="JG100" s="531"/>
      <c r="JH100" s="531"/>
      <c r="JI100" s="531"/>
      <c r="JJ100" s="531"/>
      <c r="JK100" s="531"/>
      <c r="JL100" s="531"/>
      <c r="JM100" s="531"/>
      <c r="JN100" s="531"/>
      <c r="JO100" s="531"/>
      <c r="JQ100" s="532"/>
      <c r="JR100" s="532"/>
      <c r="JS100" s="532"/>
      <c r="JT100" s="532"/>
      <c r="JU100" s="532"/>
      <c r="JV100" s="532"/>
      <c r="JW100" s="532"/>
      <c r="JX100" s="532"/>
      <c r="JY100" s="532"/>
      <c r="JZ100" s="532"/>
      <c r="KA100" s="532"/>
      <c r="KB100" s="532"/>
      <c r="KC100" s="532"/>
      <c r="KD100" s="532"/>
      <c r="KE100" s="532"/>
      <c r="KF100" s="532"/>
      <c r="KG100" s="532"/>
      <c r="KH100" s="532"/>
      <c r="KI100" s="532"/>
      <c r="KJ100" s="532"/>
      <c r="KK100" s="532"/>
      <c r="KL100" s="532"/>
      <c r="KN100" s="533"/>
      <c r="KO100" s="533"/>
      <c r="KP100" s="533"/>
      <c r="KQ100" s="533"/>
      <c r="KR100" s="533"/>
      <c r="KS100" s="533"/>
      <c r="KT100" s="533"/>
      <c r="KU100" s="533"/>
      <c r="KV100" s="533"/>
      <c r="KW100" s="533"/>
      <c r="KX100" s="533"/>
      <c r="KY100" s="533"/>
      <c r="KZ100" s="533"/>
      <c r="LA100" s="533"/>
      <c r="LB100" s="533"/>
      <c r="LC100" s="533"/>
      <c r="LD100" s="533"/>
      <c r="LE100" s="533"/>
      <c r="LF100" s="533"/>
      <c r="LG100" s="533"/>
      <c r="LH100" s="533"/>
      <c r="LI100" s="533"/>
    </row>
    <row r="101" spans="1:321" x14ac:dyDescent="0.25">
      <c r="A101" s="92" t="s">
        <v>2505</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7"/>
      <c r="BS101" s="507"/>
      <c r="BT101" s="507"/>
      <c r="BU101" s="507"/>
      <c r="BV101" s="507"/>
      <c r="BW101" s="507"/>
      <c r="BX101" s="507"/>
      <c r="BY101" s="507"/>
      <c r="BZ101" s="507"/>
      <c r="CA101" s="507"/>
      <c r="CB101" s="507"/>
      <c r="CC101" s="507"/>
      <c r="CD101" s="507"/>
      <c r="CE101" s="507"/>
      <c r="CF101" s="507"/>
      <c r="CG101" s="507"/>
      <c r="CH101" s="507"/>
      <c r="CI101" s="507"/>
      <c r="CJ101" s="507"/>
      <c r="CK101" s="507"/>
      <c r="CL101" s="507"/>
      <c r="CM101" s="507"/>
      <c r="CO101" s="511"/>
      <c r="CP101" s="511"/>
      <c r="CQ101" s="511"/>
      <c r="CR101" s="511"/>
      <c r="CS101" s="511"/>
      <c r="CT101" s="511"/>
      <c r="CU101" s="511"/>
      <c r="CV101" s="511"/>
      <c r="CW101" s="511"/>
      <c r="CX101" s="511"/>
      <c r="CY101" s="511"/>
      <c r="CZ101" s="511"/>
      <c r="DA101" s="511"/>
      <c r="DB101" s="511"/>
      <c r="DC101" s="511"/>
      <c r="DD101" s="511"/>
      <c r="DE101" s="511"/>
      <c r="DF101" s="511"/>
      <c r="DG101" s="511"/>
      <c r="DH101" s="511"/>
      <c r="DI101" s="511"/>
      <c r="DJ101" s="511"/>
      <c r="DL101" s="530"/>
      <c r="DM101" s="530"/>
      <c r="DN101" s="530"/>
      <c r="DO101" s="530"/>
      <c r="DP101" s="530"/>
      <c r="DQ101" s="530"/>
      <c r="DR101" s="530"/>
      <c r="DS101" s="530"/>
      <c r="DT101" s="530"/>
      <c r="DU101" s="530"/>
      <c r="DV101" s="530"/>
      <c r="DW101" s="530"/>
      <c r="DX101" s="530"/>
      <c r="DY101" s="530"/>
      <c r="DZ101" s="530"/>
      <c r="EA101" s="530"/>
      <c r="EB101" s="530"/>
      <c r="EC101" s="530"/>
      <c r="ED101" s="530"/>
      <c r="EE101" s="530"/>
      <c r="EF101" s="530"/>
      <c r="EG101" s="530"/>
      <c r="EI101" s="531"/>
      <c r="EJ101" s="531"/>
      <c r="EK101" s="536"/>
      <c r="EL101" s="531"/>
      <c r="EM101" s="531"/>
      <c r="EN101" s="531"/>
      <c r="EO101" s="531"/>
      <c r="EP101" s="531"/>
      <c r="EQ101" s="531"/>
      <c r="ER101" s="531"/>
      <c r="ES101" s="531"/>
      <c r="ET101" s="531"/>
      <c r="EU101" s="531"/>
      <c r="EV101" s="531"/>
      <c r="EW101" s="531"/>
      <c r="EX101" s="531"/>
      <c r="EY101" s="531"/>
      <c r="EZ101" s="531"/>
      <c r="FA101" s="531"/>
      <c r="FB101" s="531"/>
      <c r="FC101" s="531"/>
      <c r="FD101" s="531"/>
      <c r="FF101" s="532"/>
      <c r="FG101" s="532"/>
      <c r="FH101" s="532"/>
      <c r="FI101" s="532"/>
      <c r="FJ101" s="532"/>
      <c r="FK101" s="532"/>
      <c r="FL101" s="532"/>
      <c r="FM101" s="532"/>
      <c r="FN101" s="532"/>
      <c r="FO101" s="532"/>
      <c r="FP101" s="532"/>
      <c r="FQ101" s="532"/>
      <c r="FR101" s="532"/>
      <c r="FS101" s="532"/>
      <c r="FT101" s="532"/>
      <c r="FU101" s="532"/>
      <c r="FV101" s="532"/>
      <c r="FW101" s="532"/>
      <c r="FX101" s="532"/>
      <c r="FY101" s="532"/>
      <c r="FZ101" s="532"/>
      <c r="GA101" s="532"/>
      <c r="GC101" s="533"/>
      <c r="GD101" s="533"/>
      <c r="GE101" s="533"/>
      <c r="GF101" s="533"/>
      <c r="GG101" s="533"/>
      <c r="GH101" s="533"/>
      <c r="GI101" s="533"/>
      <c r="GJ101" s="533"/>
      <c r="GK101" s="533"/>
      <c r="GL101" s="533"/>
      <c r="GM101" s="533"/>
      <c r="GN101" s="533"/>
      <c r="GO101" s="533"/>
      <c r="GP101" s="533"/>
      <c r="GQ101" s="533"/>
      <c r="GR101" s="533"/>
      <c r="GS101" s="533"/>
      <c r="GT101" s="533"/>
      <c r="GU101" s="533"/>
      <c r="GV101" s="533"/>
      <c r="GW101" s="533"/>
      <c r="GX101" s="533"/>
      <c r="GZ101" s="511"/>
      <c r="HA101" s="511"/>
      <c r="HB101" s="511"/>
      <c r="HC101" s="511"/>
      <c r="HD101" s="511"/>
      <c r="HE101" s="511"/>
      <c r="HF101" s="511"/>
      <c r="HG101" s="511"/>
      <c r="HH101" s="511"/>
      <c r="HI101" s="511"/>
      <c r="HJ101" s="511"/>
      <c r="HK101" s="511"/>
      <c r="HL101" s="511"/>
      <c r="HM101" s="511"/>
      <c r="HN101" s="511"/>
      <c r="HO101" s="511"/>
      <c r="HP101" s="511"/>
      <c r="HQ101" s="511"/>
      <c r="HR101" s="511"/>
      <c r="HS101" s="511"/>
      <c r="HT101" s="511"/>
      <c r="HU101" s="511"/>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T101" s="531"/>
      <c r="IU101" s="531"/>
      <c r="IV101" s="531"/>
      <c r="IW101" s="531"/>
      <c r="IX101" s="531"/>
      <c r="IY101" s="531"/>
      <c r="IZ101" s="531"/>
      <c r="JA101" s="531"/>
      <c r="JB101" s="531"/>
      <c r="JC101" s="531"/>
      <c r="JD101" s="531"/>
      <c r="JE101" s="531"/>
      <c r="JF101" s="531"/>
      <c r="JG101" s="531"/>
      <c r="JH101" s="531"/>
      <c r="JI101" s="531"/>
      <c r="JJ101" s="531"/>
      <c r="JK101" s="531"/>
      <c r="JL101" s="531"/>
      <c r="JM101" s="531"/>
      <c r="JN101" s="531"/>
      <c r="JO101" s="531"/>
      <c r="JQ101" s="532"/>
      <c r="JR101" s="532"/>
      <c r="JS101" s="532"/>
      <c r="JT101" s="532"/>
      <c r="JU101" s="532"/>
      <c r="JV101" s="532"/>
      <c r="JW101" s="532"/>
      <c r="JX101" s="532"/>
      <c r="JY101" s="532"/>
      <c r="JZ101" s="532"/>
      <c r="KA101" s="532"/>
      <c r="KB101" s="532"/>
      <c r="KC101" s="532"/>
      <c r="KD101" s="532"/>
      <c r="KE101" s="532"/>
      <c r="KF101" s="532"/>
      <c r="KG101" s="532"/>
      <c r="KH101" s="532"/>
      <c r="KI101" s="532"/>
      <c r="KJ101" s="532"/>
      <c r="KK101" s="532"/>
      <c r="KL101" s="532"/>
      <c r="KN101" s="533"/>
      <c r="KO101" s="533"/>
      <c r="KP101" s="533"/>
      <c r="KQ101" s="533"/>
      <c r="KR101" s="533"/>
      <c r="KS101" s="533"/>
      <c r="KT101" s="533"/>
      <c r="KU101" s="533"/>
      <c r="KV101" s="533"/>
      <c r="KW101" s="533"/>
      <c r="KX101" s="533"/>
      <c r="KY101" s="533"/>
      <c r="KZ101" s="533"/>
      <c r="LA101" s="533"/>
      <c r="LB101" s="533"/>
      <c r="LC101" s="533"/>
      <c r="LD101" s="533"/>
      <c r="LE101" s="533"/>
      <c r="LF101" s="533"/>
      <c r="LG101" s="533"/>
      <c r="LH101" s="533"/>
      <c r="LI101" s="533"/>
    </row>
    <row r="102" spans="1:321"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7"/>
      <c r="BS102" s="507"/>
      <c r="BT102" s="507"/>
      <c r="BU102" s="507"/>
      <c r="BV102" s="507"/>
      <c r="BW102" s="507"/>
      <c r="BX102" s="507"/>
      <c r="BY102" s="507"/>
      <c r="BZ102" s="507"/>
      <c r="CA102" s="507"/>
      <c r="CB102" s="507"/>
      <c r="CC102" s="507"/>
      <c r="CD102" s="507"/>
      <c r="CE102" s="507"/>
      <c r="CF102" s="507"/>
      <c r="CG102" s="507"/>
      <c r="CH102" s="507"/>
      <c r="CI102" s="507"/>
      <c r="CJ102" s="507"/>
      <c r="CK102" s="507"/>
      <c r="CL102" s="507"/>
      <c r="CM102" s="507"/>
      <c r="CO102" s="511"/>
      <c r="CP102" s="511"/>
      <c r="CQ102" s="511"/>
      <c r="CR102" s="511"/>
      <c r="CS102" s="511"/>
      <c r="CT102" s="511"/>
      <c r="CU102" s="511"/>
      <c r="CV102" s="511"/>
      <c r="CW102" s="511"/>
      <c r="CX102" s="511"/>
      <c r="CY102" s="511"/>
      <c r="CZ102" s="511"/>
      <c r="DA102" s="511"/>
      <c r="DB102" s="511"/>
      <c r="DC102" s="511"/>
      <c r="DD102" s="511"/>
      <c r="DE102" s="511"/>
      <c r="DF102" s="511"/>
      <c r="DG102" s="511"/>
      <c r="DH102" s="511"/>
      <c r="DI102" s="511"/>
      <c r="DJ102" s="511"/>
      <c r="DL102" s="530"/>
      <c r="DM102" s="530"/>
      <c r="DN102" s="530"/>
      <c r="DO102" s="530"/>
      <c r="DP102" s="530"/>
      <c r="DQ102" s="530"/>
      <c r="DR102" s="530"/>
      <c r="DS102" s="530"/>
      <c r="DT102" s="530"/>
      <c r="DU102" s="530"/>
      <c r="DV102" s="530"/>
      <c r="DW102" s="530"/>
      <c r="DX102" s="530"/>
      <c r="DY102" s="530"/>
      <c r="DZ102" s="530"/>
      <c r="EA102" s="530"/>
      <c r="EB102" s="530"/>
      <c r="EC102" s="530"/>
      <c r="ED102" s="530"/>
      <c r="EE102" s="530"/>
      <c r="EF102" s="530"/>
      <c r="EG102" s="530"/>
      <c r="EI102" s="531"/>
      <c r="EJ102" s="531"/>
      <c r="EK102" s="536"/>
      <c r="EL102" s="531"/>
      <c r="EM102" s="531"/>
      <c r="EN102" s="531"/>
      <c r="EO102" s="531"/>
      <c r="EP102" s="531"/>
      <c r="EQ102" s="531"/>
      <c r="ER102" s="531"/>
      <c r="ES102" s="531"/>
      <c r="ET102" s="531"/>
      <c r="EU102" s="531"/>
      <c r="EV102" s="531"/>
      <c r="EW102" s="531"/>
      <c r="EX102" s="531"/>
      <c r="EY102" s="531"/>
      <c r="EZ102" s="531"/>
      <c r="FA102" s="531"/>
      <c r="FB102" s="531"/>
      <c r="FC102" s="531"/>
      <c r="FD102" s="531"/>
      <c r="FF102" s="532"/>
      <c r="FG102" s="532"/>
      <c r="FH102" s="532"/>
      <c r="FI102" s="532"/>
      <c r="FJ102" s="532"/>
      <c r="FK102" s="532"/>
      <c r="FL102" s="532"/>
      <c r="FM102" s="532"/>
      <c r="FN102" s="532"/>
      <c r="FO102" s="532"/>
      <c r="FP102" s="532"/>
      <c r="FQ102" s="532"/>
      <c r="FR102" s="532"/>
      <c r="FS102" s="532"/>
      <c r="FT102" s="532"/>
      <c r="FU102" s="532"/>
      <c r="FV102" s="532"/>
      <c r="FW102" s="532"/>
      <c r="FX102" s="532"/>
      <c r="FY102" s="532"/>
      <c r="FZ102" s="532"/>
      <c r="GA102" s="532"/>
      <c r="GC102" s="533"/>
      <c r="GD102" s="533"/>
      <c r="GE102" s="533"/>
      <c r="GF102" s="533"/>
      <c r="GG102" s="533"/>
      <c r="GH102" s="533"/>
      <c r="GI102" s="533"/>
      <c r="GJ102" s="533"/>
      <c r="GK102" s="533"/>
      <c r="GL102" s="533"/>
      <c r="GM102" s="533"/>
      <c r="GN102" s="533"/>
      <c r="GO102" s="533"/>
      <c r="GP102" s="533"/>
      <c r="GQ102" s="533"/>
      <c r="GR102" s="533"/>
      <c r="GS102" s="533"/>
      <c r="GT102" s="533"/>
      <c r="GU102" s="533"/>
      <c r="GV102" s="533"/>
      <c r="GW102" s="533"/>
      <c r="GX102" s="533"/>
      <c r="GZ102" s="511"/>
      <c r="HA102" s="511"/>
      <c r="HB102" s="511"/>
      <c r="HC102" s="511"/>
      <c r="HD102" s="511"/>
      <c r="HE102" s="511"/>
      <c r="HF102" s="511"/>
      <c r="HG102" s="511"/>
      <c r="HH102" s="511"/>
      <c r="HI102" s="511"/>
      <c r="HJ102" s="511"/>
      <c r="HK102" s="511"/>
      <c r="HL102" s="511"/>
      <c r="HM102" s="511"/>
      <c r="HN102" s="511"/>
      <c r="HO102" s="511"/>
      <c r="HP102" s="511"/>
      <c r="HQ102" s="511"/>
      <c r="HR102" s="511"/>
      <c r="HS102" s="511"/>
      <c r="HT102" s="511"/>
      <c r="HU102" s="511"/>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T102" s="531"/>
      <c r="IU102" s="531"/>
      <c r="IV102" s="531"/>
      <c r="IW102" s="531"/>
      <c r="IX102" s="531"/>
      <c r="IY102" s="531"/>
      <c r="IZ102" s="531"/>
      <c r="JA102" s="531"/>
      <c r="JB102" s="531"/>
      <c r="JC102" s="531"/>
      <c r="JD102" s="531"/>
      <c r="JE102" s="531"/>
      <c r="JF102" s="531"/>
      <c r="JG102" s="531"/>
      <c r="JH102" s="531"/>
      <c r="JI102" s="531"/>
      <c r="JJ102" s="531"/>
      <c r="JK102" s="531"/>
      <c r="JL102" s="531"/>
      <c r="JM102" s="531"/>
      <c r="JN102" s="531"/>
      <c r="JO102" s="531"/>
      <c r="JQ102" s="532"/>
      <c r="JR102" s="532"/>
      <c r="JS102" s="532"/>
      <c r="JT102" s="532"/>
      <c r="JU102" s="532"/>
      <c r="JV102" s="532"/>
      <c r="JW102" s="532"/>
      <c r="JX102" s="532"/>
      <c r="JY102" s="532"/>
      <c r="JZ102" s="532"/>
      <c r="KA102" s="532"/>
      <c r="KB102" s="532"/>
      <c r="KC102" s="532"/>
      <c r="KD102" s="532"/>
      <c r="KE102" s="532"/>
      <c r="KF102" s="532"/>
      <c r="KG102" s="532"/>
      <c r="KH102" s="532"/>
      <c r="KI102" s="532"/>
      <c r="KJ102" s="532"/>
      <c r="KK102" s="532"/>
      <c r="KL102" s="532"/>
      <c r="KN102" s="533"/>
      <c r="KO102" s="533"/>
      <c r="KP102" s="533"/>
      <c r="KQ102" s="533"/>
      <c r="KR102" s="533"/>
      <c r="KS102" s="533"/>
      <c r="KT102" s="533"/>
      <c r="KU102" s="533"/>
      <c r="KV102" s="533"/>
      <c r="KW102" s="533"/>
      <c r="KX102" s="533"/>
      <c r="KY102" s="533"/>
      <c r="KZ102" s="533"/>
      <c r="LA102" s="533"/>
      <c r="LB102" s="533"/>
      <c r="LC102" s="533"/>
      <c r="LD102" s="533"/>
      <c r="LE102" s="533"/>
      <c r="LF102" s="533"/>
      <c r="LG102" s="533"/>
      <c r="LH102" s="533"/>
      <c r="LI102" s="533"/>
    </row>
    <row r="103" spans="1:321"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7"/>
      <c r="BS103" s="507"/>
      <c r="BT103" s="507"/>
      <c r="BU103" s="507"/>
      <c r="BV103" s="507"/>
      <c r="BW103" s="507"/>
      <c r="BX103" s="507"/>
      <c r="BY103" s="507"/>
      <c r="BZ103" s="507"/>
      <c r="CA103" s="507"/>
      <c r="CB103" s="507"/>
      <c r="CC103" s="507"/>
      <c r="CD103" s="507"/>
      <c r="CE103" s="507"/>
      <c r="CF103" s="507"/>
      <c r="CG103" s="507"/>
      <c r="CH103" s="507"/>
      <c r="CI103" s="507"/>
      <c r="CJ103" s="507"/>
      <c r="CK103" s="507"/>
      <c r="CL103" s="507"/>
      <c r="CM103" s="507"/>
      <c r="CO103" s="511"/>
      <c r="CP103" s="511"/>
      <c r="CQ103" s="511"/>
      <c r="CR103" s="511"/>
      <c r="CS103" s="511"/>
      <c r="CT103" s="511"/>
      <c r="CU103" s="511"/>
      <c r="CV103" s="511"/>
      <c r="CW103" s="511"/>
      <c r="CX103" s="511"/>
      <c r="CY103" s="511"/>
      <c r="CZ103" s="511"/>
      <c r="DA103" s="511"/>
      <c r="DB103" s="511"/>
      <c r="DC103" s="511"/>
      <c r="DD103" s="511"/>
      <c r="DE103" s="511"/>
      <c r="DF103" s="511"/>
      <c r="DG103" s="511"/>
      <c r="DH103" s="511"/>
      <c r="DI103" s="511"/>
      <c r="DJ103" s="511"/>
      <c r="DL103" s="530"/>
      <c r="DM103" s="530"/>
      <c r="DN103" s="530"/>
      <c r="DO103" s="530"/>
      <c r="DP103" s="530"/>
      <c r="DQ103" s="530"/>
      <c r="DR103" s="530"/>
      <c r="DS103" s="530"/>
      <c r="DT103" s="530"/>
      <c r="DU103" s="530"/>
      <c r="DV103" s="530"/>
      <c r="DW103" s="530"/>
      <c r="DX103" s="530"/>
      <c r="DY103" s="530"/>
      <c r="DZ103" s="530"/>
      <c r="EA103" s="530"/>
      <c r="EB103" s="530"/>
      <c r="EC103" s="530"/>
      <c r="ED103" s="530"/>
      <c r="EE103" s="530"/>
      <c r="EF103" s="530"/>
      <c r="EG103" s="530"/>
      <c r="EI103" s="531"/>
      <c r="EJ103" s="531"/>
      <c r="EK103" s="536"/>
      <c r="EL103" s="531"/>
      <c r="EM103" s="531"/>
      <c r="EN103" s="531"/>
      <c r="EO103" s="531"/>
      <c r="EP103" s="531"/>
      <c r="EQ103" s="531"/>
      <c r="ER103" s="531"/>
      <c r="ES103" s="531"/>
      <c r="ET103" s="531"/>
      <c r="EU103" s="531"/>
      <c r="EV103" s="531"/>
      <c r="EW103" s="531"/>
      <c r="EX103" s="531"/>
      <c r="EY103" s="531"/>
      <c r="EZ103" s="531"/>
      <c r="FA103" s="531"/>
      <c r="FB103" s="531"/>
      <c r="FC103" s="531"/>
      <c r="FD103" s="531"/>
      <c r="FF103" s="532"/>
      <c r="FG103" s="532"/>
      <c r="FH103" s="532"/>
      <c r="FI103" s="532"/>
      <c r="FJ103" s="532"/>
      <c r="FK103" s="532"/>
      <c r="FL103" s="532"/>
      <c r="FM103" s="532"/>
      <c r="FN103" s="532"/>
      <c r="FO103" s="532"/>
      <c r="FP103" s="532"/>
      <c r="FQ103" s="532"/>
      <c r="FR103" s="532"/>
      <c r="FS103" s="532"/>
      <c r="FT103" s="532"/>
      <c r="FU103" s="532"/>
      <c r="FV103" s="532"/>
      <c r="FW103" s="532"/>
      <c r="FX103" s="532"/>
      <c r="FY103" s="532"/>
      <c r="FZ103" s="532"/>
      <c r="GA103" s="532"/>
      <c r="GC103" s="533"/>
      <c r="GD103" s="533"/>
      <c r="GE103" s="533"/>
      <c r="GF103" s="533"/>
      <c r="GG103" s="533"/>
      <c r="GH103" s="533"/>
      <c r="GI103" s="533"/>
      <c r="GJ103" s="533"/>
      <c r="GK103" s="533"/>
      <c r="GL103" s="533"/>
      <c r="GM103" s="533"/>
      <c r="GN103" s="533"/>
      <c r="GO103" s="533"/>
      <c r="GP103" s="533"/>
      <c r="GQ103" s="533"/>
      <c r="GR103" s="533"/>
      <c r="GS103" s="533"/>
      <c r="GT103" s="533"/>
      <c r="GU103" s="533"/>
      <c r="GV103" s="533"/>
      <c r="GW103" s="533"/>
      <c r="GX103" s="533"/>
      <c r="GZ103" s="511"/>
      <c r="HA103" s="511"/>
      <c r="HB103" s="511"/>
      <c r="HC103" s="511"/>
      <c r="HD103" s="511"/>
      <c r="HE103" s="511"/>
      <c r="HF103" s="511"/>
      <c r="HG103" s="511"/>
      <c r="HH103" s="511"/>
      <c r="HI103" s="511"/>
      <c r="HJ103" s="511"/>
      <c r="HK103" s="511"/>
      <c r="HL103" s="511"/>
      <c r="HM103" s="511"/>
      <c r="HN103" s="511"/>
      <c r="HO103" s="511"/>
      <c r="HP103" s="511"/>
      <c r="HQ103" s="511"/>
      <c r="HR103" s="511"/>
      <c r="HS103" s="511"/>
      <c r="HT103" s="511"/>
      <c r="HU103" s="511"/>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T103" s="531"/>
      <c r="IU103" s="531"/>
      <c r="IV103" s="531"/>
      <c r="IW103" s="531"/>
      <c r="IX103" s="531"/>
      <c r="IY103" s="531"/>
      <c r="IZ103" s="531"/>
      <c r="JA103" s="531"/>
      <c r="JB103" s="531"/>
      <c r="JC103" s="531"/>
      <c r="JD103" s="531"/>
      <c r="JE103" s="531"/>
      <c r="JF103" s="531"/>
      <c r="JG103" s="531"/>
      <c r="JH103" s="531"/>
      <c r="JI103" s="531"/>
      <c r="JJ103" s="531"/>
      <c r="JK103" s="531"/>
      <c r="JL103" s="531"/>
      <c r="JM103" s="531"/>
      <c r="JN103" s="531"/>
      <c r="JO103" s="531"/>
      <c r="JQ103" s="532"/>
      <c r="JR103" s="532"/>
      <c r="JS103" s="532"/>
      <c r="JT103" s="532"/>
      <c r="JU103" s="532"/>
      <c r="JV103" s="532"/>
      <c r="JW103" s="532"/>
      <c r="JX103" s="532"/>
      <c r="JY103" s="532"/>
      <c r="JZ103" s="532"/>
      <c r="KA103" s="532"/>
      <c r="KB103" s="532"/>
      <c r="KC103" s="532"/>
      <c r="KD103" s="532"/>
      <c r="KE103" s="532"/>
      <c r="KF103" s="532"/>
      <c r="KG103" s="532"/>
      <c r="KH103" s="532"/>
      <c r="KI103" s="532"/>
      <c r="KJ103" s="532"/>
      <c r="KK103" s="532"/>
      <c r="KL103" s="532"/>
      <c r="KN103" s="533"/>
      <c r="KO103" s="533"/>
      <c r="KP103" s="533"/>
      <c r="KQ103" s="533"/>
      <c r="KR103" s="533"/>
      <c r="KS103" s="533"/>
      <c r="KT103" s="533"/>
      <c r="KU103" s="533"/>
      <c r="KV103" s="533"/>
      <c r="KW103" s="533"/>
      <c r="KX103" s="533"/>
      <c r="KY103" s="533"/>
      <c r="KZ103" s="533"/>
      <c r="LA103" s="533"/>
      <c r="LB103" s="533"/>
      <c r="LC103" s="533"/>
      <c r="LD103" s="533"/>
      <c r="LE103" s="533"/>
      <c r="LF103" s="533"/>
      <c r="LG103" s="533"/>
      <c r="LH103" s="533"/>
      <c r="LI103" s="533"/>
    </row>
    <row r="104" spans="1:321"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O104" s="511"/>
      <c r="CP104" s="511"/>
      <c r="CQ104" s="511"/>
      <c r="CR104" s="511"/>
      <c r="CS104" s="511"/>
      <c r="CT104" s="511"/>
      <c r="CU104" s="511"/>
      <c r="CV104" s="511"/>
      <c r="CW104" s="511"/>
      <c r="CX104" s="511"/>
      <c r="CY104" s="511"/>
      <c r="CZ104" s="511"/>
      <c r="DA104" s="511"/>
      <c r="DB104" s="511"/>
      <c r="DC104" s="511"/>
      <c r="DD104" s="511"/>
      <c r="DE104" s="511"/>
      <c r="DF104" s="511"/>
      <c r="DG104" s="511"/>
      <c r="DH104" s="511"/>
      <c r="DI104" s="511"/>
      <c r="DJ104" s="511"/>
      <c r="DL104" s="530"/>
      <c r="DM104" s="530"/>
      <c r="DN104" s="530"/>
      <c r="DO104" s="530"/>
      <c r="DP104" s="530"/>
      <c r="DQ104" s="530"/>
      <c r="DR104" s="530"/>
      <c r="DS104" s="530"/>
      <c r="DT104" s="530"/>
      <c r="DU104" s="530"/>
      <c r="DV104" s="530"/>
      <c r="DW104" s="530"/>
      <c r="DX104" s="530"/>
      <c r="DY104" s="530"/>
      <c r="DZ104" s="530"/>
      <c r="EA104" s="530"/>
      <c r="EB104" s="530"/>
      <c r="EC104" s="530"/>
      <c r="ED104" s="530"/>
      <c r="EE104" s="530"/>
      <c r="EF104" s="530"/>
      <c r="EG104" s="530"/>
      <c r="EI104" s="531"/>
      <c r="EJ104" s="531"/>
      <c r="EK104" s="536"/>
      <c r="EL104" s="531"/>
      <c r="EM104" s="531"/>
      <c r="EN104" s="531"/>
      <c r="EO104" s="531"/>
      <c r="EP104" s="531"/>
      <c r="EQ104" s="531"/>
      <c r="ER104" s="531"/>
      <c r="ES104" s="531"/>
      <c r="ET104" s="531"/>
      <c r="EU104" s="531"/>
      <c r="EV104" s="531"/>
      <c r="EW104" s="531"/>
      <c r="EX104" s="531"/>
      <c r="EY104" s="531"/>
      <c r="EZ104" s="531"/>
      <c r="FA104" s="531"/>
      <c r="FB104" s="531"/>
      <c r="FC104" s="531"/>
      <c r="FD104" s="531"/>
      <c r="FF104" s="532"/>
      <c r="FG104" s="532"/>
      <c r="FH104" s="532"/>
      <c r="FI104" s="532"/>
      <c r="FJ104" s="532"/>
      <c r="FK104" s="532"/>
      <c r="FL104" s="532"/>
      <c r="FM104" s="532"/>
      <c r="FN104" s="532"/>
      <c r="FO104" s="532"/>
      <c r="FP104" s="532"/>
      <c r="FQ104" s="532"/>
      <c r="FR104" s="532"/>
      <c r="FS104" s="532"/>
      <c r="FT104" s="532"/>
      <c r="FU104" s="532"/>
      <c r="FV104" s="532"/>
      <c r="FW104" s="532"/>
      <c r="FX104" s="532"/>
      <c r="FY104" s="532"/>
      <c r="FZ104" s="532"/>
      <c r="GA104" s="532"/>
      <c r="GC104" s="533"/>
      <c r="GD104" s="533"/>
      <c r="GE104" s="533"/>
      <c r="GF104" s="533"/>
      <c r="GG104" s="533"/>
      <c r="GH104" s="533"/>
      <c r="GI104" s="533"/>
      <c r="GJ104" s="533"/>
      <c r="GK104" s="533"/>
      <c r="GL104" s="533"/>
      <c r="GM104" s="533"/>
      <c r="GN104" s="533"/>
      <c r="GO104" s="533"/>
      <c r="GP104" s="533"/>
      <c r="GQ104" s="533"/>
      <c r="GR104" s="533"/>
      <c r="GS104" s="533"/>
      <c r="GT104" s="533"/>
      <c r="GU104" s="533"/>
      <c r="GV104" s="533"/>
      <c r="GW104" s="533"/>
      <c r="GX104" s="533"/>
      <c r="GZ104" s="511"/>
      <c r="HA104" s="511"/>
      <c r="HB104" s="511"/>
      <c r="HC104" s="511"/>
      <c r="HD104" s="511"/>
      <c r="HE104" s="511"/>
      <c r="HF104" s="511"/>
      <c r="HG104" s="511"/>
      <c r="HH104" s="511"/>
      <c r="HI104" s="511"/>
      <c r="HJ104" s="511"/>
      <c r="HK104" s="511"/>
      <c r="HL104" s="511"/>
      <c r="HM104" s="511"/>
      <c r="HN104" s="511"/>
      <c r="HO104" s="511"/>
      <c r="HP104" s="511"/>
      <c r="HQ104" s="511"/>
      <c r="HR104" s="511"/>
      <c r="HS104" s="511"/>
      <c r="HT104" s="511"/>
      <c r="HU104" s="511"/>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T104" s="531"/>
      <c r="IU104" s="531"/>
      <c r="IV104" s="531"/>
      <c r="IW104" s="531"/>
      <c r="IX104" s="531"/>
      <c r="IY104" s="531"/>
      <c r="IZ104" s="531"/>
      <c r="JA104" s="531"/>
      <c r="JB104" s="531"/>
      <c r="JC104" s="531"/>
      <c r="JD104" s="531"/>
      <c r="JE104" s="531"/>
      <c r="JF104" s="531"/>
      <c r="JG104" s="531"/>
      <c r="JH104" s="531"/>
      <c r="JI104" s="531"/>
      <c r="JJ104" s="531"/>
      <c r="JK104" s="531"/>
      <c r="JL104" s="531"/>
      <c r="JM104" s="531"/>
      <c r="JN104" s="531"/>
      <c r="JO104" s="531"/>
      <c r="JQ104" s="532"/>
      <c r="JR104" s="532"/>
      <c r="JS104" s="532"/>
      <c r="JT104" s="532"/>
      <c r="JU104" s="532"/>
      <c r="JV104" s="532"/>
      <c r="JW104" s="532"/>
      <c r="JX104" s="532"/>
      <c r="JY104" s="532"/>
      <c r="JZ104" s="532"/>
      <c r="KA104" s="532"/>
      <c r="KB104" s="532"/>
      <c r="KC104" s="532"/>
      <c r="KD104" s="532"/>
      <c r="KE104" s="532"/>
      <c r="KF104" s="532"/>
      <c r="KG104" s="532"/>
      <c r="KH104" s="532"/>
      <c r="KI104" s="532"/>
      <c r="KJ104" s="532"/>
      <c r="KK104" s="532"/>
      <c r="KL104" s="532"/>
      <c r="KN104" s="533"/>
      <c r="KO104" s="533"/>
      <c r="KP104" s="533"/>
      <c r="KQ104" s="533"/>
      <c r="KR104" s="533"/>
      <c r="KS104" s="533"/>
      <c r="KT104" s="533"/>
      <c r="KU104" s="533"/>
      <c r="KV104" s="533"/>
      <c r="KW104" s="533"/>
      <c r="KX104" s="533"/>
      <c r="KY104" s="533"/>
      <c r="KZ104" s="533"/>
      <c r="LA104" s="533"/>
      <c r="LB104" s="533"/>
      <c r="LC104" s="533"/>
      <c r="LD104" s="533"/>
      <c r="LE104" s="533"/>
      <c r="LF104" s="533"/>
      <c r="LG104" s="533"/>
      <c r="LH104" s="533"/>
      <c r="LI104" s="533"/>
    </row>
    <row r="105" spans="1:321"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7"/>
      <c r="BS105" s="507"/>
      <c r="BT105" s="507"/>
      <c r="BU105" s="507"/>
      <c r="BV105" s="507"/>
      <c r="BW105" s="507"/>
      <c r="BX105" s="507"/>
      <c r="BY105" s="507"/>
      <c r="BZ105" s="507"/>
      <c r="CA105" s="507"/>
      <c r="CB105" s="507"/>
      <c r="CC105" s="507"/>
      <c r="CD105" s="507"/>
      <c r="CE105" s="507"/>
      <c r="CF105" s="507"/>
      <c r="CG105" s="507"/>
      <c r="CH105" s="507"/>
      <c r="CI105" s="507"/>
      <c r="CJ105" s="507"/>
      <c r="CK105" s="507"/>
      <c r="CL105" s="507"/>
      <c r="CM105" s="507"/>
      <c r="CO105" s="511"/>
      <c r="CP105" s="511"/>
      <c r="CQ105" s="511"/>
      <c r="CR105" s="511"/>
      <c r="CS105" s="511"/>
      <c r="CT105" s="511"/>
      <c r="CU105" s="511"/>
      <c r="CV105" s="511"/>
      <c r="CW105" s="511"/>
      <c r="CX105" s="511"/>
      <c r="CY105" s="511"/>
      <c r="CZ105" s="511"/>
      <c r="DA105" s="511"/>
      <c r="DB105" s="511"/>
      <c r="DC105" s="511"/>
      <c r="DD105" s="511"/>
      <c r="DE105" s="511"/>
      <c r="DF105" s="511"/>
      <c r="DG105" s="511"/>
      <c r="DH105" s="511"/>
      <c r="DI105" s="511"/>
      <c r="DJ105" s="511"/>
      <c r="DL105" s="530"/>
      <c r="DM105" s="530"/>
      <c r="DN105" s="530"/>
      <c r="DO105" s="530"/>
      <c r="DP105" s="530"/>
      <c r="DQ105" s="530"/>
      <c r="DR105" s="530"/>
      <c r="DS105" s="530"/>
      <c r="DT105" s="530"/>
      <c r="DU105" s="530"/>
      <c r="DV105" s="530"/>
      <c r="DW105" s="530"/>
      <c r="DX105" s="530"/>
      <c r="DY105" s="530"/>
      <c r="DZ105" s="530"/>
      <c r="EA105" s="530"/>
      <c r="EB105" s="530"/>
      <c r="EC105" s="530"/>
      <c r="ED105" s="530"/>
      <c r="EE105" s="530"/>
      <c r="EF105" s="530"/>
      <c r="EG105" s="530"/>
      <c r="EI105" s="531"/>
      <c r="EJ105" s="531"/>
      <c r="EK105" s="536"/>
      <c r="EL105" s="531"/>
      <c r="EM105" s="531"/>
      <c r="EN105" s="531"/>
      <c r="EO105" s="531"/>
      <c r="EP105" s="531"/>
      <c r="EQ105" s="531"/>
      <c r="ER105" s="531"/>
      <c r="ES105" s="531"/>
      <c r="ET105" s="531"/>
      <c r="EU105" s="531"/>
      <c r="EV105" s="531"/>
      <c r="EW105" s="531"/>
      <c r="EX105" s="531"/>
      <c r="EY105" s="531"/>
      <c r="EZ105" s="531"/>
      <c r="FA105" s="531"/>
      <c r="FB105" s="531"/>
      <c r="FC105" s="531"/>
      <c r="FD105" s="531"/>
      <c r="FF105" s="532"/>
      <c r="FG105" s="532"/>
      <c r="FH105" s="532"/>
      <c r="FI105" s="532"/>
      <c r="FJ105" s="532"/>
      <c r="FK105" s="532"/>
      <c r="FL105" s="532"/>
      <c r="FM105" s="532"/>
      <c r="FN105" s="532"/>
      <c r="FO105" s="532"/>
      <c r="FP105" s="532"/>
      <c r="FQ105" s="532"/>
      <c r="FR105" s="532"/>
      <c r="FS105" s="532"/>
      <c r="FT105" s="532"/>
      <c r="FU105" s="532"/>
      <c r="FV105" s="532"/>
      <c r="FW105" s="532"/>
      <c r="FX105" s="532"/>
      <c r="FY105" s="532"/>
      <c r="FZ105" s="532"/>
      <c r="GA105" s="532"/>
      <c r="GC105" s="533"/>
      <c r="GD105" s="533"/>
      <c r="GE105" s="533"/>
      <c r="GF105" s="533"/>
      <c r="GG105" s="533"/>
      <c r="GH105" s="533"/>
      <c r="GI105" s="533"/>
      <c r="GJ105" s="533"/>
      <c r="GK105" s="533"/>
      <c r="GL105" s="533"/>
      <c r="GM105" s="533"/>
      <c r="GN105" s="533"/>
      <c r="GO105" s="533"/>
      <c r="GP105" s="533"/>
      <c r="GQ105" s="533"/>
      <c r="GR105" s="533"/>
      <c r="GS105" s="533"/>
      <c r="GT105" s="533"/>
      <c r="GU105" s="533"/>
      <c r="GV105" s="533"/>
      <c r="GW105" s="533"/>
      <c r="GX105" s="533"/>
      <c r="GZ105" s="511"/>
      <c r="HA105" s="511"/>
      <c r="HB105" s="511"/>
      <c r="HC105" s="511"/>
      <c r="HD105" s="511"/>
      <c r="HE105" s="511"/>
      <c r="HF105" s="511"/>
      <c r="HG105" s="511"/>
      <c r="HH105" s="511"/>
      <c r="HI105" s="511"/>
      <c r="HJ105" s="511"/>
      <c r="HK105" s="511"/>
      <c r="HL105" s="511"/>
      <c r="HM105" s="511"/>
      <c r="HN105" s="511"/>
      <c r="HO105" s="511"/>
      <c r="HP105" s="511"/>
      <c r="HQ105" s="511"/>
      <c r="HR105" s="511"/>
      <c r="HS105" s="511"/>
      <c r="HT105" s="511"/>
      <c r="HU105" s="511"/>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T105" s="531"/>
      <c r="IU105" s="531"/>
      <c r="IV105" s="531"/>
      <c r="IW105" s="531"/>
      <c r="IX105" s="531"/>
      <c r="IY105" s="531"/>
      <c r="IZ105" s="531"/>
      <c r="JA105" s="531"/>
      <c r="JB105" s="531"/>
      <c r="JC105" s="531"/>
      <c r="JD105" s="531"/>
      <c r="JE105" s="531"/>
      <c r="JF105" s="531"/>
      <c r="JG105" s="531"/>
      <c r="JH105" s="531"/>
      <c r="JI105" s="531"/>
      <c r="JJ105" s="531"/>
      <c r="JK105" s="531"/>
      <c r="JL105" s="531"/>
      <c r="JM105" s="531"/>
      <c r="JN105" s="531"/>
      <c r="JO105" s="531"/>
      <c r="JQ105" s="532"/>
      <c r="JR105" s="532"/>
      <c r="JS105" s="532"/>
      <c r="JT105" s="532"/>
      <c r="JU105" s="532"/>
      <c r="JV105" s="532"/>
      <c r="JW105" s="532"/>
      <c r="JX105" s="532"/>
      <c r="JY105" s="532"/>
      <c r="JZ105" s="532"/>
      <c r="KA105" s="532"/>
      <c r="KB105" s="532"/>
      <c r="KC105" s="532"/>
      <c r="KD105" s="532"/>
      <c r="KE105" s="532"/>
      <c r="KF105" s="532"/>
      <c r="KG105" s="532"/>
      <c r="KH105" s="532"/>
      <c r="KI105" s="532"/>
      <c r="KJ105" s="532"/>
      <c r="KK105" s="532"/>
      <c r="KL105" s="532"/>
      <c r="KN105" s="533"/>
      <c r="KO105" s="533"/>
      <c r="KP105" s="533"/>
      <c r="KQ105" s="533"/>
      <c r="KR105" s="533"/>
      <c r="KS105" s="533"/>
      <c r="KT105" s="533"/>
      <c r="KU105" s="533"/>
      <c r="KV105" s="533"/>
      <c r="KW105" s="533"/>
      <c r="KX105" s="533"/>
      <c r="KY105" s="533"/>
      <c r="KZ105" s="533"/>
      <c r="LA105" s="533"/>
      <c r="LB105" s="533"/>
      <c r="LC105" s="533"/>
      <c r="LD105" s="533"/>
      <c r="LE105" s="533"/>
      <c r="LF105" s="533"/>
      <c r="LG105" s="533"/>
      <c r="LH105" s="533"/>
      <c r="LI105" s="533"/>
    </row>
    <row r="106" spans="1:321"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7"/>
      <c r="BS106" s="507"/>
      <c r="BT106" s="507"/>
      <c r="BU106" s="507"/>
      <c r="BV106" s="507"/>
      <c r="BW106" s="507"/>
      <c r="BX106" s="507"/>
      <c r="BY106" s="507"/>
      <c r="BZ106" s="507"/>
      <c r="CA106" s="507"/>
      <c r="CB106" s="507"/>
      <c r="CC106" s="507"/>
      <c r="CD106" s="507"/>
      <c r="CE106" s="507"/>
      <c r="CF106" s="507"/>
      <c r="CG106" s="507"/>
      <c r="CH106" s="507"/>
      <c r="CI106" s="507"/>
      <c r="CJ106" s="507"/>
      <c r="CK106" s="507"/>
      <c r="CL106" s="507"/>
      <c r="CM106" s="507"/>
      <c r="CO106" s="511"/>
      <c r="CP106" s="511"/>
      <c r="CQ106" s="511"/>
      <c r="CR106" s="511"/>
      <c r="CS106" s="511"/>
      <c r="CT106" s="511"/>
      <c r="CU106" s="511"/>
      <c r="CV106" s="511"/>
      <c r="CW106" s="511"/>
      <c r="CX106" s="511"/>
      <c r="CY106" s="511"/>
      <c r="CZ106" s="511"/>
      <c r="DA106" s="511"/>
      <c r="DB106" s="511"/>
      <c r="DC106" s="511"/>
      <c r="DD106" s="511"/>
      <c r="DE106" s="511"/>
      <c r="DF106" s="511"/>
      <c r="DG106" s="511"/>
      <c r="DH106" s="511"/>
      <c r="DI106" s="511"/>
      <c r="DJ106" s="511"/>
      <c r="DL106" s="530"/>
      <c r="DM106" s="530"/>
      <c r="DN106" s="530"/>
      <c r="DO106" s="530"/>
      <c r="DP106" s="530"/>
      <c r="DQ106" s="530"/>
      <c r="DR106" s="530"/>
      <c r="DS106" s="530"/>
      <c r="DT106" s="530"/>
      <c r="DU106" s="530"/>
      <c r="DV106" s="530"/>
      <c r="DW106" s="530"/>
      <c r="DX106" s="530"/>
      <c r="DY106" s="530"/>
      <c r="DZ106" s="530"/>
      <c r="EA106" s="530"/>
      <c r="EB106" s="530"/>
      <c r="EC106" s="530"/>
      <c r="ED106" s="530"/>
      <c r="EE106" s="530"/>
      <c r="EF106" s="530"/>
      <c r="EG106" s="530"/>
      <c r="EI106" s="531"/>
      <c r="EJ106" s="531"/>
      <c r="EK106" s="536"/>
      <c r="EL106" s="531"/>
      <c r="EM106" s="531"/>
      <c r="EN106" s="531"/>
      <c r="EO106" s="531"/>
      <c r="EP106" s="531"/>
      <c r="EQ106" s="531"/>
      <c r="ER106" s="531"/>
      <c r="ES106" s="531"/>
      <c r="ET106" s="531"/>
      <c r="EU106" s="531"/>
      <c r="EV106" s="531"/>
      <c r="EW106" s="531"/>
      <c r="EX106" s="531"/>
      <c r="EY106" s="531"/>
      <c r="EZ106" s="531"/>
      <c r="FA106" s="531"/>
      <c r="FB106" s="531"/>
      <c r="FC106" s="531"/>
      <c r="FD106" s="531"/>
      <c r="FF106" s="532"/>
      <c r="FG106" s="532"/>
      <c r="FH106" s="532"/>
      <c r="FI106" s="532"/>
      <c r="FJ106" s="532"/>
      <c r="FK106" s="532"/>
      <c r="FL106" s="532"/>
      <c r="FM106" s="532"/>
      <c r="FN106" s="532"/>
      <c r="FO106" s="532"/>
      <c r="FP106" s="532"/>
      <c r="FQ106" s="532"/>
      <c r="FR106" s="532"/>
      <c r="FS106" s="532"/>
      <c r="FT106" s="532"/>
      <c r="FU106" s="532"/>
      <c r="FV106" s="532"/>
      <c r="FW106" s="532"/>
      <c r="FX106" s="532"/>
      <c r="FY106" s="532"/>
      <c r="FZ106" s="532"/>
      <c r="GA106" s="532"/>
      <c r="GC106" s="533"/>
      <c r="GD106" s="533"/>
      <c r="GE106" s="533"/>
      <c r="GF106" s="533"/>
      <c r="GG106" s="533"/>
      <c r="GH106" s="533"/>
      <c r="GI106" s="533"/>
      <c r="GJ106" s="533"/>
      <c r="GK106" s="533"/>
      <c r="GL106" s="533"/>
      <c r="GM106" s="533"/>
      <c r="GN106" s="533"/>
      <c r="GO106" s="533"/>
      <c r="GP106" s="533"/>
      <c r="GQ106" s="533"/>
      <c r="GR106" s="533"/>
      <c r="GS106" s="533"/>
      <c r="GT106" s="533"/>
      <c r="GU106" s="533"/>
      <c r="GV106" s="533"/>
      <c r="GW106" s="533"/>
      <c r="GX106" s="533"/>
      <c r="GZ106" s="511"/>
      <c r="HA106" s="511"/>
      <c r="HB106" s="511"/>
      <c r="HC106" s="511"/>
      <c r="HD106" s="511"/>
      <c r="HE106" s="511"/>
      <c r="HF106" s="511"/>
      <c r="HG106" s="511"/>
      <c r="HH106" s="511"/>
      <c r="HI106" s="511"/>
      <c r="HJ106" s="511"/>
      <c r="HK106" s="511"/>
      <c r="HL106" s="511"/>
      <c r="HM106" s="511"/>
      <c r="HN106" s="511"/>
      <c r="HO106" s="511"/>
      <c r="HP106" s="511"/>
      <c r="HQ106" s="511"/>
      <c r="HR106" s="511"/>
      <c r="HS106" s="511"/>
      <c r="HT106" s="511"/>
      <c r="HU106" s="511"/>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T106" s="531"/>
      <c r="IU106" s="531"/>
      <c r="IV106" s="531"/>
      <c r="IW106" s="531"/>
      <c r="IX106" s="531"/>
      <c r="IY106" s="531"/>
      <c r="IZ106" s="531"/>
      <c r="JA106" s="531"/>
      <c r="JB106" s="531"/>
      <c r="JC106" s="531"/>
      <c r="JD106" s="531"/>
      <c r="JE106" s="531"/>
      <c r="JF106" s="531"/>
      <c r="JG106" s="531"/>
      <c r="JH106" s="531"/>
      <c r="JI106" s="531"/>
      <c r="JJ106" s="531"/>
      <c r="JK106" s="531"/>
      <c r="JL106" s="531"/>
      <c r="JM106" s="531"/>
      <c r="JN106" s="531"/>
      <c r="JO106" s="531"/>
      <c r="JQ106" s="532"/>
      <c r="JR106" s="532"/>
      <c r="JS106" s="532"/>
      <c r="JT106" s="532"/>
      <c r="JU106" s="532"/>
      <c r="JV106" s="532"/>
      <c r="JW106" s="532"/>
      <c r="JX106" s="532"/>
      <c r="JY106" s="532"/>
      <c r="JZ106" s="532"/>
      <c r="KA106" s="532"/>
      <c r="KB106" s="532"/>
      <c r="KC106" s="532"/>
      <c r="KD106" s="532"/>
      <c r="KE106" s="532"/>
      <c r="KF106" s="532"/>
      <c r="KG106" s="532"/>
      <c r="KH106" s="532"/>
      <c r="KI106" s="532"/>
      <c r="KJ106" s="532"/>
      <c r="KK106" s="532"/>
      <c r="KL106" s="532"/>
      <c r="KN106" s="533"/>
      <c r="KO106" s="533"/>
      <c r="KP106" s="533"/>
      <c r="KQ106" s="533"/>
      <c r="KR106" s="533"/>
      <c r="KS106" s="533"/>
      <c r="KT106" s="533"/>
      <c r="KU106" s="533"/>
      <c r="KV106" s="533"/>
      <c r="KW106" s="533"/>
      <c r="KX106" s="533"/>
      <c r="KY106" s="533"/>
      <c r="KZ106" s="533"/>
      <c r="LA106" s="533"/>
      <c r="LB106" s="533"/>
      <c r="LC106" s="533"/>
      <c r="LD106" s="533"/>
      <c r="LE106" s="533"/>
      <c r="LF106" s="533"/>
      <c r="LG106" s="533"/>
      <c r="LH106" s="533"/>
      <c r="LI106" s="533"/>
    </row>
    <row r="107" spans="1:321"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7"/>
      <c r="BS107" s="507"/>
      <c r="BT107" s="507"/>
      <c r="BU107" s="507"/>
      <c r="BV107" s="507"/>
      <c r="BW107" s="507"/>
      <c r="BX107" s="507"/>
      <c r="BY107" s="507"/>
      <c r="BZ107" s="507"/>
      <c r="CA107" s="507"/>
      <c r="CB107" s="507"/>
      <c r="CC107" s="507"/>
      <c r="CD107" s="507"/>
      <c r="CE107" s="507"/>
      <c r="CF107" s="507"/>
      <c r="CG107" s="507"/>
      <c r="CH107" s="507"/>
      <c r="CI107" s="507"/>
      <c r="CJ107" s="507"/>
      <c r="CK107" s="507"/>
      <c r="CL107" s="507"/>
      <c r="CM107" s="507"/>
      <c r="CO107" s="511"/>
      <c r="CP107" s="511"/>
      <c r="CQ107" s="511"/>
      <c r="CR107" s="511"/>
      <c r="CS107" s="511"/>
      <c r="CT107" s="511"/>
      <c r="CU107" s="511"/>
      <c r="CV107" s="511"/>
      <c r="CW107" s="511"/>
      <c r="CX107" s="511"/>
      <c r="CY107" s="511"/>
      <c r="CZ107" s="511"/>
      <c r="DA107" s="511"/>
      <c r="DB107" s="511"/>
      <c r="DC107" s="511"/>
      <c r="DD107" s="511"/>
      <c r="DE107" s="511"/>
      <c r="DF107" s="511"/>
      <c r="DG107" s="511"/>
      <c r="DH107" s="511"/>
      <c r="DI107" s="511"/>
      <c r="DJ107" s="511"/>
      <c r="DL107" s="530"/>
      <c r="DM107" s="530"/>
      <c r="DN107" s="530"/>
      <c r="DO107" s="530"/>
      <c r="DP107" s="530"/>
      <c r="DQ107" s="530"/>
      <c r="DR107" s="530"/>
      <c r="DS107" s="530"/>
      <c r="DT107" s="530"/>
      <c r="DU107" s="530"/>
      <c r="DV107" s="530"/>
      <c r="DW107" s="530"/>
      <c r="DX107" s="530"/>
      <c r="DY107" s="530"/>
      <c r="DZ107" s="530"/>
      <c r="EA107" s="530"/>
      <c r="EB107" s="530"/>
      <c r="EC107" s="530"/>
      <c r="ED107" s="530"/>
      <c r="EE107" s="530"/>
      <c r="EF107" s="530"/>
      <c r="EG107" s="530"/>
      <c r="EI107" s="531"/>
      <c r="EJ107" s="531"/>
      <c r="EK107" s="536"/>
      <c r="EL107" s="531"/>
      <c r="EM107" s="531"/>
      <c r="EN107" s="531"/>
      <c r="EO107" s="531"/>
      <c r="EP107" s="531"/>
      <c r="EQ107" s="531"/>
      <c r="ER107" s="531"/>
      <c r="ES107" s="531"/>
      <c r="ET107" s="531"/>
      <c r="EU107" s="531"/>
      <c r="EV107" s="531"/>
      <c r="EW107" s="531"/>
      <c r="EX107" s="531"/>
      <c r="EY107" s="531"/>
      <c r="EZ107" s="531"/>
      <c r="FA107" s="531"/>
      <c r="FB107" s="531"/>
      <c r="FC107" s="531"/>
      <c r="FD107" s="531"/>
      <c r="FF107" s="532"/>
      <c r="FG107" s="532"/>
      <c r="FH107" s="532"/>
      <c r="FI107" s="532"/>
      <c r="FJ107" s="532"/>
      <c r="FK107" s="532"/>
      <c r="FL107" s="532"/>
      <c r="FM107" s="532"/>
      <c r="FN107" s="532"/>
      <c r="FO107" s="532"/>
      <c r="FP107" s="532"/>
      <c r="FQ107" s="532"/>
      <c r="FR107" s="532"/>
      <c r="FS107" s="532"/>
      <c r="FT107" s="532"/>
      <c r="FU107" s="532"/>
      <c r="FV107" s="532"/>
      <c r="FW107" s="532"/>
      <c r="FX107" s="532"/>
      <c r="FY107" s="532"/>
      <c r="FZ107" s="532"/>
      <c r="GA107" s="532"/>
      <c r="GC107" s="533"/>
      <c r="GD107" s="533"/>
      <c r="GE107" s="533"/>
      <c r="GF107" s="533"/>
      <c r="GG107" s="533"/>
      <c r="GH107" s="533"/>
      <c r="GI107" s="533"/>
      <c r="GJ107" s="533"/>
      <c r="GK107" s="533"/>
      <c r="GL107" s="533"/>
      <c r="GM107" s="533"/>
      <c r="GN107" s="533"/>
      <c r="GO107" s="533"/>
      <c r="GP107" s="533"/>
      <c r="GQ107" s="533"/>
      <c r="GR107" s="533"/>
      <c r="GS107" s="533"/>
      <c r="GT107" s="533"/>
      <c r="GU107" s="533"/>
      <c r="GV107" s="533"/>
      <c r="GW107" s="533"/>
      <c r="GX107" s="533"/>
      <c r="GZ107" s="511"/>
      <c r="HA107" s="511"/>
      <c r="HB107" s="511"/>
      <c r="HC107" s="511"/>
      <c r="HD107" s="511"/>
      <c r="HE107" s="511"/>
      <c r="HF107" s="511"/>
      <c r="HG107" s="511"/>
      <c r="HH107" s="511"/>
      <c r="HI107" s="511"/>
      <c r="HJ107" s="511"/>
      <c r="HK107" s="511"/>
      <c r="HL107" s="511"/>
      <c r="HM107" s="511"/>
      <c r="HN107" s="511"/>
      <c r="HO107" s="511"/>
      <c r="HP107" s="511"/>
      <c r="HQ107" s="511"/>
      <c r="HR107" s="511"/>
      <c r="HS107" s="511"/>
      <c r="HT107" s="511"/>
      <c r="HU107" s="511"/>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T107" s="531"/>
      <c r="IU107" s="531"/>
      <c r="IV107" s="531"/>
      <c r="IW107" s="531"/>
      <c r="IX107" s="531"/>
      <c r="IY107" s="531"/>
      <c r="IZ107" s="531"/>
      <c r="JA107" s="531"/>
      <c r="JB107" s="531"/>
      <c r="JC107" s="531"/>
      <c r="JD107" s="531"/>
      <c r="JE107" s="531"/>
      <c r="JF107" s="531"/>
      <c r="JG107" s="531"/>
      <c r="JH107" s="531"/>
      <c r="JI107" s="531"/>
      <c r="JJ107" s="531"/>
      <c r="JK107" s="531"/>
      <c r="JL107" s="531"/>
      <c r="JM107" s="531"/>
      <c r="JN107" s="531"/>
      <c r="JO107" s="531"/>
      <c r="JQ107" s="532"/>
      <c r="JR107" s="532"/>
      <c r="JS107" s="532"/>
      <c r="JT107" s="532"/>
      <c r="JU107" s="532"/>
      <c r="JV107" s="532"/>
      <c r="JW107" s="532"/>
      <c r="JX107" s="532"/>
      <c r="JY107" s="532"/>
      <c r="JZ107" s="532"/>
      <c r="KA107" s="532"/>
      <c r="KB107" s="532"/>
      <c r="KC107" s="532"/>
      <c r="KD107" s="532"/>
      <c r="KE107" s="532"/>
      <c r="KF107" s="532"/>
      <c r="KG107" s="532"/>
      <c r="KH107" s="532"/>
      <c r="KI107" s="532"/>
      <c r="KJ107" s="532"/>
      <c r="KK107" s="532"/>
      <c r="KL107" s="532"/>
      <c r="KN107" s="533"/>
      <c r="KO107" s="533"/>
      <c r="KP107" s="533"/>
      <c r="KQ107" s="533"/>
      <c r="KR107" s="533"/>
      <c r="KS107" s="533"/>
      <c r="KT107" s="533"/>
      <c r="KU107" s="533"/>
      <c r="KV107" s="533"/>
      <c r="KW107" s="533"/>
      <c r="KX107" s="533"/>
      <c r="KY107" s="533"/>
      <c r="KZ107" s="533"/>
      <c r="LA107" s="533"/>
      <c r="LB107" s="533"/>
      <c r="LC107" s="533"/>
      <c r="LD107" s="533"/>
      <c r="LE107" s="533"/>
      <c r="LF107" s="533"/>
      <c r="LG107" s="533"/>
      <c r="LH107" s="533"/>
      <c r="LI107" s="533"/>
    </row>
    <row r="108" spans="1:321"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O108" s="511"/>
      <c r="CP108" s="511"/>
      <c r="CQ108" s="511"/>
      <c r="CR108" s="511"/>
      <c r="CS108" s="511"/>
      <c r="CT108" s="511"/>
      <c r="CU108" s="511"/>
      <c r="CV108" s="511"/>
      <c r="CW108" s="511"/>
      <c r="CX108" s="511"/>
      <c r="CY108" s="511"/>
      <c r="CZ108" s="511"/>
      <c r="DA108" s="511"/>
      <c r="DB108" s="511"/>
      <c r="DC108" s="511"/>
      <c r="DD108" s="511"/>
      <c r="DE108" s="511"/>
      <c r="DF108" s="511"/>
      <c r="DG108" s="511"/>
      <c r="DH108" s="511"/>
      <c r="DI108" s="511"/>
      <c r="DJ108" s="511"/>
      <c r="DL108" s="530"/>
      <c r="DM108" s="530"/>
      <c r="DN108" s="530"/>
      <c r="DO108" s="530"/>
      <c r="DP108" s="530"/>
      <c r="DQ108" s="530"/>
      <c r="DR108" s="530"/>
      <c r="DS108" s="530"/>
      <c r="DT108" s="530"/>
      <c r="DU108" s="530"/>
      <c r="DV108" s="530"/>
      <c r="DW108" s="530"/>
      <c r="DX108" s="530"/>
      <c r="DY108" s="530"/>
      <c r="DZ108" s="530"/>
      <c r="EA108" s="530"/>
      <c r="EB108" s="530"/>
      <c r="EC108" s="530"/>
      <c r="ED108" s="530"/>
      <c r="EE108" s="530"/>
      <c r="EF108" s="530"/>
      <c r="EG108" s="530"/>
      <c r="EI108" s="531"/>
      <c r="EJ108" s="531"/>
      <c r="EK108" s="536"/>
      <c r="EL108" s="531"/>
      <c r="EM108" s="531"/>
      <c r="EN108" s="531"/>
      <c r="EO108" s="531"/>
      <c r="EP108" s="531"/>
      <c r="EQ108" s="531"/>
      <c r="ER108" s="531"/>
      <c r="ES108" s="531"/>
      <c r="ET108" s="531"/>
      <c r="EU108" s="531"/>
      <c r="EV108" s="531"/>
      <c r="EW108" s="531"/>
      <c r="EX108" s="531"/>
      <c r="EY108" s="531"/>
      <c r="EZ108" s="531"/>
      <c r="FA108" s="531"/>
      <c r="FB108" s="531"/>
      <c r="FC108" s="531"/>
      <c r="FD108" s="531"/>
      <c r="FF108" s="532"/>
      <c r="FG108" s="532"/>
      <c r="FH108" s="532"/>
      <c r="FI108" s="532"/>
      <c r="FJ108" s="532"/>
      <c r="FK108" s="532"/>
      <c r="FL108" s="532"/>
      <c r="FM108" s="532"/>
      <c r="FN108" s="532"/>
      <c r="FO108" s="532"/>
      <c r="FP108" s="532"/>
      <c r="FQ108" s="532"/>
      <c r="FR108" s="532"/>
      <c r="FS108" s="532"/>
      <c r="FT108" s="532"/>
      <c r="FU108" s="532"/>
      <c r="FV108" s="532"/>
      <c r="FW108" s="532"/>
      <c r="FX108" s="532"/>
      <c r="FY108" s="532"/>
      <c r="FZ108" s="532"/>
      <c r="GA108" s="532"/>
      <c r="GC108" s="533"/>
      <c r="GD108" s="533"/>
      <c r="GE108" s="533"/>
      <c r="GF108" s="533"/>
      <c r="GG108" s="533"/>
      <c r="GH108" s="533"/>
      <c r="GI108" s="533"/>
      <c r="GJ108" s="533"/>
      <c r="GK108" s="533"/>
      <c r="GL108" s="533"/>
      <c r="GM108" s="533"/>
      <c r="GN108" s="533"/>
      <c r="GO108" s="533"/>
      <c r="GP108" s="533"/>
      <c r="GQ108" s="533"/>
      <c r="GR108" s="533"/>
      <c r="GS108" s="533"/>
      <c r="GT108" s="533"/>
      <c r="GU108" s="533"/>
      <c r="GV108" s="533"/>
      <c r="GW108" s="533"/>
      <c r="GX108" s="533"/>
      <c r="GZ108" s="511"/>
      <c r="HA108" s="511"/>
      <c r="HB108" s="511"/>
      <c r="HC108" s="511"/>
      <c r="HD108" s="511"/>
      <c r="HE108" s="511"/>
      <c r="HF108" s="511"/>
      <c r="HG108" s="511"/>
      <c r="HH108" s="511"/>
      <c r="HI108" s="511"/>
      <c r="HJ108" s="511"/>
      <c r="HK108" s="511"/>
      <c r="HL108" s="511"/>
      <c r="HM108" s="511"/>
      <c r="HN108" s="511"/>
      <c r="HO108" s="511"/>
      <c r="HP108" s="511"/>
      <c r="HQ108" s="511"/>
      <c r="HR108" s="511"/>
      <c r="HS108" s="511"/>
      <c r="HT108" s="511"/>
      <c r="HU108" s="511"/>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T108" s="531"/>
      <c r="IU108" s="531"/>
      <c r="IV108" s="531"/>
      <c r="IW108" s="531"/>
      <c r="IX108" s="531"/>
      <c r="IY108" s="531"/>
      <c r="IZ108" s="531"/>
      <c r="JA108" s="531"/>
      <c r="JB108" s="531"/>
      <c r="JC108" s="531"/>
      <c r="JD108" s="531"/>
      <c r="JE108" s="531"/>
      <c r="JF108" s="531"/>
      <c r="JG108" s="531"/>
      <c r="JH108" s="531"/>
      <c r="JI108" s="531"/>
      <c r="JJ108" s="531"/>
      <c r="JK108" s="531"/>
      <c r="JL108" s="531"/>
      <c r="JM108" s="531"/>
      <c r="JN108" s="531"/>
      <c r="JO108" s="531"/>
      <c r="JQ108" s="532"/>
      <c r="JR108" s="532"/>
      <c r="JS108" s="532"/>
      <c r="JT108" s="532"/>
      <c r="JU108" s="532"/>
      <c r="JV108" s="532"/>
      <c r="JW108" s="532"/>
      <c r="JX108" s="532"/>
      <c r="JY108" s="532"/>
      <c r="JZ108" s="532"/>
      <c r="KA108" s="532"/>
      <c r="KB108" s="532"/>
      <c r="KC108" s="532"/>
      <c r="KD108" s="532"/>
      <c r="KE108" s="532"/>
      <c r="KF108" s="532"/>
      <c r="KG108" s="532"/>
      <c r="KH108" s="532"/>
      <c r="KI108" s="532"/>
      <c r="KJ108" s="532"/>
      <c r="KK108" s="532"/>
      <c r="KL108" s="532"/>
      <c r="KN108" s="533"/>
      <c r="KO108" s="533"/>
      <c r="KP108" s="533"/>
      <c r="KQ108" s="533"/>
      <c r="KR108" s="533"/>
      <c r="KS108" s="533"/>
      <c r="KT108" s="533"/>
      <c r="KU108" s="533"/>
      <c r="KV108" s="533"/>
      <c r="KW108" s="533"/>
      <c r="KX108" s="533"/>
      <c r="KY108" s="533"/>
      <c r="KZ108" s="533"/>
      <c r="LA108" s="533"/>
      <c r="LB108" s="533"/>
      <c r="LC108" s="533"/>
      <c r="LD108" s="533"/>
      <c r="LE108" s="533"/>
      <c r="LF108" s="533"/>
      <c r="LG108" s="533"/>
      <c r="LH108" s="533"/>
      <c r="LI108" s="533"/>
    </row>
    <row r="109" spans="1:321"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7"/>
      <c r="BS109" s="507"/>
      <c r="BT109" s="507"/>
      <c r="BU109" s="507"/>
      <c r="BV109" s="507"/>
      <c r="BW109" s="507"/>
      <c r="BX109" s="507"/>
      <c r="BY109" s="507"/>
      <c r="BZ109" s="507"/>
      <c r="CA109" s="507"/>
      <c r="CB109" s="507"/>
      <c r="CC109" s="507"/>
      <c r="CD109" s="507"/>
      <c r="CE109" s="507"/>
      <c r="CF109" s="507"/>
      <c r="CG109" s="507"/>
      <c r="CH109" s="507"/>
      <c r="CI109" s="507"/>
      <c r="CJ109" s="507"/>
      <c r="CK109" s="507"/>
      <c r="CL109" s="507"/>
      <c r="CM109" s="507"/>
      <c r="CO109" s="511"/>
      <c r="CP109" s="511"/>
      <c r="CQ109" s="511"/>
      <c r="CR109" s="511"/>
      <c r="CS109" s="511"/>
      <c r="CT109" s="511"/>
      <c r="CU109" s="511"/>
      <c r="CV109" s="511"/>
      <c r="CW109" s="511"/>
      <c r="CX109" s="511"/>
      <c r="CY109" s="511"/>
      <c r="CZ109" s="511"/>
      <c r="DA109" s="511"/>
      <c r="DB109" s="511"/>
      <c r="DC109" s="511"/>
      <c r="DD109" s="511"/>
      <c r="DE109" s="511"/>
      <c r="DF109" s="511"/>
      <c r="DG109" s="511"/>
      <c r="DH109" s="511"/>
      <c r="DI109" s="511"/>
      <c r="DJ109" s="511"/>
      <c r="DL109" s="530"/>
      <c r="DM109" s="530"/>
      <c r="DN109" s="530"/>
      <c r="DO109" s="530"/>
      <c r="DP109" s="530"/>
      <c r="DQ109" s="530"/>
      <c r="DR109" s="530"/>
      <c r="DS109" s="530"/>
      <c r="DT109" s="530"/>
      <c r="DU109" s="530"/>
      <c r="DV109" s="530"/>
      <c r="DW109" s="530"/>
      <c r="DX109" s="530"/>
      <c r="DY109" s="530"/>
      <c r="DZ109" s="530"/>
      <c r="EA109" s="530"/>
      <c r="EB109" s="530"/>
      <c r="EC109" s="530"/>
      <c r="ED109" s="530"/>
      <c r="EE109" s="530"/>
      <c r="EF109" s="530"/>
      <c r="EG109" s="530"/>
      <c r="EI109" s="531"/>
      <c r="EJ109" s="531"/>
      <c r="EK109" s="536"/>
      <c r="EL109" s="531"/>
      <c r="EM109" s="531"/>
      <c r="EN109" s="531"/>
      <c r="EO109" s="531"/>
      <c r="EP109" s="531"/>
      <c r="EQ109" s="531"/>
      <c r="ER109" s="531"/>
      <c r="ES109" s="531"/>
      <c r="ET109" s="531"/>
      <c r="EU109" s="531"/>
      <c r="EV109" s="531"/>
      <c r="EW109" s="531"/>
      <c r="EX109" s="531"/>
      <c r="EY109" s="531"/>
      <c r="EZ109" s="531"/>
      <c r="FA109" s="531"/>
      <c r="FB109" s="531"/>
      <c r="FC109" s="531"/>
      <c r="FD109" s="531"/>
      <c r="FF109" s="532"/>
      <c r="FG109" s="532"/>
      <c r="FH109" s="532"/>
      <c r="FI109" s="532"/>
      <c r="FJ109" s="532"/>
      <c r="FK109" s="532"/>
      <c r="FL109" s="532"/>
      <c r="FM109" s="532"/>
      <c r="FN109" s="532"/>
      <c r="FO109" s="532"/>
      <c r="FP109" s="532"/>
      <c r="FQ109" s="532"/>
      <c r="FR109" s="532"/>
      <c r="FS109" s="532"/>
      <c r="FT109" s="532"/>
      <c r="FU109" s="532"/>
      <c r="FV109" s="532"/>
      <c r="FW109" s="532"/>
      <c r="FX109" s="532"/>
      <c r="FY109" s="532"/>
      <c r="FZ109" s="532"/>
      <c r="GA109" s="532"/>
      <c r="GC109" s="533"/>
      <c r="GD109" s="533"/>
      <c r="GE109" s="533"/>
      <c r="GF109" s="533"/>
      <c r="GG109" s="533"/>
      <c r="GH109" s="533"/>
      <c r="GI109" s="533"/>
      <c r="GJ109" s="533"/>
      <c r="GK109" s="533"/>
      <c r="GL109" s="533"/>
      <c r="GM109" s="533"/>
      <c r="GN109" s="533"/>
      <c r="GO109" s="533"/>
      <c r="GP109" s="533"/>
      <c r="GQ109" s="533"/>
      <c r="GR109" s="533"/>
      <c r="GS109" s="533"/>
      <c r="GT109" s="533"/>
      <c r="GU109" s="533"/>
      <c r="GV109" s="533"/>
      <c r="GW109" s="533"/>
      <c r="GX109" s="533"/>
      <c r="GZ109" s="511"/>
      <c r="HA109" s="511"/>
      <c r="HB109" s="511"/>
      <c r="HC109" s="511"/>
      <c r="HD109" s="511"/>
      <c r="HE109" s="511"/>
      <c r="HF109" s="511"/>
      <c r="HG109" s="511"/>
      <c r="HH109" s="511"/>
      <c r="HI109" s="511"/>
      <c r="HJ109" s="511"/>
      <c r="HK109" s="511"/>
      <c r="HL109" s="511"/>
      <c r="HM109" s="511"/>
      <c r="HN109" s="511"/>
      <c r="HO109" s="511"/>
      <c r="HP109" s="511"/>
      <c r="HQ109" s="511"/>
      <c r="HR109" s="511"/>
      <c r="HS109" s="511"/>
      <c r="HT109" s="511"/>
      <c r="HU109" s="511"/>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T109" s="531"/>
      <c r="IU109" s="531"/>
      <c r="IV109" s="531"/>
      <c r="IW109" s="531"/>
      <c r="IX109" s="531"/>
      <c r="IY109" s="531"/>
      <c r="IZ109" s="531"/>
      <c r="JA109" s="531"/>
      <c r="JB109" s="531"/>
      <c r="JC109" s="531"/>
      <c r="JD109" s="531"/>
      <c r="JE109" s="531"/>
      <c r="JF109" s="531"/>
      <c r="JG109" s="531"/>
      <c r="JH109" s="531"/>
      <c r="JI109" s="531"/>
      <c r="JJ109" s="531"/>
      <c r="JK109" s="531"/>
      <c r="JL109" s="531"/>
      <c r="JM109" s="531"/>
      <c r="JN109" s="531"/>
      <c r="JO109" s="531"/>
      <c r="JQ109" s="532"/>
      <c r="JR109" s="532"/>
      <c r="JS109" s="532"/>
      <c r="JT109" s="532"/>
      <c r="JU109" s="532"/>
      <c r="JV109" s="532"/>
      <c r="JW109" s="532"/>
      <c r="JX109" s="532"/>
      <c r="JY109" s="532"/>
      <c r="JZ109" s="532"/>
      <c r="KA109" s="532"/>
      <c r="KB109" s="532"/>
      <c r="KC109" s="532"/>
      <c r="KD109" s="532"/>
      <c r="KE109" s="532"/>
      <c r="KF109" s="532"/>
      <c r="KG109" s="532"/>
      <c r="KH109" s="532"/>
      <c r="KI109" s="532"/>
      <c r="KJ109" s="532"/>
      <c r="KK109" s="532"/>
      <c r="KL109" s="532"/>
      <c r="KN109" s="533"/>
      <c r="KO109" s="533"/>
      <c r="KP109" s="533"/>
      <c r="KQ109" s="533"/>
      <c r="KR109" s="533"/>
      <c r="KS109" s="533"/>
      <c r="KT109" s="533"/>
      <c r="KU109" s="533"/>
      <c r="KV109" s="533"/>
      <c r="KW109" s="533"/>
      <c r="KX109" s="533"/>
      <c r="KY109" s="533"/>
      <c r="KZ109" s="533"/>
      <c r="LA109" s="533"/>
      <c r="LB109" s="533"/>
      <c r="LC109" s="533"/>
      <c r="LD109" s="533"/>
      <c r="LE109" s="533"/>
      <c r="LF109" s="533"/>
      <c r="LG109" s="533"/>
      <c r="LH109" s="533"/>
      <c r="LI109" s="533"/>
    </row>
    <row r="110" spans="1:321"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7"/>
      <c r="BS110" s="507"/>
      <c r="BT110" s="507"/>
      <c r="BU110" s="507"/>
      <c r="BV110" s="507"/>
      <c r="BW110" s="507"/>
      <c r="BX110" s="507"/>
      <c r="BY110" s="507"/>
      <c r="BZ110" s="507"/>
      <c r="CA110" s="507"/>
      <c r="CB110" s="507"/>
      <c r="CC110" s="507"/>
      <c r="CD110" s="507"/>
      <c r="CE110" s="507"/>
      <c r="CF110" s="507"/>
      <c r="CG110" s="507"/>
      <c r="CH110" s="507"/>
      <c r="CI110" s="507"/>
      <c r="CJ110" s="507"/>
      <c r="CK110" s="507"/>
      <c r="CL110" s="507"/>
      <c r="CM110" s="507"/>
      <c r="CO110" s="511"/>
      <c r="CP110" s="511"/>
      <c r="CQ110" s="511"/>
      <c r="CR110" s="511"/>
      <c r="CS110" s="511"/>
      <c r="CT110" s="511"/>
      <c r="CU110" s="511"/>
      <c r="CV110" s="511"/>
      <c r="CW110" s="511"/>
      <c r="CX110" s="511"/>
      <c r="CY110" s="511"/>
      <c r="CZ110" s="511"/>
      <c r="DA110" s="511"/>
      <c r="DB110" s="511"/>
      <c r="DC110" s="511"/>
      <c r="DD110" s="511"/>
      <c r="DE110" s="511"/>
      <c r="DF110" s="511"/>
      <c r="DG110" s="511"/>
      <c r="DH110" s="511"/>
      <c r="DI110" s="511"/>
      <c r="DJ110" s="511"/>
      <c r="DL110" s="530"/>
      <c r="DM110" s="530"/>
      <c r="DN110" s="530"/>
      <c r="DO110" s="530"/>
      <c r="DP110" s="530"/>
      <c r="DQ110" s="530"/>
      <c r="DR110" s="530"/>
      <c r="DS110" s="530"/>
      <c r="DT110" s="530"/>
      <c r="DU110" s="530"/>
      <c r="DV110" s="530"/>
      <c r="DW110" s="530"/>
      <c r="DX110" s="530"/>
      <c r="DY110" s="530"/>
      <c r="DZ110" s="530"/>
      <c r="EA110" s="530"/>
      <c r="EB110" s="530"/>
      <c r="EC110" s="530"/>
      <c r="ED110" s="530"/>
      <c r="EE110" s="530"/>
      <c r="EF110" s="530"/>
      <c r="EG110" s="530"/>
      <c r="EI110" s="531"/>
      <c r="EJ110" s="531"/>
      <c r="EK110" s="536"/>
      <c r="EL110" s="531"/>
      <c r="EM110" s="531"/>
      <c r="EN110" s="531"/>
      <c r="EO110" s="531"/>
      <c r="EP110" s="531"/>
      <c r="EQ110" s="531"/>
      <c r="ER110" s="531"/>
      <c r="ES110" s="531"/>
      <c r="ET110" s="531"/>
      <c r="EU110" s="531"/>
      <c r="EV110" s="531"/>
      <c r="EW110" s="531"/>
      <c r="EX110" s="531"/>
      <c r="EY110" s="531"/>
      <c r="EZ110" s="531"/>
      <c r="FA110" s="531"/>
      <c r="FB110" s="531"/>
      <c r="FC110" s="531"/>
      <c r="FD110" s="531"/>
      <c r="FF110" s="532"/>
      <c r="FG110" s="532"/>
      <c r="FH110" s="532"/>
      <c r="FI110" s="532"/>
      <c r="FJ110" s="532"/>
      <c r="FK110" s="532"/>
      <c r="FL110" s="532"/>
      <c r="FM110" s="532"/>
      <c r="FN110" s="532"/>
      <c r="FO110" s="532"/>
      <c r="FP110" s="532"/>
      <c r="FQ110" s="532"/>
      <c r="FR110" s="532"/>
      <c r="FS110" s="532"/>
      <c r="FT110" s="532"/>
      <c r="FU110" s="532"/>
      <c r="FV110" s="532"/>
      <c r="FW110" s="532"/>
      <c r="FX110" s="532"/>
      <c r="FY110" s="532"/>
      <c r="FZ110" s="532"/>
      <c r="GA110" s="532"/>
      <c r="GC110" s="533"/>
      <c r="GD110" s="533"/>
      <c r="GE110" s="533"/>
      <c r="GF110" s="533"/>
      <c r="GG110" s="533"/>
      <c r="GH110" s="533"/>
      <c r="GI110" s="533"/>
      <c r="GJ110" s="533"/>
      <c r="GK110" s="533"/>
      <c r="GL110" s="533"/>
      <c r="GM110" s="533"/>
      <c r="GN110" s="533"/>
      <c r="GO110" s="533"/>
      <c r="GP110" s="533"/>
      <c r="GQ110" s="533"/>
      <c r="GR110" s="533"/>
      <c r="GS110" s="533"/>
      <c r="GT110" s="533"/>
      <c r="GU110" s="533"/>
      <c r="GV110" s="533"/>
      <c r="GW110" s="533"/>
      <c r="GX110" s="533"/>
      <c r="GZ110" s="511"/>
      <c r="HA110" s="511"/>
      <c r="HB110" s="511"/>
      <c r="HC110" s="511"/>
      <c r="HD110" s="511"/>
      <c r="HE110" s="511"/>
      <c r="HF110" s="511"/>
      <c r="HG110" s="511"/>
      <c r="HH110" s="511"/>
      <c r="HI110" s="511"/>
      <c r="HJ110" s="511"/>
      <c r="HK110" s="511"/>
      <c r="HL110" s="511"/>
      <c r="HM110" s="511"/>
      <c r="HN110" s="511"/>
      <c r="HO110" s="511"/>
      <c r="HP110" s="511"/>
      <c r="HQ110" s="511"/>
      <c r="HR110" s="511"/>
      <c r="HS110" s="511"/>
      <c r="HT110" s="511"/>
      <c r="HU110" s="511"/>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T110" s="531"/>
      <c r="IU110" s="531"/>
      <c r="IV110" s="531"/>
      <c r="IW110" s="531"/>
      <c r="IX110" s="531"/>
      <c r="IY110" s="531"/>
      <c r="IZ110" s="531"/>
      <c r="JA110" s="531"/>
      <c r="JB110" s="531"/>
      <c r="JC110" s="531"/>
      <c r="JD110" s="531"/>
      <c r="JE110" s="531"/>
      <c r="JF110" s="531"/>
      <c r="JG110" s="531"/>
      <c r="JH110" s="531"/>
      <c r="JI110" s="531"/>
      <c r="JJ110" s="531"/>
      <c r="JK110" s="531"/>
      <c r="JL110" s="531"/>
      <c r="JM110" s="531"/>
      <c r="JN110" s="531"/>
      <c r="JO110" s="531"/>
      <c r="JQ110" s="532"/>
      <c r="JR110" s="532"/>
      <c r="JS110" s="532"/>
      <c r="JT110" s="532"/>
      <c r="JU110" s="532"/>
      <c r="JV110" s="532"/>
      <c r="JW110" s="532"/>
      <c r="JX110" s="532"/>
      <c r="JY110" s="532"/>
      <c r="JZ110" s="532"/>
      <c r="KA110" s="532"/>
      <c r="KB110" s="532"/>
      <c r="KC110" s="532"/>
      <c r="KD110" s="532"/>
      <c r="KE110" s="532"/>
      <c r="KF110" s="532"/>
      <c r="KG110" s="532"/>
      <c r="KH110" s="532"/>
      <c r="KI110" s="532"/>
      <c r="KJ110" s="532"/>
      <c r="KK110" s="532"/>
      <c r="KL110" s="532"/>
      <c r="KN110" s="533"/>
      <c r="KO110" s="533"/>
      <c r="KP110" s="533"/>
      <c r="KQ110" s="533"/>
      <c r="KR110" s="533"/>
      <c r="KS110" s="533"/>
      <c r="KT110" s="533"/>
      <c r="KU110" s="533"/>
      <c r="KV110" s="533"/>
      <c r="KW110" s="533"/>
      <c r="KX110" s="533"/>
      <c r="KY110" s="533"/>
      <c r="KZ110" s="533"/>
      <c r="LA110" s="533"/>
      <c r="LB110" s="533"/>
      <c r="LC110" s="533"/>
      <c r="LD110" s="533"/>
      <c r="LE110" s="533"/>
      <c r="LF110" s="533"/>
      <c r="LG110" s="533"/>
      <c r="LH110" s="533"/>
      <c r="LI110" s="533"/>
    </row>
    <row r="111" spans="1:321"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O111" s="511"/>
      <c r="CP111" s="511"/>
      <c r="CQ111" s="511"/>
      <c r="CR111" s="511"/>
      <c r="CS111" s="511"/>
      <c r="CT111" s="511"/>
      <c r="CU111" s="511"/>
      <c r="CV111" s="511"/>
      <c r="CW111" s="511"/>
      <c r="CX111" s="511"/>
      <c r="CY111" s="511"/>
      <c r="CZ111" s="511"/>
      <c r="DA111" s="511"/>
      <c r="DB111" s="511"/>
      <c r="DC111" s="511"/>
      <c r="DD111" s="511"/>
      <c r="DE111" s="511"/>
      <c r="DF111" s="511"/>
      <c r="DG111" s="511"/>
      <c r="DH111" s="511"/>
      <c r="DI111" s="511"/>
      <c r="DJ111" s="511"/>
      <c r="DL111" s="530"/>
      <c r="DM111" s="530"/>
      <c r="DN111" s="530"/>
      <c r="DO111" s="530"/>
      <c r="DP111" s="530"/>
      <c r="DQ111" s="530"/>
      <c r="DR111" s="530"/>
      <c r="DS111" s="530"/>
      <c r="DT111" s="530"/>
      <c r="DU111" s="530"/>
      <c r="DV111" s="530"/>
      <c r="DW111" s="530"/>
      <c r="DX111" s="530"/>
      <c r="DY111" s="530"/>
      <c r="DZ111" s="530"/>
      <c r="EA111" s="530"/>
      <c r="EB111" s="530"/>
      <c r="EC111" s="530"/>
      <c r="ED111" s="530"/>
      <c r="EE111" s="530"/>
      <c r="EF111" s="530"/>
      <c r="EG111" s="530"/>
      <c r="EI111" s="531"/>
      <c r="EJ111" s="531"/>
      <c r="EK111" s="536"/>
      <c r="EL111" s="531"/>
      <c r="EM111" s="531"/>
      <c r="EN111" s="531"/>
      <c r="EO111" s="531"/>
      <c r="EP111" s="531"/>
      <c r="EQ111" s="531"/>
      <c r="ER111" s="531"/>
      <c r="ES111" s="531"/>
      <c r="ET111" s="531"/>
      <c r="EU111" s="531"/>
      <c r="EV111" s="531"/>
      <c r="EW111" s="531"/>
      <c r="EX111" s="531"/>
      <c r="EY111" s="531"/>
      <c r="EZ111" s="531"/>
      <c r="FA111" s="531"/>
      <c r="FB111" s="531"/>
      <c r="FC111" s="531"/>
      <c r="FD111" s="531"/>
      <c r="FF111" s="532"/>
      <c r="FG111" s="532"/>
      <c r="FH111" s="532"/>
      <c r="FI111" s="532"/>
      <c r="FJ111" s="532"/>
      <c r="FK111" s="532"/>
      <c r="FL111" s="532"/>
      <c r="FM111" s="532"/>
      <c r="FN111" s="532"/>
      <c r="FO111" s="532"/>
      <c r="FP111" s="532"/>
      <c r="FQ111" s="532"/>
      <c r="FR111" s="532"/>
      <c r="FS111" s="532"/>
      <c r="FT111" s="532"/>
      <c r="FU111" s="532"/>
      <c r="FV111" s="532"/>
      <c r="FW111" s="532"/>
      <c r="FX111" s="532"/>
      <c r="FY111" s="532"/>
      <c r="FZ111" s="532"/>
      <c r="GA111" s="532"/>
      <c r="GC111" s="533"/>
      <c r="GD111" s="533"/>
      <c r="GE111" s="533"/>
      <c r="GF111" s="533"/>
      <c r="GG111" s="533"/>
      <c r="GH111" s="533"/>
      <c r="GI111" s="533"/>
      <c r="GJ111" s="533"/>
      <c r="GK111" s="533"/>
      <c r="GL111" s="533"/>
      <c r="GM111" s="533"/>
      <c r="GN111" s="533"/>
      <c r="GO111" s="533"/>
      <c r="GP111" s="533"/>
      <c r="GQ111" s="533"/>
      <c r="GR111" s="533"/>
      <c r="GS111" s="533"/>
      <c r="GT111" s="533"/>
      <c r="GU111" s="533"/>
      <c r="GV111" s="533"/>
      <c r="GW111" s="533"/>
      <c r="GX111" s="533"/>
      <c r="GZ111" s="511"/>
      <c r="HA111" s="511"/>
      <c r="HB111" s="511"/>
      <c r="HC111" s="511"/>
      <c r="HD111" s="511"/>
      <c r="HE111" s="511"/>
      <c r="HF111" s="511"/>
      <c r="HG111" s="511"/>
      <c r="HH111" s="511"/>
      <c r="HI111" s="511"/>
      <c r="HJ111" s="511"/>
      <c r="HK111" s="511"/>
      <c r="HL111" s="511"/>
      <c r="HM111" s="511"/>
      <c r="HN111" s="511"/>
      <c r="HO111" s="511"/>
      <c r="HP111" s="511"/>
      <c r="HQ111" s="511"/>
      <c r="HR111" s="511"/>
      <c r="HS111" s="511"/>
      <c r="HT111" s="511"/>
      <c r="HU111" s="511"/>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T111" s="531"/>
      <c r="IU111" s="531"/>
      <c r="IV111" s="531"/>
      <c r="IW111" s="531"/>
      <c r="IX111" s="531"/>
      <c r="IY111" s="531"/>
      <c r="IZ111" s="531"/>
      <c r="JA111" s="531"/>
      <c r="JB111" s="531"/>
      <c r="JC111" s="531"/>
      <c r="JD111" s="531"/>
      <c r="JE111" s="531"/>
      <c r="JF111" s="531"/>
      <c r="JG111" s="531"/>
      <c r="JH111" s="531"/>
      <c r="JI111" s="531"/>
      <c r="JJ111" s="531"/>
      <c r="JK111" s="531"/>
      <c r="JL111" s="531"/>
      <c r="JM111" s="531"/>
      <c r="JN111" s="531"/>
      <c r="JO111" s="531"/>
      <c r="JQ111" s="532"/>
      <c r="JR111" s="532"/>
      <c r="JS111" s="532"/>
      <c r="JT111" s="532"/>
      <c r="JU111" s="532"/>
      <c r="JV111" s="532"/>
      <c r="JW111" s="532"/>
      <c r="JX111" s="532"/>
      <c r="JY111" s="532"/>
      <c r="JZ111" s="532"/>
      <c r="KA111" s="532"/>
      <c r="KB111" s="532"/>
      <c r="KC111" s="532"/>
      <c r="KD111" s="532"/>
      <c r="KE111" s="532"/>
      <c r="KF111" s="532"/>
      <c r="KG111" s="532"/>
      <c r="KH111" s="532"/>
      <c r="KI111" s="532"/>
      <c r="KJ111" s="532"/>
      <c r="KK111" s="532"/>
      <c r="KL111" s="532"/>
      <c r="KN111" s="533"/>
      <c r="KO111" s="533"/>
      <c r="KP111" s="533"/>
      <c r="KQ111" s="533"/>
      <c r="KR111" s="533"/>
      <c r="KS111" s="533"/>
      <c r="KT111" s="533"/>
      <c r="KU111" s="533"/>
      <c r="KV111" s="533"/>
      <c r="KW111" s="533"/>
      <c r="KX111" s="533"/>
      <c r="KY111" s="533"/>
      <c r="KZ111" s="533"/>
      <c r="LA111" s="533"/>
      <c r="LB111" s="533"/>
      <c r="LC111" s="533"/>
      <c r="LD111" s="533"/>
      <c r="LE111" s="533"/>
      <c r="LF111" s="533"/>
      <c r="LG111" s="533"/>
      <c r="LH111" s="533"/>
      <c r="LI111" s="533"/>
    </row>
    <row r="112" spans="1:321"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O112" s="511"/>
      <c r="CP112" s="511"/>
      <c r="CQ112" s="511"/>
      <c r="CR112" s="511"/>
      <c r="CS112" s="511"/>
      <c r="CT112" s="511"/>
      <c r="CU112" s="511"/>
      <c r="CV112" s="511"/>
      <c r="CW112" s="511"/>
      <c r="CX112" s="511"/>
      <c r="CY112" s="511"/>
      <c r="CZ112" s="511"/>
      <c r="DA112" s="511"/>
      <c r="DB112" s="511"/>
      <c r="DC112" s="511"/>
      <c r="DD112" s="511"/>
      <c r="DE112" s="511"/>
      <c r="DF112" s="511"/>
      <c r="DG112" s="511"/>
      <c r="DH112" s="511"/>
      <c r="DI112" s="511"/>
      <c r="DJ112" s="511"/>
      <c r="DL112" s="530"/>
      <c r="DM112" s="530"/>
      <c r="DN112" s="530"/>
      <c r="DO112" s="530"/>
      <c r="DP112" s="530"/>
      <c r="DQ112" s="530"/>
      <c r="DR112" s="530"/>
      <c r="DS112" s="530"/>
      <c r="DT112" s="530"/>
      <c r="DU112" s="530"/>
      <c r="DV112" s="530"/>
      <c r="DW112" s="530"/>
      <c r="DX112" s="530"/>
      <c r="DY112" s="530"/>
      <c r="DZ112" s="530"/>
      <c r="EA112" s="530"/>
      <c r="EB112" s="530"/>
      <c r="EC112" s="530"/>
      <c r="ED112" s="530"/>
      <c r="EE112" s="530"/>
      <c r="EF112" s="530"/>
      <c r="EG112" s="530"/>
      <c r="EI112" s="531"/>
      <c r="EJ112" s="531"/>
      <c r="EK112" s="536"/>
      <c r="EL112" s="531"/>
      <c r="EM112" s="531"/>
      <c r="EN112" s="531"/>
      <c r="EO112" s="531"/>
      <c r="EP112" s="531"/>
      <c r="EQ112" s="531"/>
      <c r="ER112" s="531"/>
      <c r="ES112" s="531"/>
      <c r="ET112" s="531"/>
      <c r="EU112" s="531"/>
      <c r="EV112" s="531"/>
      <c r="EW112" s="531"/>
      <c r="EX112" s="531"/>
      <c r="EY112" s="531"/>
      <c r="EZ112" s="531"/>
      <c r="FA112" s="531"/>
      <c r="FB112" s="531"/>
      <c r="FC112" s="531"/>
      <c r="FD112" s="531"/>
      <c r="FF112" s="532"/>
      <c r="FG112" s="532"/>
      <c r="FH112" s="532"/>
      <c r="FI112" s="532"/>
      <c r="FJ112" s="532"/>
      <c r="FK112" s="532"/>
      <c r="FL112" s="532"/>
      <c r="FM112" s="532"/>
      <c r="FN112" s="532"/>
      <c r="FO112" s="532"/>
      <c r="FP112" s="532"/>
      <c r="FQ112" s="532"/>
      <c r="FR112" s="532"/>
      <c r="FS112" s="532"/>
      <c r="FT112" s="532"/>
      <c r="FU112" s="532"/>
      <c r="FV112" s="532"/>
      <c r="FW112" s="532"/>
      <c r="FX112" s="532"/>
      <c r="FY112" s="532"/>
      <c r="FZ112" s="532"/>
      <c r="GA112" s="532"/>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T112" s="531"/>
      <c r="IU112" s="531"/>
      <c r="IV112" s="531"/>
      <c r="IW112" s="531"/>
      <c r="IX112" s="531"/>
      <c r="IY112" s="531"/>
      <c r="IZ112" s="531"/>
      <c r="JA112" s="531"/>
      <c r="JB112" s="531"/>
      <c r="JC112" s="531"/>
      <c r="JD112" s="531"/>
      <c r="JE112" s="531"/>
      <c r="JF112" s="531"/>
      <c r="JG112" s="531"/>
      <c r="JH112" s="531"/>
      <c r="JI112" s="531"/>
      <c r="JJ112" s="531"/>
      <c r="JK112" s="531"/>
      <c r="JL112" s="531"/>
      <c r="JM112" s="531"/>
      <c r="JN112" s="531"/>
      <c r="JO112" s="531"/>
      <c r="JQ112" s="532"/>
      <c r="JR112" s="532"/>
      <c r="JS112" s="532"/>
      <c r="JT112" s="532"/>
      <c r="JU112" s="532"/>
      <c r="JV112" s="532"/>
      <c r="JW112" s="532"/>
      <c r="JX112" s="532"/>
      <c r="JY112" s="532"/>
      <c r="JZ112" s="532"/>
      <c r="KA112" s="532"/>
      <c r="KB112" s="532"/>
      <c r="KC112" s="532"/>
      <c r="KD112" s="532"/>
      <c r="KE112" s="532"/>
      <c r="KF112" s="532"/>
      <c r="KG112" s="532"/>
      <c r="KH112" s="532"/>
      <c r="KI112" s="532"/>
      <c r="KJ112" s="532"/>
      <c r="KK112" s="532"/>
      <c r="KL112" s="532"/>
      <c r="KN112" s="533"/>
      <c r="KO112" s="533"/>
      <c r="KP112" s="533"/>
      <c r="KQ112" s="533"/>
      <c r="KR112" s="533"/>
      <c r="KS112" s="533"/>
      <c r="KT112" s="533"/>
      <c r="KU112" s="533"/>
      <c r="KV112" s="533"/>
      <c r="KW112" s="533"/>
      <c r="KX112" s="533"/>
      <c r="KY112" s="533"/>
      <c r="KZ112" s="533"/>
      <c r="LA112" s="533"/>
      <c r="LB112" s="533"/>
      <c r="LC112" s="533"/>
      <c r="LD112" s="533"/>
      <c r="LE112" s="533"/>
      <c r="LF112" s="533"/>
      <c r="LG112" s="533"/>
      <c r="LH112" s="533"/>
      <c r="LI112" s="533"/>
    </row>
    <row r="113" spans="1:321"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7"/>
      <c r="BS113" s="507"/>
      <c r="BT113" s="507"/>
      <c r="BU113" s="507"/>
      <c r="BV113" s="507"/>
      <c r="BW113" s="507"/>
      <c r="BX113" s="507"/>
      <c r="BY113" s="507"/>
      <c r="BZ113" s="507"/>
      <c r="CA113" s="507"/>
      <c r="CB113" s="507"/>
      <c r="CC113" s="507"/>
      <c r="CD113" s="507"/>
      <c r="CE113" s="507"/>
      <c r="CF113" s="507"/>
      <c r="CG113" s="507"/>
      <c r="CH113" s="507"/>
      <c r="CI113" s="507"/>
      <c r="CJ113" s="507"/>
      <c r="CK113" s="507"/>
      <c r="CL113" s="507"/>
      <c r="CM113" s="507"/>
      <c r="CO113" s="511"/>
      <c r="CP113" s="511"/>
      <c r="CQ113" s="511"/>
      <c r="CR113" s="511"/>
      <c r="CS113" s="511"/>
      <c r="CT113" s="511"/>
      <c r="CU113" s="511"/>
      <c r="CV113" s="511"/>
      <c r="CW113" s="511"/>
      <c r="CX113" s="511"/>
      <c r="CY113" s="511"/>
      <c r="CZ113" s="511"/>
      <c r="DA113" s="511"/>
      <c r="DB113" s="511"/>
      <c r="DC113" s="511"/>
      <c r="DD113" s="511"/>
      <c r="DE113" s="511"/>
      <c r="DF113" s="511"/>
      <c r="DG113" s="511"/>
      <c r="DH113" s="511"/>
      <c r="DI113" s="511"/>
      <c r="DJ113" s="511"/>
      <c r="DL113" s="530"/>
      <c r="DM113" s="530"/>
      <c r="DN113" s="530"/>
      <c r="DO113" s="530"/>
      <c r="DP113" s="530"/>
      <c r="DQ113" s="530"/>
      <c r="DR113" s="530"/>
      <c r="DS113" s="530"/>
      <c r="DT113" s="530"/>
      <c r="DU113" s="530"/>
      <c r="DV113" s="530"/>
      <c r="DW113" s="530"/>
      <c r="DX113" s="530"/>
      <c r="DY113" s="530"/>
      <c r="DZ113" s="530"/>
      <c r="EA113" s="530"/>
      <c r="EB113" s="530"/>
      <c r="EC113" s="530"/>
      <c r="ED113" s="530"/>
      <c r="EE113" s="530"/>
      <c r="EF113" s="530"/>
      <c r="EG113" s="530"/>
      <c r="EI113" s="531"/>
      <c r="EJ113" s="531"/>
      <c r="EK113" s="536"/>
      <c r="EL113" s="531"/>
      <c r="EM113" s="531"/>
      <c r="EN113" s="531"/>
      <c r="EO113" s="531"/>
      <c r="EP113" s="531"/>
      <c r="EQ113" s="531"/>
      <c r="ER113" s="531"/>
      <c r="ES113" s="531"/>
      <c r="ET113" s="531"/>
      <c r="EU113" s="531"/>
      <c r="EV113" s="531"/>
      <c r="EW113" s="531"/>
      <c r="EX113" s="531"/>
      <c r="EY113" s="531"/>
      <c r="EZ113" s="531"/>
      <c r="FA113" s="531"/>
      <c r="FB113" s="531"/>
      <c r="FC113" s="531"/>
      <c r="FD113" s="531"/>
      <c r="FF113" s="532"/>
      <c r="FG113" s="532"/>
      <c r="FH113" s="532"/>
      <c r="FI113" s="532"/>
      <c r="FJ113" s="532"/>
      <c r="FK113" s="532"/>
      <c r="FL113" s="532"/>
      <c r="FM113" s="532"/>
      <c r="FN113" s="532"/>
      <c r="FO113" s="532"/>
      <c r="FP113" s="532"/>
      <c r="FQ113" s="532"/>
      <c r="FR113" s="532"/>
      <c r="FS113" s="532"/>
      <c r="FT113" s="532"/>
      <c r="FU113" s="532"/>
      <c r="FV113" s="532"/>
      <c r="FW113" s="532"/>
      <c r="FX113" s="532"/>
      <c r="FY113" s="532"/>
      <c r="FZ113" s="532"/>
      <c r="GA113" s="532"/>
      <c r="GC113" s="533"/>
      <c r="GD113" s="533"/>
      <c r="GE113" s="533"/>
      <c r="GF113" s="533"/>
      <c r="GG113" s="533"/>
      <c r="GH113" s="533"/>
      <c r="GI113" s="533"/>
      <c r="GJ113" s="533"/>
      <c r="GK113" s="533"/>
      <c r="GL113" s="533"/>
      <c r="GM113" s="533"/>
      <c r="GN113" s="533"/>
      <c r="GO113" s="533"/>
      <c r="GP113" s="533"/>
      <c r="GQ113" s="533"/>
      <c r="GR113" s="533"/>
      <c r="GS113" s="533"/>
      <c r="GT113" s="533"/>
      <c r="GU113" s="533"/>
      <c r="GV113" s="533"/>
      <c r="GW113" s="533"/>
      <c r="GX113" s="533"/>
      <c r="GZ113" s="511"/>
      <c r="HA113" s="511"/>
      <c r="HB113" s="511"/>
      <c r="HC113" s="511"/>
      <c r="HD113" s="511"/>
      <c r="HE113" s="511"/>
      <c r="HF113" s="511"/>
      <c r="HG113" s="511"/>
      <c r="HH113" s="511"/>
      <c r="HI113" s="511"/>
      <c r="HJ113" s="511"/>
      <c r="HK113" s="511"/>
      <c r="HL113" s="511"/>
      <c r="HM113" s="511"/>
      <c r="HN113" s="511"/>
      <c r="HO113" s="511"/>
      <c r="HP113" s="511"/>
      <c r="HQ113" s="511"/>
      <c r="HR113" s="511"/>
      <c r="HS113" s="511"/>
      <c r="HT113" s="511"/>
      <c r="HU113" s="511"/>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T113" s="531"/>
      <c r="IU113" s="531"/>
      <c r="IV113" s="531"/>
      <c r="IW113" s="531"/>
      <c r="IX113" s="531"/>
      <c r="IY113" s="531"/>
      <c r="IZ113" s="531"/>
      <c r="JA113" s="531"/>
      <c r="JB113" s="531"/>
      <c r="JC113" s="531"/>
      <c r="JD113" s="531"/>
      <c r="JE113" s="531"/>
      <c r="JF113" s="531"/>
      <c r="JG113" s="531"/>
      <c r="JH113" s="531"/>
      <c r="JI113" s="531"/>
      <c r="JJ113" s="531"/>
      <c r="JK113" s="531"/>
      <c r="JL113" s="531"/>
      <c r="JM113" s="531"/>
      <c r="JN113" s="531"/>
      <c r="JO113" s="531"/>
      <c r="JQ113" s="532"/>
      <c r="JR113" s="532"/>
      <c r="JS113" s="532"/>
      <c r="JT113" s="532"/>
      <c r="JU113" s="532"/>
      <c r="JV113" s="532"/>
      <c r="JW113" s="532"/>
      <c r="JX113" s="532"/>
      <c r="JY113" s="532"/>
      <c r="JZ113" s="532"/>
      <c r="KA113" s="532"/>
      <c r="KB113" s="532"/>
      <c r="KC113" s="532"/>
      <c r="KD113" s="532"/>
      <c r="KE113" s="532"/>
      <c r="KF113" s="532"/>
      <c r="KG113" s="532"/>
      <c r="KH113" s="532"/>
      <c r="KI113" s="532"/>
      <c r="KJ113" s="532"/>
      <c r="KK113" s="532"/>
      <c r="KL113" s="532"/>
      <c r="KN113" s="533"/>
      <c r="KO113" s="533"/>
      <c r="KP113" s="533"/>
      <c r="KQ113" s="533"/>
      <c r="KR113" s="533"/>
      <c r="KS113" s="533"/>
      <c r="KT113" s="533"/>
      <c r="KU113" s="533"/>
      <c r="KV113" s="533"/>
      <c r="KW113" s="533"/>
      <c r="KX113" s="533"/>
      <c r="KY113" s="533"/>
      <c r="KZ113" s="533"/>
      <c r="LA113" s="533"/>
      <c r="LB113" s="533"/>
      <c r="LC113" s="533"/>
      <c r="LD113" s="533"/>
      <c r="LE113" s="533"/>
      <c r="LF113" s="533"/>
      <c r="LG113" s="533"/>
      <c r="LH113" s="533"/>
      <c r="LI113" s="533"/>
    </row>
    <row r="114" spans="1:321"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O114" s="511"/>
      <c r="CP114" s="511"/>
      <c r="CQ114" s="511"/>
      <c r="CR114" s="511"/>
      <c r="CS114" s="511"/>
      <c r="CT114" s="511"/>
      <c r="CU114" s="511"/>
      <c r="CV114" s="511"/>
      <c r="CW114" s="511"/>
      <c r="CX114" s="511"/>
      <c r="CY114" s="511"/>
      <c r="CZ114" s="511"/>
      <c r="DA114" s="511"/>
      <c r="DB114" s="511"/>
      <c r="DC114" s="511"/>
      <c r="DD114" s="511"/>
      <c r="DE114" s="511"/>
      <c r="DF114" s="511"/>
      <c r="DG114" s="511"/>
      <c r="DH114" s="511"/>
      <c r="DI114" s="511"/>
      <c r="DJ114" s="511"/>
      <c r="DL114" s="530"/>
      <c r="DM114" s="530"/>
      <c r="DN114" s="530"/>
      <c r="DO114" s="530"/>
      <c r="DP114" s="530"/>
      <c r="DQ114" s="530"/>
      <c r="DR114" s="530"/>
      <c r="DS114" s="530"/>
      <c r="DT114" s="530"/>
      <c r="DU114" s="530"/>
      <c r="DV114" s="530"/>
      <c r="DW114" s="530"/>
      <c r="DX114" s="530"/>
      <c r="DY114" s="530"/>
      <c r="DZ114" s="530"/>
      <c r="EA114" s="530"/>
      <c r="EB114" s="530"/>
      <c r="EC114" s="530"/>
      <c r="ED114" s="530"/>
      <c r="EE114" s="530"/>
      <c r="EF114" s="530"/>
      <c r="EG114" s="530"/>
      <c r="EI114" s="531"/>
      <c r="EJ114" s="531"/>
      <c r="EK114" s="536"/>
      <c r="EL114" s="531"/>
      <c r="EM114" s="531"/>
      <c r="EN114" s="531"/>
      <c r="EO114" s="531"/>
      <c r="EP114" s="531"/>
      <c r="EQ114" s="531"/>
      <c r="ER114" s="531"/>
      <c r="ES114" s="531"/>
      <c r="ET114" s="531"/>
      <c r="EU114" s="531"/>
      <c r="EV114" s="531"/>
      <c r="EW114" s="531"/>
      <c r="EX114" s="531"/>
      <c r="EY114" s="531"/>
      <c r="EZ114" s="531"/>
      <c r="FA114" s="531"/>
      <c r="FB114" s="531"/>
      <c r="FC114" s="531"/>
      <c r="FD114" s="531"/>
      <c r="FF114" s="532"/>
      <c r="FG114" s="532"/>
      <c r="FH114" s="532"/>
      <c r="FI114" s="532"/>
      <c r="FJ114" s="532"/>
      <c r="FK114" s="532"/>
      <c r="FL114" s="532"/>
      <c r="FM114" s="532"/>
      <c r="FN114" s="532"/>
      <c r="FO114" s="532"/>
      <c r="FP114" s="532"/>
      <c r="FQ114" s="532"/>
      <c r="FR114" s="532"/>
      <c r="FS114" s="532"/>
      <c r="FT114" s="532"/>
      <c r="FU114" s="532"/>
      <c r="FV114" s="532"/>
      <c r="FW114" s="532"/>
      <c r="FX114" s="532"/>
      <c r="FY114" s="532"/>
      <c r="FZ114" s="532"/>
      <c r="GA114" s="532"/>
      <c r="GC114" s="533"/>
      <c r="GD114" s="533"/>
      <c r="GE114" s="533"/>
      <c r="GF114" s="533"/>
      <c r="GG114" s="533"/>
      <c r="GH114" s="533"/>
      <c r="GI114" s="533"/>
      <c r="GJ114" s="533"/>
      <c r="GK114" s="533"/>
      <c r="GL114" s="533"/>
      <c r="GM114" s="533"/>
      <c r="GN114" s="533"/>
      <c r="GO114" s="533"/>
      <c r="GP114" s="533"/>
      <c r="GQ114" s="533"/>
      <c r="GR114" s="533"/>
      <c r="GS114" s="533"/>
      <c r="GT114" s="533"/>
      <c r="GU114" s="533"/>
      <c r="GV114" s="533"/>
      <c r="GW114" s="533"/>
      <c r="GX114" s="533"/>
      <c r="GZ114" s="511"/>
      <c r="HA114" s="511"/>
      <c r="HB114" s="511"/>
      <c r="HC114" s="511"/>
      <c r="HD114" s="511"/>
      <c r="HE114" s="511"/>
      <c r="HF114" s="511"/>
      <c r="HG114" s="511"/>
      <c r="HH114" s="511"/>
      <c r="HI114" s="511"/>
      <c r="HJ114" s="511"/>
      <c r="HK114" s="511"/>
      <c r="HL114" s="511"/>
      <c r="HM114" s="511"/>
      <c r="HN114" s="511"/>
      <c r="HO114" s="511"/>
      <c r="HP114" s="511"/>
      <c r="HQ114" s="511"/>
      <c r="HR114" s="511"/>
      <c r="HS114" s="511"/>
      <c r="HT114" s="511"/>
      <c r="HU114" s="511"/>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T114" s="531"/>
      <c r="IU114" s="531"/>
      <c r="IV114" s="531"/>
      <c r="IW114" s="531"/>
      <c r="IX114" s="531"/>
      <c r="IY114" s="531"/>
      <c r="IZ114" s="531"/>
      <c r="JA114" s="531"/>
      <c r="JB114" s="531"/>
      <c r="JC114" s="531"/>
      <c r="JD114" s="531"/>
      <c r="JE114" s="531"/>
      <c r="JF114" s="531"/>
      <c r="JG114" s="531"/>
      <c r="JH114" s="531"/>
      <c r="JI114" s="531"/>
      <c r="JJ114" s="531"/>
      <c r="JK114" s="531"/>
      <c r="JL114" s="531"/>
      <c r="JM114" s="531"/>
      <c r="JN114" s="531"/>
      <c r="JO114" s="531"/>
      <c r="JQ114" s="532"/>
      <c r="JR114" s="532"/>
      <c r="JS114" s="532"/>
      <c r="JT114" s="532"/>
      <c r="JU114" s="532"/>
      <c r="JV114" s="532"/>
      <c r="JW114" s="532"/>
      <c r="JX114" s="532"/>
      <c r="JY114" s="532"/>
      <c r="JZ114" s="532"/>
      <c r="KA114" s="532"/>
      <c r="KB114" s="532"/>
      <c r="KC114" s="532"/>
      <c r="KD114" s="532"/>
      <c r="KE114" s="532"/>
      <c r="KF114" s="532"/>
      <c r="KG114" s="532"/>
      <c r="KH114" s="532"/>
      <c r="KI114" s="532"/>
      <c r="KJ114" s="532"/>
      <c r="KK114" s="532"/>
      <c r="KL114" s="532"/>
      <c r="KN114" s="533"/>
      <c r="KO114" s="533"/>
      <c r="KP114" s="533"/>
      <c r="KQ114" s="533"/>
      <c r="KR114" s="533"/>
      <c r="KS114" s="533"/>
      <c r="KT114" s="533"/>
      <c r="KU114" s="533"/>
      <c r="KV114" s="533"/>
      <c r="KW114" s="533"/>
      <c r="KX114" s="533"/>
      <c r="KY114" s="533"/>
      <c r="KZ114" s="533"/>
      <c r="LA114" s="533"/>
      <c r="LB114" s="533"/>
      <c r="LC114" s="533"/>
      <c r="LD114" s="533"/>
      <c r="LE114" s="533"/>
      <c r="LF114" s="533"/>
      <c r="LG114" s="533"/>
      <c r="LH114" s="533"/>
      <c r="LI114" s="533"/>
    </row>
    <row r="115" spans="1:321"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7"/>
      <c r="BS115" s="507"/>
      <c r="BT115" s="507"/>
      <c r="BU115" s="507"/>
      <c r="BV115" s="507"/>
      <c r="BW115" s="507"/>
      <c r="BX115" s="507"/>
      <c r="BY115" s="507"/>
      <c r="BZ115" s="507"/>
      <c r="CA115" s="507"/>
      <c r="CB115" s="507"/>
      <c r="CC115" s="507"/>
      <c r="CD115" s="507"/>
      <c r="CE115" s="507"/>
      <c r="CF115" s="507"/>
      <c r="CG115" s="507"/>
      <c r="CH115" s="507"/>
      <c r="CI115" s="507"/>
      <c r="CJ115" s="507"/>
      <c r="CK115" s="507"/>
      <c r="CL115" s="507"/>
      <c r="CM115" s="507"/>
      <c r="CO115" s="511"/>
      <c r="CP115" s="511"/>
      <c r="CQ115" s="511"/>
      <c r="CR115" s="511"/>
      <c r="CS115" s="511"/>
      <c r="CT115" s="511"/>
      <c r="CU115" s="511"/>
      <c r="CV115" s="511"/>
      <c r="CW115" s="511"/>
      <c r="CX115" s="511"/>
      <c r="CY115" s="511"/>
      <c r="CZ115" s="511"/>
      <c r="DA115" s="511"/>
      <c r="DB115" s="511"/>
      <c r="DC115" s="511"/>
      <c r="DD115" s="511"/>
      <c r="DE115" s="511"/>
      <c r="DF115" s="511"/>
      <c r="DG115" s="511"/>
      <c r="DH115" s="511"/>
      <c r="DI115" s="511"/>
      <c r="DJ115" s="511"/>
      <c r="DL115" s="530"/>
      <c r="DM115" s="530"/>
      <c r="DN115" s="530"/>
      <c r="DO115" s="530"/>
      <c r="DP115" s="530"/>
      <c r="DQ115" s="530"/>
      <c r="DR115" s="530"/>
      <c r="DS115" s="530"/>
      <c r="DT115" s="530"/>
      <c r="DU115" s="530"/>
      <c r="DV115" s="530"/>
      <c r="DW115" s="530"/>
      <c r="DX115" s="530"/>
      <c r="DY115" s="530"/>
      <c r="DZ115" s="530"/>
      <c r="EA115" s="530"/>
      <c r="EB115" s="530"/>
      <c r="EC115" s="530"/>
      <c r="ED115" s="530"/>
      <c r="EE115" s="530"/>
      <c r="EF115" s="530"/>
      <c r="EG115" s="530"/>
      <c r="EI115" s="531"/>
      <c r="EJ115" s="531"/>
      <c r="EK115" s="536"/>
      <c r="EL115" s="531"/>
      <c r="EM115" s="531"/>
      <c r="EN115" s="531"/>
      <c r="EO115" s="531"/>
      <c r="EP115" s="531"/>
      <c r="EQ115" s="531"/>
      <c r="ER115" s="531"/>
      <c r="ES115" s="531"/>
      <c r="ET115" s="531"/>
      <c r="EU115" s="531"/>
      <c r="EV115" s="531"/>
      <c r="EW115" s="531"/>
      <c r="EX115" s="531"/>
      <c r="EY115" s="531"/>
      <c r="EZ115" s="531"/>
      <c r="FA115" s="531"/>
      <c r="FB115" s="531"/>
      <c r="FC115" s="531"/>
      <c r="FD115" s="531"/>
      <c r="FF115" s="532"/>
      <c r="FG115" s="532"/>
      <c r="FH115" s="532"/>
      <c r="FI115" s="532"/>
      <c r="FJ115" s="532"/>
      <c r="FK115" s="532"/>
      <c r="FL115" s="532"/>
      <c r="FM115" s="532"/>
      <c r="FN115" s="532"/>
      <c r="FO115" s="532"/>
      <c r="FP115" s="532"/>
      <c r="FQ115" s="532"/>
      <c r="FR115" s="532"/>
      <c r="FS115" s="532"/>
      <c r="FT115" s="532"/>
      <c r="FU115" s="532"/>
      <c r="FV115" s="532"/>
      <c r="FW115" s="532"/>
      <c r="FX115" s="532"/>
      <c r="FY115" s="532"/>
      <c r="FZ115" s="532"/>
      <c r="GA115" s="532"/>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Z115" s="511"/>
      <c r="HA115" s="511"/>
      <c r="HB115" s="511"/>
      <c r="HC115" s="511"/>
      <c r="HD115" s="511"/>
      <c r="HE115" s="511"/>
      <c r="HF115" s="511"/>
      <c r="HG115" s="511"/>
      <c r="HH115" s="511"/>
      <c r="HI115" s="511"/>
      <c r="HJ115" s="511"/>
      <c r="HK115" s="511"/>
      <c r="HL115" s="511"/>
      <c r="HM115" s="511"/>
      <c r="HN115" s="511"/>
      <c r="HO115" s="511"/>
      <c r="HP115" s="511"/>
      <c r="HQ115" s="511"/>
      <c r="HR115" s="511"/>
      <c r="HS115" s="511"/>
      <c r="HT115" s="511"/>
      <c r="HU115" s="511"/>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T115" s="531"/>
      <c r="IU115" s="531"/>
      <c r="IV115" s="531"/>
      <c r="IW115" s="531"/>
      <c r="IX115" s="531"/>
      <c r="IY115" s="531"/>
      <c r="IZ115" s="531"/>
      <c r="JA115" s="531"/>
      <c r="JB115" s="531"/>
      <c r="JC115" s="531"/>
      <c r="JD115" s="531"/>
      <c r="JE115" s="531"/>
      <c r="JF115" s="531"/>
      <c r="JG115" s="531"/>
      <c r="JH115" s="531"/>
      <c r="JI115" s="531"/>
      <c r="JJ115" s="531"/>
      <c r="JK115" s="531"/>
      <c r="JL115" s="531"/>
      <c r="JM115" s="531"/>
      <c r="JN115" s="531"/>
      <c r="JO115" s="531"/>
      <c r="JQ115" s="532"/>
      <c r="JR115" s="532"/>
      <c r="JS115" s="532"/>
      <c r="JT115" s="532"/>
      <c r="JU115" s="532"/>
      <c r="JV115" s="532"/>
      <c r="JW115" s="532"/>
      <c r="JX115" s="532"/>
      <c r="JY115" s="532"/>
      <c r="JZ115" s="532"/>
      <c r="KA115" s="532"/>
      <c r="KB115" s="532"/>
      <c r="KC115" s="532"/>
      <c r="KD115" s="532"/>
      <c r="KE115" s="532"/>
      <c r="KF115" s="532"/>
      <c r="KG115" s="532"/>
      <c r="KH115" s="532"/>
      <c r="KI115" s="532"/>
      <c r="KJ115" s="532"/>
      <c r="KK115" s="532"/>
      <c r="KL115" s="532"/>
      <c r="KN115" s="533"/>
      <c r="KO115" s="533"/>
      <c r="KP115" s="533"/>
      <c r="KQ115" s="533"/>
      <c r="KR115" s="533"/>
      <c r="KS115" s="533"/>
      <c r="KT115" s="533"/>
      <c r="KU115" s="533"/>
      <c r="KV115" s="533"/>
      <c r="KW115" s="533"/>
      <c r="KX115" s="533"/>
      <c r="KY115" s="533"/>
      <c r="KZ115" s="533"/>
      <c r="LA115" s="533"/>
      <c r="LB115" s="533"/>
      <c r="LC115" s="533"/>
      <c r="LD115" s="533"/>
      <c r="LE115" s="533"/>
      <c r="LF115" s="533"/>
      <c r="LG115" s="533"/>
      <c r="LH115" s="533"/>
      <c r="LI115" s="533"/>
    </row>
    <row r="116" spans="1:321"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O116" s="511"/>
      <c r="CP116" s="511"/>
      <c r="CQ116" s="511"/>
      <c r="CR116" s="511"/>
      <c r="CS116" s="511"/>
      <c r="CT116" s="511"/>
      <c r="CU116" s="511"/>
      <c r="CV116" s="511"/>
      <c r="CW116" s="511"/>
      <c r="CX116" s="511"/>
      <c r="CY116" s="511"/>
      <c r="CZ116" s="511"/>
      <c r="DA116" s="511"/>
      <c r="DB116" s="511"/>
      <c r="DC116" s="511"/>
      <c r="DD116" s="511"/>
      <c r="DE116" s="511"/>
      <c r="DF116" s="511"/>
      <c r="DG116" s="511"/>
      <c r="DH116" s="511"/>
      <c r="DI116" s="511"/>
      <c r="DJ116" s="511"/>
      <c r="DL116" s="530"/>
      <c r="DM116" s="530"/>
      <c r="DN116" s="530"/>
      <c r="DO116" s="530"/>
      <c r="DP116" s="530"/>
      <c r="DQ116" s="530"/>
      <c r="DR116" s="530"/>
      <c r="DS116" s="530"/>
      <c r="DT116" s="530"/>
      <c r="DU116" s="530"/>
      <c r="DV116" s="530"/>
      <c r="DW116" s="530"/>
      <c r="DX116" s="530"/>
      <c r="DY116" s="530"/>
      <c r="DZ116" s="530"/>
      <c r="EA116" s="530"/>
      <c r="EB116" s="530"/>
      <c r="EC116" s="530"/>
      <c r="ED116" s="530"/>
      <c r="EE116" s="530"/>
      <c r="EF116" s="530"/>
      <c r="EG116" s="530"/>
      <c r="EI116" s="531"/>
      <c r="EJ116" s="531"/>
      <c r="EK116" s="536"/>
      <c r="EL116" s="531"/>
      <c r="EM116" s="531"/>
      <c r="EN116" s="531"/>
      <c r="EO116" s="531"/>
      <c r="EP116" s="531"/>
      <c r="EQ116" s="531"/>
      <c r="ER116" s="531"/>
      <c r="ES116" s="531"/>
      <c r="ET116" s="531"/>
      <c r="EU116" s="531"/>
      <c r="EV116" s="531"/>
      <c r="EW116" s="531"/>
      <c r="EX116" s="531"/>
      <c r="EY116" s="531"/>
      <c r="EZ116" s="531"/>
      <c r="FA116" s="531"/>
      <c r="FB116" s="531"/>
      <c r="FC116" s="531"/>
      <c r="FD116" s="531"/>
      <c r="FF116" s="532"/>
      <c r="FG116" s="532"/>
      <c r="FH116" s="532"/>
      <c r="FI116" s="532"/>
      <c r="FJ116" s="532"/>
      <c r="FK116" s="532"/>
      <c r="FL116" s="532"/>
      <c r="FM116" s="532"/>
      <c r="FN116" s="532"/>
      <c r="FO116" s="532"/>
      <c r="FP116" s="532"/>
      <c r="FQ116" s="532"/>
      <c r="FR116" s="532"/>
      <c r="FS116" s="532"/>
      <c r="FT116" s="532"/>
      <c r="FU116" s="532"/>
      <c r="FV116" s="532"/>
      <c r="FW116" s="532"/>
      <c r="FX116" s="532"/>
      <c r="FY116" s="532"/>
      <c r="FZ116" s="532"/>
      <c r="GA116" s="532"/>
      <c r="GC116" s="533"/>
      <c r="GD116" s="533"/>
      <c r="GE116" s="533"/>
      <c r="GF116" s="533"/>
      <c r="GG116" s="533"/>
      <c r="GH116" s="533"/>
      <c r="GI116" s="533"/>
      <c r="GJ116" s="533"/>
      <c r="GK116" s="533"/>
      <c r="GL116" s="533"/>
      <c r="GM116" s="533"/>
      <c r="GN116" s="533"/>
      <c r="GO116" s="533"/>
      <c r="GP116" s="533"/>
      <c r="GQ116" s="533"/>
      <c r="GR116" s="533"/>
      <c r="GS116" s="533"/>
      <c r="GT116" s="533"/>
      <c r="GU116" s="533"/>
      <c r="GV116" s="533"/>
      <c r="GW116" s="533"/>
      <c r="GX116" s="533"/>
      <c r="GZ116" s="511"/>
      <c r="HA116" s="511"/>
      <c r="HB116" s="511"/>
      <c r="HC116" s="511"/>
      <c r="HD116" s="511"/>
      <c r="HE116" s="511"/>
      <c r="HF116" s="511"/>
      <c r="HG116" s="511"/>
      <c r="HH116" s="511"/>
      <c r="HI116" s="511"/>
      <c r="HJ116" s="511"/>
      <c r="HK116" s="511"/>
      <c r="HL116" s="511"/>
      <c r="HM116" s="511"/>
      <c r="HN116" s="511"/>
      <c r="HO116" s="511"/>
      <c r="HP116" s="511"/>
      <c r="HQ116" s="511"/>
      <c r="HR116" s="511"/>
      <c r="HS116" s="511"/>
      <c r="HT116" s="511"/>
      <c r="HU116" s="511"/>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T116" s="531"/>
      <c r="IU116" s="531"/>
      <c r="IV116" s="531"/>
      <c r="IW116" s="531"/>
      <c r="IX116" s="531"/>
      <c r="IY116" s="531"/>
      <c r="IZ116" s="531"/>
      <c r="JA116" s="531"/>
      <c r="JB116" s="531"/>
      <c r="JC116" s="531"/>
      <c r="JD116" s="531"/>
      <c r="JE116" s="531"/>
      <c r="JF116" s="531"/>
      <c r="JG116" s="531"/>
      <c r="JH116" s="531"/>
      <c r="JI116" s="531"/>
      <c r="JJ116" s="531"/>
      <c r="JK116" s="531"/>
      <c r="JL116" s="531"/>
      <c r="JM116" s="531"/>
      <c r="JN116" s="531"/>
      <c r="JO116" s="531"/>
      <c r="JQ116" s="532"/>
      <c r="JR116" s="532"/>
      <c r="JS116" s="532"/>
      <c r="JT116" s="532"/>
      <c r="JU116" s="532"/>
      <c r="JV116" s="532"/>
      <c r="JW116" s="532"/>
      <c r="JX116" s="532"/>
      <c r="JY116" s="532"/>
      <c r="JZ116" s="532"/>
      <c r="KA116" s="532"/>
      <c r="KB116" s="532"/>
      <c r="KC116" s="532"/>
      <c r="KD116" s="532"/>
      <c r="KE116" s="532"/>
      <c r="KF116" s="532"/>
      <c r="KG116" s="532"/>
      <c r="KH116" s="532"/>
      <c r="KI116" s="532"/>
      <c r="KJ116" s="532"/>
      <c r="KK116" s="532"/>
      <c r="KL116" s="532"/>
      <c r="KN116" s="533"/>
      <c r="KO116" s="533"/>
      <c r="KP116" s="533"/>
      <c r="KQ116" s="533"/>
      <c r="KR116" s="533"/>
      <c r="KS116" s="533"/>
      <c r="KT116" s="533"/>
      <c r="KU116" s="533"/>
      <c r="KV116" s="533"/>
      <c r="KW116" s="533"/>
      <c r="KX116" s="533"/>
      <c r="KY116" s="533"/>
      <c r="KZ116" s="533"/>
      <c r="LA116" s="533"/>
      <c r="LB116" s="533"/>
      <c r="LC116" s="533"/>
      <c r="LD116" s="533"/>
      <c r="LE116" s="533"/>
      <c r="LF116" s="533"/>
      <c r="LG116" s="533"/>
      <c r="LH116" s="533"/>
      <c r="LI116" s="533"/>
    </row>
    <row r="117" spans="1:321"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7"/>
      <c r="BS117" s="507"/>
      <c r="BT117" s="507"/>
      <c r="BU117" s="507"/>
      <c r="BV117" s="507"/>
      <c r="BW117" s="507"/>
      <c r="BX117" s="507"/>
      <c r="BY117" s="507"/>
      <c r="BZ117" s="507"/>
      <c r="CA117" s="507"/>
      <c r="CB117" s="507"/>
      <c r="CC117" s="507"/>
      <c r="CD117" s="507"/>
      <c r="CE117" s="507"/>
      <c r="CF117" s="507"/>
      <c r="CG117" s="507"/>
      <c r="CH117" s="507"/>
      <c r="CI117" s="507"/>
      <c r="CJ117" s="507"/>
      <c r="CK117" s="507"/>
      <c r="CL117" s="507"/>
      <c r="CM117" s="507"/>
      <c r="CO117" s="511"/>
      <c r="CP117" s="511"/>
      <c r="CQ117" s="511"/>
      <c r="CR117" s="511"/>
      <c r="CS117" s="511"/>
      <c r="CT117" s="511"/>
      <c r="CU117" s="511"/>
      <c r="CV117" s="511"/>
      <c r="CW117" s="511"/>
      <c r="CX117" s="511"/>
      <c r="CY117" s="511"/>
      <c r="CZ117" s="511"/>
      <c r="DA117" s="511"/>
      <c r="DB117" s="511"/>
      <c r="DC117" s="511"/>
      <c r="DD117" s="511"/>
      <c r="DE117" s="511"/>
      <c r="DF117" s="511"/>
      <c r="DG117" s="511"/>
      <c r="DH117" s="511"/>
      <c r="DI117" s="511"/>
      <c r="DJ117" s="511"/>
      <c r="DL117" s="530"/>
      <c r="DM117" s="530"/>
      <c r="DN117" s="530"/>
      <c r="DO117" s="530"/>
      <c r="DP117" s="530"/>
      <c r="DQ117" s="530"/>
      <c r="DR117" s="530"/>
      <c r="DS117" s="530"/>
      <c r="DT117" s="530"/>
      <c r="DU117" s="530"/>
      <c r="DV117" s="530"/>
      <c r="DW117" s="530"/>
      <c r="DX117" s="530"/>
      <c r="DY117" s="530"/>
      <c r="DZ117" s="530"/>
      <c r="EA117" s="530"/>
      <c r="EB117" s="530"/>
      <c r="EC117" s="530"/>
      <c r="ED117" s="530"/>
      <c r="EE117" s="530"/>
      <c r="EF117" s="530"/>
      <c r="EG117" s="530"/>
      <c r="EI117" s="531"/>
      <c r="EJ117" s="531"/>
      <c r="EK117" s="536"/>
      <c r="EL117" s="531"/>
      <c r="EM117" s="531"/>
      <c r="EN117" s="531"/>
      <c r="EO117" s="531"/>
      <c r="EP117" s="531"/>
      <c r="EQ117" s="531"/>
      <c r="ER117" s="531"/>
      <c r="ES117" s="531"/>
      <c r="ET117" s="531"/>
      <c r="EU117" s="531"/>
      <c r="EV117" s="531"/>
      <c r="EW117" s="531"/>
      <c r="EX117" s="531"/>
      <c r="EY117" s="531"/>
      <c r="EZ117" s="531"/>
      <c r="FA117" s="531"/>
      <c r="FB117" s="531"/>
      <c r="FC117" s="531"/>
      <c r="FD117" s="531"/>
      <c r="FF117" s="532"/>
      <c r="FG117" s="532"/>
      <c r="FH117" s="532"/>
      <c r="FI117" s="532"/>
      <c r="FJ117" s="532"/>
      <c r="FK117" s="532"/>
      <c r="FL117" s="532"/>
      <c r="FM117" s="532"/>
      <c r="FN117" s="532"/>
      <c r="FO117" s="532"/>
      <c r="FP117" s="532"/>
      <c r="FQ117" s="532"/>
      <c r="FR117" s="532"/>
      <c r="FS117" s="532"/>
      <c r="FT117" s="532"/>
      <c r="FU117" s="532"/>
      <c r="FV117" s="532"/>
      <c r="FW117" s="532"/>
      <c r="FX117" s="532"/>
      <c r="FY117" s="532"/>
      <c r="FZ117" s="532"/>
      <c r="GA117" s="532"/>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Z117" s="511"/>
      <c r="HA117" s="511"/>
      <c r="HB117" s="511"/>
      <c r="HC117" s="511"/>
      <c r="HD117" s="511"/>
      <c r="HE117" s="511"/>
      <c r="HF117" s="511"/>
      <c r="HG117" s="511"/>
      <c r="HH117" s="511"/>
      <c r="HI117" s="511"/>
      <c r="HJ117" s="511"/>
      <c r="HK117" s="511"/>
      <c r="HL117" s="511"/>
      <c r="HM117" s="511"/>
      <c r="HN117" s="511"/>
      <c r="HO117" s="511"/>
      <c r="HP117" s="511"/>
      <c r="HQ117" s="511"/>
      <c r="HR117" s="511"/>
      <c r="HS117" s="511"/>
      <c r="HT117" s="511"/>
      <c r="HU117" s="511"/>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T117" s="531"/>
      <c r="IU117" s="531"/>
      <c r="IV117" s="531"/>
      <c r="IW117" s="531"/>
      <c r="IX117" s="531"/>
      <c r="IY117" s="531"/>
      <c r="IZ117" s="531"/>
      <c r="JA117" s="531"/>
      <c r="JB117" s="531"/>
      <c r="JC117" s="531"/>
      <c r="JD117" s="531"/>
      <c r="JE117" s="531"/>
      <c r="JF117" s="531"/>
      <c r="JG117" s="531"/>
      <c r="JH117" s="531"/>
      <c r="JI117" s="531"/>
      <c r="JJ117" s="531"/>
      <c r="JK117" s="531"/>
      <c r="JL117" s="531"/>
      <c r="JM117" s="531"/>
      <c r="JN117" s="531"/>
      <c r="JO117" s="531"/>
      <c r="JQ117" s="532"/>
      <c r="JR117" s="532"/>
      <c r="JS117" s="532"/>
      <c r="JT117" s="532"/>
      <c r="JU117" s="532"/>
      <c r="JV117" s="532"/>
      <c r="JW117" s="532"/>
      <c r="JX117" s="532"/>
      <c r="JY117" s="532"/>
      <c r="JZ117" s="532"/>
      <c r="KA117" s="532"/>
      <c r="KB117" s="532"/>
      <c r="KC117" s="532"/>
      <c r="KD117" s="532"/>
      <c r="KE117" s="532"/>
      <c r="KF117" s="532"/>
      <c r="KG117" s="532"/>
      <c r="KH117" s="532"/>
      <c r="KI117" s="532"/>
      <c r="KJ117" s="532"/>
      <c r="KK117" s="532"/>
      <c r="KL117" s="532"/>
      <c r="KN117" s="533"/>
      <c r="KO117" s="533"/>
      <c r="KP117" s="533"/>
      <c r="KQ117" s="533"/>
      <c r="KR117" s="533"/>
      <c r="KS117" s="533"/>
      <c r="KT117" s="533"/>
      <c r="KU117" s="533"/>
      <c r="KV117" s="533"/>
      <c r="KW117" s="533"/>
      <c r="KX117" s="533"/>
      <c r="KY117" s="533"/>
      <c r="KZ117" s="533"/>
      <c r="LA117" s="533"/>
      <c r="LB117" s="533"/>
      <c r="LC117" s="533"/>
      <c r="LD117" s="533"/>
      <c r="LE117" s="533"/>
      <c r="LF117" s="533"/>
      <c r="LG117" s="533"/>
      <c r="LH117" s="533"/>
      <c r="LI117" s="533"/>
    </row>
    <row r="118" spans="1:321"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7"/>
      <c r="BS118" s="507"/>
      <c r="BT118" s="507"/>
      <c r="BU118" s="507"/>
      <c r="BV118" s="507"/>
      <c r="BW118" s="507"/>
      <c r="BX118" s="507"/>
      <c r="BY118" s="507"/>
      <c r="BZ118" s="507"/>
      <c r="CA118" s="507"/>
      <c r="CB118" s="507"/>
      <c r="CC118" s="507"/>
      <c r="CD118" s="507"/>
      <c r="CE118" s="507"/>
      <c r="CF118" s="507"/>
      <c r="CG118" s="507"/>
      <c r="CH118" s="507"/>
      <c r="CI118" s="507"/>
      <c r="CJ118" s="507"/>
      <c r="CK118" s="507"/>
      <c r="CL118" s="507"/>
      <c r="CM118" s="507"/>
      <c r="CO118" s="511"/>
      <c r="CP118" s="511"/>
      <c r="CQ118" s="511"/>
      <c r="CR118" s="511"/>
      <c r="CS118" s="511"/>
      <c r="CT118" s="511"/>
      <c r="CU118" s="511"/>
      <c r="CV118" s="511"/>
      <c r="CW118" s="511"/>
      <c r="CX118" s="511"/>
      <c r="CY118" s="511"/>
      <c r="CZ118" s="511"/>
      <c r="DA118" s="511"/>
      <c r="DB118" s="511"/>
      <c r="DC118" s="511"/>
      <c r="DD118" s="511"/>
      <c r="DE118" s="511"/>
      <c r="DF118" s="511"/>
      <c r="DG118" s="511"/>
      <c r="DH118" s="511"/>
      <c r="DI118" s="511"/>
      <c r="DJ118" s="511"/>
      <c r="DL118" s="530"/>
      <c r="DM118" s="530"/>
      <c r="DN118" s="530"/>
      <c r="DO118" s="530"/>
      <c r="DP118" s="530"/>
      <c r="DQ118" s="530"/>
      <c r="DR118" s="530"/>
      <c r="DS118" s="530"/>
      <c r="DT118" s="530"/>
      <c r="DU118" s="530"/>
      <c r="DV118" s="530"/>
      <c r="DW118" s="530"/>
      <c r="DX118" s="530"/>
      <c r="DY118" s="530"/>
      <c r="DZ118" s="530"/>
      <c r="EA118" s="530"/>
      <c r="EB118" s="530"/>
      <c r="EC118" s="530"/>
      <c r="ED118" s="530"/>
      <c r="EE118" s="530"/>
      <c r="EF118" s="530"/>
      <c r="EG118" s="530"/>
      <c r="EI118" s="531"/>
      <c r="EJ118" s="531"/>
      <c r="EK118" s="536"/>
      <c r="EL118" s="531"/>
      <c r="EM118" s="531"/>
      <c r="EN118" s="531"/>
      <c r="EO118" s="531"/>
      <c r="EP118" s="531"/>
      <c r="EQ118" s="531"/>
      <c r="ER118" s="531"/>
      <c r="ES118" s="531"/>
      <c r="ET118" s="531"/>
      <c r="EU118" s="531"/>
      <c r="EV118" s="531"/>
      <c r="EW118" s="531"/>
      <c r="EX118" s="531"/>
      <c r="EY118" s="531"/>
      <c r="EZ118" s="531"/>
      <c r="FA118" s="531"/>
      <c r="FB118" s="531"/>
      <c r="FC118" s="531"/>
      <c r="FD118" s="531"/>
      <c r="FF118" s="532"/>
      <c r="FG118" s="532"/>
      <c r="FH118" s="532"/>
      <c r="FI118" s="532"/>
      <c r="FJ118" s="532"/>
      <c r="FK118" s="532"/>
      <c r="FL118" s="532"/>
      <c r="FM118" s="532"/>
      <c r="FN118" s="532"/>
      <c r="FO118" s="532"/>
      <c r="FP118" s="532"/>
      <c r="FQ118" s="532"/>
      <c r="FR118" s="532"/>
      <c r="FS118" s="532"/>
      <c r="FT118" s="532"/>
      <c r="FU118" s="532"/>
      <c r="FV118" s="532"/>
      <c r="FW118" s="532"/>
      <c r="FX118" s="532"/>
      <c r="FY118" s="532"/>
      <c r="FZ118" s="532"/>
      <c r="GA118" s="532"/>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Z118" s="511"/>
      <c r="HA118" s="511"/>
      <c r="HB118" s="511"/>
      <c r="HC118" s="511"/>
      <c r="HD118" s="511"/>
      <c r="HE118" s="511"/>
      <c r="HF118" s="511"/>
      <c r="HG118" s="511"/>
      <c r="HH118" s="511"/>
      <c r="HI118" s="511"/>
      <c r="HJ118" s="511"/>
      <c r="HK118" s="511"/>
      <c r="HL118" s="511"/>
      <c r="HM118" s="511"/>
      <c r="HN118" s="511"/>
      <c r="HO118" s="511"/>
      <c r="HP118" s="511"/>
      <c r="HQ118" s="511"/>
      <c r="HR118" s="511"/>
      <c r="HS118" s="511"/>
      <c r="HT118" s="511"/>
      <c r="HU118" s="511"/>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T118" s="531"/>
      <c r="IU118" s="531"/>
      <c r="IV118" s="531"/>
      <c r="IW118" s="531"/>
      <c r="IX118" s="531"/>
      <c r="IY118" s="531"/>
      <c r="IZ118" s="531"/>
      <c r="JA118" s="531"/>
      <c r="JB118" s="531"/>
      <c r="JC118" s="531"/>
      <c r="JD118" s="531"/>
      <c r="JE118" s="531"/>
      <c r="JF118" s="531"/>
      <c r="JG118" s="531"/>
      <c r="JH118" s="531"/>
      <c r="JI118" s="531"/>
      <c r="JJ118" s="531"/>
      <c r="JK118" s="531"/>
      <c r="JL118" s="531"/>
      <c r="JM118" s="531"/>
      <c r="JN118" s="531"/>
      <c r="JO118" s="531"/>
      <c r="JQ118" s="532"/>
      <c r="JR118" s="532"/>
      <c r="JS118" s="532"/>
      <c r="JT118" s="532"/>
      <c r="JU118" s="532"/>
      <c r="JV118" s="532"/>
      <c r="JW118" s="532"/>
      <c r="JX118" s="532"/>
      <c r="JY118" s="532"/>
      <c r="JZ118" s="532"/>
      <c r="KA118" s="532"/>
      <c r="KB118" s="532"/>
      <c r="KC118" s="532"/>
      <c r="KD118" s="532"/>
      <c r="KE118" s="532"/>
      <c r="KF118" s="532"/>
      <c r="KG118" s="532"/>
      <c r="KH118" s="532"/>
      <c r="KI118" s="532"/>
      <c r="KJ118" s="532"/>
      <c r="KK118" s="532"/>
      <c r="KL118" s="532"/>
      <c r="KN118" s="533"/>
      <c r="KO118" s="533"/>
      <c r="KP118" s="533"/>
      <c r="KQ118" s="533"/>
      <c r="KR118" s="533"/>
      <c r="KS118" s="533"/>
      <c r="KT118" s="533"/>
      <c r="KU118" s="533"/>
      <c r="KV118" s="533"/>
      <c r="KW118" s="533"/>
      <c r="KX118" s="533"/>
      <c r="KY118" s="533"/>
      <c r="KZ118" s="533"/>
      <c r="LA118" s="533"/>
      <c r="LB118" s="533"/>
      <c r="LC118" s="533"/>
      <c r="LD118" s="533"/>
      <c r="LE118" s="533"/>
      <c r="LF118" s="533"/>
      <c r="LG118" s="533"/>
      <c r="LH118" s="533"/>
      <c r="LI118" s="533"/>
    </row>
    <row r="119" spans="1:321"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7"/>
      <c r="BS119" s="507"/>
      <c r="BT119" s="507"/>
      <c r="BU119" s="507"/>
      <c r="BV119" s="507"/>
      <c r="BW119" s="507"/>
      <c r="BX119" s="507"/>
      <c r="BY119" s="507"/>
      <c r="BZ119" s="507"/>
      <c r="CA119" s="507"/>
      <c r="CB119" s="507"/>
      <c r="CC119" s="507"/>
      <c r="CD119" s="507"/>
      <c r="CE119" s="507"/>
      <c r="CF119" s="507"/>
      <c r="CG119" s="507"/>
      <c r="CH119" s="507"/>
      <c r="CI119" s="507"/>
      <c r="CJ119" s="507"/>
      <c r="CK119" s="507"/>
      <c r="CL119" s="507"/>
      <c r="CM119" s="507"/>
      <c r="CO119" s="511"/>
      <c r="CP119" s="511"/>
      <c r="CQ119" s="511"/>
      <c r="CR119" s="511"/>
      <c r="CS119" s="511"/>
      <c r="CT119" s="511"/>
      <c r="CU119" s="511"/>
      <c r="CV119" s="511"/>
      <c r="CW119" s="511"/>
      <c r="CX119" s="511"/>
      <c r="CY119" s="511"/>
      <c r="CZ119" s="511"/>
      <c r="DA119" s="511"/>
      <c r="DB119" s="511"/>
      <c r="DC119" s="511"/>
      <c r="DD119" s="511"/>
      <c r="DE119" s="511"/>
      <c r="DF119" s="511"/>
      <c r="DG119" s="511"/>
      <c r="DH119" s="511"/>
      <c r="DI119" s="511"/>
      <c r="DJ119" s="511"/>
      <c r="DL119" s="530"/>
      <c r="DM119" s="530"/>
      <c r="DN119" s="530"/>
      <c r="DO119" s="530"/>
      <c r="DP119" s="530"/>
      <c r="DQ119" s="530"/>
      <c r="DR119" s="530"/>
      <c r="DS119" s="530"/>
      <c r="DT119" s="530"/>
      <c r="DU119" s="530"/>
      <c r="DV119" s="530"/>
      <c r="DW119" s="530"/>
      <c r="DX119" s="530"/>
      <c r="DY119" s="530"/>
      <c r="DZ119" s="530"/>
      <c r="EA119" s="530"/>
      <c r="EB119" s="530"/>
      <c r="EC119" s="530"/>
      <c r="ED119" s="530"/>
      <c r="EE119" s="530"/>
      <c r="EF119" s="530"/>
      <c r="EG119" s="530"/>
      <c r="EI119" s="531"/>
      <c r="EJ119" s="531"/>
      <c r="EK119" s="536"/>
      <c r="EL119" s="531"/>
      <c r="EM119" s="531"/>
      <c r="EN119" s="531"/>
      <c r="EO119" s="531"/>
      <c r="EP119" s="531"/>
      <c r="EQ119" s="531"/>
      <c r="ER119" s="531"/>
      <c r="ES119" s="531"/>
      <c r="ET119" s="531"/>
      <c r="EU119" s="531"/>
      <c r="EV119" s="531"/>
      <c r="EW119" s="531"/>
      <c r="EX119" s="531"/>
      <c r="EY119" s="531"/>
      <c r="EZ119" s="531"/>
      <c r="FA119" s="531"/>
      <c r="FB119" s="531"/>
      <c r="FC119" s="531"/>
      <c r="FD119" s="531"/>
      <c r="FF119" s="532"/>
      <c r="FG119" s="532"/>
      <c r="FH119" s="532"/>
      <c r="FI119" s="532"/>
      <c r="FJ119" s="532"/>
      <c r="FK119" s="532"/>
      <c r="FL119" s="532"/>
      <c r="FM119" s="532"/>
      <c r="FN119" s="532"/>
      <c r="FO119" s="532"/>
      <c r="FP119" s="532"/>
      <c r="FQ119" s="532"/>
      <c r="FR119" s="532"/>
      <c r="FS119" s="532"/>
      <c r="FT119" s="532"/>
      <c r="FU119" s="532"/>
      <c r="FV119" s="532"/>
      <c r="FW119" s="532"/>
      <c r="FX119" s="532"/>
      <c r="FY119" s="532"/>
      <c r="FZ119" s="532"/>
      <c r="GA119" s="532"/>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T119" s="531"/>
      <c r="IU119" s="531"/>
      <c r="IV119" s="531"/>
      <c r="IW119" s="531"/>
      <c r="IX119" s="531"/>
      <c r="IY119" s="531"/>
      <c r="IZ119" s="531"/>
      <c r="JA119" s="531"/>
      <c r="JB119" s="531"/>
      <c r="JC119" s="531"/>
      <c r="JD119" s="531"/>
      <c r="JE119" s="531"/>
      <c r="JF119" s="531"/>
      <c r="JG119" s="531"/>
      <c r="JH119" s="531"/>
      <c r="JI119" s="531"/>
      <c r="JJ119" s="531"/>
      <c r="JK119" s="531"/>
      <c r="JL119" s="531"/>
      <c r="JM119" s="531"/>
      <c r="JN119" s="531"/>
      <c r="JO119" s="531"/>
      <c r="JQ119" s="532"/>
      <c r="JR119" s="532"/>
      <c r="JS119" s="532"/>
      <c r="JT119" s="532"/>
      <c r="JU119" s="532"/>
      <c r="JV119" s="532"/>
      <c r="JW119" s="532"/>
      <c r="JX119" s="532"/>
      <c r="JY119" s="532"/>
      <c r="JZ119" s="532"/>
      <c r="KA119" s="532"/>
      <c r="KB119" s="532"/>
      <c r="KC119" s="532"/>
      <c r="KD119" s="532"/>
      <c r="KE119" s="532"/>
      <c r="KF119" s="532"/>
      <c r="KG119" s="532"/>
      <c r="KH119" s="532"/>
      <c r="KI119" s="532"/>
      <c r="KJ119" s="532"/>
      <c r="KK119" s="532"/>
      <c r="KL119" s="532"/>
      <c r="KN119" s="533"/>
      <c r="KO119" s="533"/>
      <c r="KP119" s="533"/>
      <c r="KQ119" s="533"/>
      <c r="KR119" s="533"/>
      <c r="KS119" s="533"/>
      <c r="KT119" s="533"/>
      <c r="KU119" s="533"/>
      <c r="KV119" s="533"/>
      <c r="KW119" s="533"/>
      <c r="KX119" s="533"/>
      <c r="KY119" s="533"/>
      <c r="KZ119" s="533"/>
      <c r="LA119" s="533"/>
      <c r="LB119" s="533"/>
      <c r="LC119" s="533"/>
      <c r="LD119" s="533"/>
      <c r="LE119" s="533"/>
      <c r="LF119" s="533"/>
      <c r="LG119" s="533"/>
      <c r="LH119" s="533"/>
      <c r="LI119" s="533"/>
    </row>
    <row r="120" spans="1:321" x14ac:dyDescent="0.25">
      <c r="A120" s="97" t="str">
        <f>LCI!A70</f>
        <v>Algal Biomass, LEA Meal (kg/yr)</v>
      </c>
      <c r="B120" s="93"/>
      <c r="C120" s="93"/>
      <c r="D120" s="93"/>
      <c r="E120" s="93"/>
      <c r="F120" s="93"/>
      <c r="G120" s="93"/>
      <c r="H120" s="93"/>
      <c r="I120" s="93"/>
      <c r="J120" s="93"/>
      <c r="K120" s="93"/>
      <c r="L120" s="93"/>
      <c r="M120" s="297">
        <f>HexExtAlg!K16*M$118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7"/>
      <c r="BS120" s="507"/>
      <c r="BT120" s="507"/>
      <c r="BU120" s="507"/>
      <c r="BV120" s="507"/>
      <c r="BW120" s="507"/>
      <c r="BX120" s="507"/>
      <c r="BY120" s="507"/>
      <c r="BZ120" s="507"/>
      <c r="CA120" s="507"/>
      <c r="CB120" s="507"/>
      <c r="CC120" s="507"/>
      <c r="CD120" s="507"/>
      <c r="CE120" s="507"/>
      <c r="CF120" s="507"/>
      <c r="CG120" s="507"/>
      <c r="CH120" s="507"/>
      <c r="CI120" s="507"/>
      <c r="CJ120" s="507"/>
      <c r="CK120" s="507"/>
      <c r="CL120" s="507"/>
      <c r="CM120" s="507"/>
      <c r="CO120" s="511"/>
      <c r="CP120" s="511"/>
      <c r="CQ120" s="511"/>
      <c r="CR120" s="511"/>
      <c r="CS120" s="511"/>
      <c r="CT120" s="511"/>
      <c r="CU120" s="511"/>
      <c r="CV120" s="511"/>
      <c r="CW120" s="511"/>
      <c r="CX120" s="511"/>
      <c r="CY120" s="511"/>
      <c r="CZ120" s="511"/>
      <c r="DA120" s="511"/>
      <c r="DB120" s="511"/>
      <c r="DC120" s="511"/>
      <c r="DD120" s="511"/>
      <c r="DE120" s="511"/>
      <c r="DF120" s="511"/>
      <c r="DG120" s="511"/>
      <c r="DH120" s="511"/>
      <c r="DI120" s="511"/>
      <c r="DJ120" s="511"/>
      <c r="DL120" s="530"/>
      <c r="DM120" s="530"/>
      <c r="DN120" s="530"/>
      <c r="DO120" s="530"/>
      <c r="DP120" s="530"/>
      <c r="DQ120" s="530"/>
      <c r="DR120" s="530"/>
      <c r="DS120" s="530"/>
      <c r="DT120" s="530"/>
      <c r="DU120" s="530"/>
      <c r="DV120" s="530"/>
      <c r="DW120" s="530"/>
      <c r="DX120" s="530"/>
      <c r="DY120" s="530"/>
      <c r="DZ120" s="530"/>
      <c r="EA120" s="530"/>
      <c r="EB120" s="530"/>
      <c r="EC120" s="530"/>
      <c r="ED120" s="530"/>
      <c r="EE120" s="530"/>
      <c r="EF120" s="530"/>
      <c r="EG120" s="530"/>
      <c r="EI120" s="531"/>
      <c r="EJ120" s="531"/>
      <c r="EK120" s="536"/>
      <c r="EL120" s="531"/>
      <c r="EM120" s="531"/>
      <c r="EN120" s="531"/>
      <c r="EO120" s="531"/>
      <c r="EP120" s="531"/>
      <c r="EQ120" s="531"/>
      <c r="ER120" s="531"/>
      <c r="ES120" s="531"/>
      <c r="ET120" s="531"/>
      <c r="EU120" s="531"/>
      <c r="EV120" s="531"/>
      <c r="EW120" s="531"/>
      <c r="EX120" s="531"/>
      <c r="EY120" s="531"/>
      <c r="EZ120" s="531"/>
      <c r="FA120" s="531"/>
      <c r="FB120" s="531"/>
      <c r="FC120" s="531"/>
      <c r="FD120" s="531"/>
      <c r="FF120" s="532"/>
      <c r="FG120" s="532"/>
      <c r="FH120" s="532"/>
      <c r="FI120" s="532"/>
      <c r="FJ120" s="532"/>
      <c r="FK120" s="532"/>
      <c r="FL120" s="532"/>
      <c r="FM120" s="532"/>
      <c r="FN120" s="532"/>
      <c r="FO120" s="532"/>
      <c r="FP120" s="532"/>
      <c r="FQ120" s="532"/>
      <c r="FR120" s="532"/>
      <c r="FS120" s="532"/>
      <c r="FT120" s="532"/>
      <c r="FU120" s="532"/>
      <c r="FV120" s="532"/>
      <c r="FW120" s="532"/>
      <c r="FX120" s="532"/>
      <c r="FY120" s="532"/>
      <c r="FZ120" s="532"/>
      <c r="GA120" s="532"/>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Z120" s="511"/>
      <c r="HA120" s="511"/>
      <c r="HB120" s="511"/>
      <c r="HC120" s="511"/>
      <c r="HD120" s="511"/>
      <c r="HE120" s="511"/>
      <c r="HF120" s="511"/>
      <c r="HG120" s="511"/>
      <c r="HH120" s="511"/>
      <c r="HI120" s="511"/>
      <c r="HJ120" s="511"/>
      <c r="HK120" s="511"/>
      <c r="HL120" s="511"/>
      <c r="HM120" s="511"/>
      <c r="HN120" s="511"/>
      <c r="HO120" s="511"/>
      <c r="HP120" s="511"/>
      <c r="HQ120" s="511"/>
      <c r="HR120" s="511"/>
      <c r="HS120" s="511"/>
      <c r="HT120" s="511"/>
      <c r="HU120" s="511"/>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T120" s="531"/>
      <c r="IU120" s="531"/>
      <c r="IV120" s="531"/>
      <c r="IW120" s="531"/>
      <c r="IX120" s="531"/>
      <c r="IY120" s="531"/>
      <c r="IZ120" s="531"/>
      <c r="JA120" s="531"/>
      <c r="JB120" s="531"/>
      <c r="JC120" s="531"/>
      <c r="JD120" s="531"/>
      <c r="JE120" s="531"/>
      <c r="JF120" s="531"/>
      <c r="JG120" s="531"/>
      <c r="JH120" s="531"/>
      <c r="JI120" s="531"/>
      <c r="JJ120" s="531"/>
      <c r="JK120" s="531"/>
      <c r="JL120" s="531"/>
      <c r="JM120" s="531"/>
      <c r="JN120" s="531"/>
      <c r="JO120" s="531"/>
      <c r="JQ120" s="532"/>
      <c r="JR120" s="532"/>
      <c r="JS120" s="532"/>
      <c r="JT120" s="532"/>
      <c r="JU120" s="532"/>
      <c r="JV120" s="532"/>
      <c r="JW120" s="532"/>
      <c r="JX120" s="532"/>
      <c r="JY120" s="532"/>
      <c r="JZ120" s="532"/>
      <c r="KA120" s="532"/>
      <c r="KB120" s="532"/>
      <c r="KC120" s="532"/>
      <c r="KD120" s="532"/>
      <c r="KE120" s="532"/>
      <c r="KF120" s="532"/>
      <c r="KG120" s="532"/>
      <c r="KH120" s="532"/>
      <c r="KI120" s="532"/>
      <c r="KJ120" s="532"/>
      <c r="KK120" s="532"/>
      <c r="KL120" s="532"/>
      <c r="KN120" s="533"/>
      <c r="KO120" s="533"/>
      <c r="KP120" s="533"/>
      <c r="KQ120" s="533"/>
      <c r="KR120" s="533"/>
      <c r="KS120" s="533"/>
      <c r="KT120" s="533"/>
      <c r="KU120" s="533"/>
      <c r="KV120" s="533"/>
      <c r="KW120" s="533"/>
      <c r="KX120" s="533"/>
      <c r="KY120" s="533"/>
      <c r="KZ120" s="533"/>
      <c r="LA120" s="533"/>
      <c r="LB120" s="533"/>
      <c r="LC120" s="533"/>
      <c r="LD120" s="533"/>
      <c r="LE120" s="533"/>
      <c r="LF120" s="533"/>
      <c r="LG120" s="533"/>
      <c r="LH120" s="533"/>
      <c r="LI120" s="533"/>
    </row>
    <row r="121" spans="1:321" x14ac:dyDescent="0.25">
      <c r="A121" s="97" t="str">
        <f>LCI!A71</f>
        <v>Algal Oil (kg/yr)</v>
      </c>
      <c r="B121" s="93"/>
      <c r="C121" s="93"/>
      <c r="D121" s="93"/>
      <c r="E121" s="93"/>
      <c r="F121" s="93"/>
      <c r="G121" s="93"/>
      <c r="H121" s="93"/>
      <c r="I121" s="93"/>
      <c r="J121" s="93"/>
      <c r="K121" s="93"/>
      <c r="L121" s="93"/>
      <c r="M121" s="297">
        <f>HexExtAlg!K15*M$118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7"/>
      <c r="BS121" s="507"/>
      <c r="BT121" s="507"/>
      <c r="BU121" s="507"/>
      <c r="BV121" s="507"/>
      <c r="BW121" s="507"/>
      <c r="BX121" s="507"/>
      <c r="BY121" s="507"/>
      <c r="BZ121" s="507"/>
      <c r="CA121" s="507"/>
      <c r="CB121" s="507"/>
      <c r="CC121" s="507"/>
      <c r="CD121" s="507"/>
      <c r="CE121" s="507"/>
      <c r="CF121" s="507"/>
      <c r="CG121" s="507"/>
      <c r="CH121" s="507"/>
      <c r="CI121" s="507"/>
      <c r="CJ121" s="507"/>
      <c r="CK121" s="507"/>
      <c r="CL121" s="507"/>
      <c r="CM121" s="507"/>
      <c r="CO121" s="511"/>
      <c r="CP121" s="511"/>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L121" s="530"/>
      <c r="DM121" s="530"/>
      <c r="DN121" s="530"/>
      <c r="DO121" s="530"/>
      <c r="DP121" s="530"/>
      <c r="DQ121" s="530"/>
      <c r="DR121" s="530"/>
      <c r="DS121" s="530"/>
      <c r="DT121" s="530"/>
      <c r="DU121" s="530"/>
      <c r="DV121" s="530"/>
      <c r="DW121" s="530"/>
      <c r="DX121" s="530"/>
      <c r="DY121" s="530"/>
      <c r="DZ121" s="530"/>
      <c r="EA121" s="530"/>
      <c r="EB121" s="530"/>
      <c r="EC121" s="530"/>
      <c r="ED121" s="530"/>
      <c r="EE121" s="530"/>
      <c r="EF121" s="530"/>
      <c r="EG121" s="530"/>
      <c r="EI121" s="531"/>
      <c r="EJ121" s="531"/>
      <c r="EK121" s="536"/>
      <c r="EL121" s="531"/>
      <c r="EM121" s="531"/>
      <c r="EN121" s="531"/>
      <c r="EO121" s="531"/>
      <c r="EP121" s="531"/>
      <c r="EQ121" s="531"/>
      <c r="ER121" s="531"/>
      <c r="ES121" s="531"/>
      <c r="ET121" s="531"/>
      <c r="EU121" s="531"/>
      <c r="EV121" s="531"/>
      <c r="EW121" s="531"/>
      <c r="EX121" s="531"/>
      <c r="EY121" s="531"/>
      <c r="EZ121" s="531"/>
      <c r="FA121" s="531"/>
      <c r="FB121" s="531"/>
      <c r="FC121" s="531"/>
      <c r="FD121" s="531"/>
      <c r="FF121" s="532"/>
      <c r="FG121" s="532"/>
      <c r="FH121" s="532"/>
      <c r="FI121" s="532"/>
      <c r="FJ121" s="532"/>
      <c r="FK121" s="532"/>
      <c r="FL121" s="532"/>
      <c r="FM121" s="532"/>
      <c r="FN121" s="532"/>
      <c r="FO121" s="532"/>
      <c r="FP121" s="532"/>
      <c r="FQ121" s="532"/>
      <c r="FR121" s="532"/>
      <c r="FS121" s="532"/>
      <c r="FT121" s="532"/>
      <c r="FU121" s="532"/>
      <c r="FV121" s="532"/>
      <c r="FW121" s="532"/>
      <c r="FX121" s="532"/>
      <c r="FY121" s="532"/>
      <c r="FZ121" s="532"/>
      <c r="GA121" s="532"/>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T121" s="531"/>
      <c r="IU121" s="531"/>
      <c r="IV121" s="531"/>
      <c r="IW121" s="531"/>
      <c r="IX121" s="531"/>
      <c r="IY121" s="531"/>
      <c r="IZ121" s="531"/>
      <c r="JA121" s="531"/>
      <c r="JB121" s="531"/>
      <c r="JC121" s="531"/>
      <c r="JD121" s="531"/>
      <c r="JE121" s="531"/>
      <c r="JF121" s="531"/>
      <c r="JG121" s="531"/>
      <c r="JH121" s="531"/>
      <c r="JI121" s="531"/>
      <c r="JJ121" s="531"/>
      <c r="JK121" s="531"/>
      <c r="JL121" s="531"/>
      <c r="JM121" s="531"/>
      <c r="JN121" s="531"/>
      <c r="JO121" s="531"/>
      <c r="JQ121" s="532"/>
      <c r="JR121" s="532"/>
      <c r="JS121" s="532"/>
      <c r="JT121" s="532"/>
      <c r="JU121" s="532"/>
      <c r="JV121" s="532"/>
      <c r="JW121" s="532"/>
      <c r="JX121" s="532"/>
      <c r="JY121" s="532"/>
      <c r="JZ121" s="532"/>
      <c r="KA121" s="532"/>
      <c r="KB121" s="532"/>
      <c r="KC121" s="532"/>
      <c r="KD121" s="532"/>
      <c r="KE121" s="532"/>
      <c r="KF121" s="532"/>
      <c r="KG121" s="532"/>
      <c r="KH121" s="532"/>
      <c r="KI121" s="532"/>
      <c r="KJ121" s="532"/>
      <c r="KK121" s="532"/>
      <c r="KL121" s="532"/>
      <c r="KN121" s="533"/>
      <c r="KO121" s="533"/>
      <c r="KP121" s="533"/>
      <c r="KQ121" s="533"/>
      <c r="KR121" s="533"/>
      <c r="KS121" s="533"/>
      <c r="KT121" s="533"/>
      <c r="KU121" s="533"/>
      <c r="KV121" s="533"/>
      <c r="KW121" s="533"/>
      <c r="KX121" s="533"/>
      <c r="KY121" s="533"/>
      <c r="KZ121" s="533"/>
      <c r="LA121" s="533"/>
      <c r="LB121" s="533"/>
      <c r="LC121" s="533"/>
      <c r="LD121" s="533"/>
      <c r="LE121" s="533"/>
      <c r="LF121" s="533"/>
      <c r="LG121" s="533"/>
      <c r="LH121" s="533"/>
      <c r="LI121" s="533"/>
    </row>
    <row r="122" spans="1:321" x14ac:dyDescent="0.25">
      <c r="A122" s="97" t="s">
        <v>387</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O122" s="511"/>
      <c r="CP122" s="511"/>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I122" s="531"/>
      <c r="EJ122" s="531"/>
      <c r="EK122" s="536"/>
      <c r="EL122" s="531"/>
      <c r="EM122" s="531"/>
      <c r="EN122" s="531"/>
      <c r="EO122" s="531"/>
      <c r="EP122" s="531"/>
      <c r="EQ122" s="531"/>
      <c r="ER122" s="531"/>
      <c r="ES122" s="531"/>
      <c r="ET122" s="531"/>
      <c r="EU122" s="531"/>
      <c r="EV122" s="531"/>
      <c r="EW122" s="531"/>
      <c r="EX122" s="531"/>
      <c r="EY122" s="531"/>
      <c r="EZ122" s="531"/>
      <c r="FA122" s="531"/>
      <c r="FB122" s="531"/>
      <c r="FC122" s="531"/>
      <c r="FD122" s="531"/>
      <c r="FF122" s="532"/>
      <c r="FG122" s="532"/>
      <c r="FH122" s="532"/>
      <c r="FI122" s="532"/>
      <c r="FJ122" s="532"/>
      <c r="FK122" s="532"/>
      <c r="FL122" s="532"/>
      <c r="FM122" s="532"/>
      <c r="FN122" s="532"/>
      <c r="FO122" s="532"/>
      <c r="FP122" s="532"/>
      <c r="FQ122" s="532"/>
      <c r="FR122" s="532"/>
      <c r="FS122" s="532"/>
      <c r="FT122" s="532"/>
      <c r="FU122" s="532"/>
      <c r="FV122" s="532"/>
      <c r="FW122" s="532"/>
      <c r="FX122" s="532"/>
      <c r="FY122" s="532"/>
      <c r="FZ122" s="532"/>
      <c r="GA122" s="532"/>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T122" s="531"/>
      <c r="IU122" s="531"/>
      <c r="IV122" s="531"/>
      <c r="IW122" s="531"/>
      <c r="IX122" s="531"/>
      <c r="IY122" s="531"/>
      <c r="IZ122" s="531"/>
      <c r="JA122" s="531"/>
      <c r="JB122" s="531"/>
      <c r="JC122" s="531"/>
      <c r="JD122" s="531"/>
      <c r="JE122" s="531"/>
      <c r="JF122" s="531"/>
      <c r="JG122" s="531"/>
      <c r="JH122" s="531"/>
      <c r="JI122" s="531"/>
      <c r="JJ122" s="531"/>
      <c r="JK122" s="531"/>
      <c r="JL122" s="531"/>
      <c r="JM122" s="531"/>
      <c r="JN122" s="531"/>
      <c r="JO122" s="531"/>
      <c r="JQ122" s="532"/>
      <c r="JR122" s="532"/>
      <c r="JS122" s="532"/>
      <c r="JT122" s="532"/>
      <c r="JU122" s="532"/>
      <c r="JV122" s="532"/>
      <c r="JW122" s="532"/>
      <c r="JX122" s="532"/>
      <c r="JY122" s="532"/>
      <c r="JZ122" s="532"/>
      <c r="KA122" s="532"/>
      <c r="KB122" s="532"/>
      <c r="KC122" s="532"/>
      <c r="KD122" s="532"/>
      <c r="KE122" s="532"/>
      <c r="KF122" s="532"/>
      <c r="KG122" s="532"/>
      <c r="KH122" s="532"/>
      <c r="KI122" s="532"/>
      <c r="KJ122" s="532"/>
      <c r="KK122" s="532"/>
      <c r="KL122" s="532"/>
      <c r="KN122" s="533"/>
      <c r="KO122" s="533"/>
      <c r="KP122" s="533"/>
      <c r="KQ122" s="533"/>
      <c r="KR122" s="533"/>
      <c r="KS122" s="533"/>
      <c r="KT122" s="533"/>
      <c r="KU122" s="533"/>
      <c r="KV122" s="533"/>
      <c r="KW122" s="533"/>
      <c r="KX122" s="533"/>
      <c r="KY122" s="533"/>
      <c r="KZ122" s="533"/>
      <c r="LA122" s="533"/>
      <c r="LB122" s="533"/>
      <c r="LC122" s="533"/>
      <c r="LD122" s="533"/>
      <c r="LE122" s="533"/>
      <c r="LF122" s="533"/>
      <c r="LG122" s="533"/>
      <c r="LH122" s="533"/>
      <c r="LI122" s="533"/>
    </row>
    <row r="123" spans="1:321" x14ac:dyDescent="0.25">
      <c r="A123" s="97" t="s">
        <v>389</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7"/>
      <c r="BS123" s="507"/>
      <c r="BT123" s="507"/>
      <c r="BU123" s="507"/>
      <c r="BV123" s="507"/>
      <c r="BW123" s="507"/>
      <c r="BX123" s="507"/>
      <c r="BY123" s="507"/>
      <c r="BZ123" s="507"/>
      <c r="CA123" s="507"/>
      <c r="CB123" s="507"/>
      <c r="CC123" s="507"/>
      <c r="CD123" s="507"/>
      <c r="CE123" s="507"/>
      <c r="CF123" s="507"/>
      <c r="CG123" s="507"/>
      <c r="CH123" s="507"/>
      <c r="CI123" s="507"/>
      <c r="CJ123" s="507"/>
      <c r="CK123" s="507"/>
      <c r="CL123" s="507"/>
      <c r="CM123" s="507"/>
      <c r="CO123" s="511"/>
      <c r="CP123" s="511"/>
      <c r="CQ123" s="511"/>
      <c r="CR123" s="511"/>
      <c r="CS123" s="511"/>
      <c r="CT123" s="511"/>
      <c r="CU123" s="511"/>
      <c r="CV123" s="511"/>
      <c r="CW123" s="511"/>
      <c r="CX123" s="511"/>
      <c r="CY123" s="511"/>
      <c r="CZ123" s="511"/>
      <c r="DA123" s="511"/>
      <c r="DB123" s="511"/>
      <c r="DC123" s="511"/>
      <c r="DD123" s="511"/>
      <c r="DE123" s="511"/>
      <c r="DF123" s="511"/>
      <c r="DG123" s="511"/>
      <c r="DH123" s="511"/>
      <c r="DI123" s="511"/>
      <c r="DJ123" s="511"/>
      <c r="DL123" s="530"/>
      <c r="DM123" s="530"/>
      <c r="DN123" s="530"/>
      <c r="DO123" s="530"/>
      <c r="DP123" s="530"/>
      <c r="DQ123" s="530"/>
      <c r="DR123" s="530"/>
      <c r="DS123" s="530"/>
      <c r="DT123" s="530"/>
      <c r="DU123" s="530"/>
      <c r="DV123" s="530"/>
      <c r="DW123" s="530"/>
      <c r="DX123" s="530"/>
      <c r="DY123" s="530"/>
      <c r="DZ123" s="530"/>
      <c r="EA123" s="530"/>
      <c r="EB123" s="530"/>
      <c r="EC123" s="530"/>
      <c r="ED123" s="530"/>
      <c r="EE123" s="530"/>
      <c r="EF123" s="530"/>
      <c r="EG123" s="530"/>
      <c r="EI123" s="531"/>
      <c r="EJ123" s="531"/>
      <c r="EK123" s="536"/>
      <c r="EL123" s="531"/>
      <c r="EM123" s="531"/>
      <c r="EN123" s="531"/>
      <c r="EO123" s="531"/>
      <c r="EP123" s="531"/>
      <c r="EQ123" s="531"/>
      <c r="ER123" s="531"/>
      <c r="ES123" s="531"/>
      <c r="ET123" s="531"/>
      <c r="EU123" s="531"/>
      <c r="EV123" s="531"/>
      <c r="EW123" s="531"/>
      <c r="EX123" s="531"/>
      <c r="EY123" s="531"/>
      <c r="EZ123" s="531"/>
      <c r="FA123" s="531"/>
      <c r="FB123" s="531"/>
      <c r="FC123" s="531"/>
      <c r="FD123" s="531"/>
      <c r="FF123" s="532"/>
      <c r="FG123" s="532"/>
      <c r="FH123" s="532"/>
      <c r="FI123" s="532"/>
      <c r="FJ123" s="532"/>
      <c r="FK123" s="532"/>
      <c r="FL123" s="532"/>
      <c r="FM123" s="532"/>
      <c r="FN123" s="532"/>
      <c r="FO123" s="532"/>
      <c r="FP123" s="532"/>
      <c r="FQ123" s="532"/>
      <c r="FR123" s="532"/>
      <c r="FS123" s="532"/>
      <c r="FT123" s="532"/>
      <c r="FU123" s="532"/>
      <c r="FV123" s="532"/>
      <c r="FW123" s="532"/>
      <c r="FX123" s="532"/>
      <c r="FY123" s="532"/>
      <c r="FZ123" s="532"/>
      <c r="GA123" s="532"/>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Z123" s="511"/>
      <c r="HA123" s="511"/>
      <c r="HB123" s="511"/>
      <c r="HC123" s="511"/>
      <c r="HD123" s="511"/>
      <c r="HE123" s="511"/>
      <c r="HF123" s="511"/>
      <c r="HG123" s="511"/>
      <c r="HH123" s="511"/>
      <c r="HI123" s="511"/>
      <c r="HJ123" s="511"/>
      <c r="HK123" s="511"/>
      <c r="HL123" s="511"/>
      <c r="HM123" s="511"/>
      <c r="HN123" s="511"/>
      <c r="HO123" s="511"/>
      <c r="HP123" s="511"/>
      <c r="HQ123" s="511"/>
      <c r="HR123" s="511"/>
      <c r="HS123" s="511"/>
      <c r="HT123" s="511"/>
      <c r="HU123" s="511"/>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T123" s="531"/>
      <c r="IU123" s="531"/>
      <c r="IV123" s="531"/>
      <c r="IW123" s="531"/>
      <c r="IX123" s="531"/>
      <c r="IY123" s="531"/>
      <c r="IZ123" s="531"/>
      <c r="JA123" s="531"/>
      <c r="JB123" s="531"/>
      <c r="JC123" s="531"/>
      <c r="JD123" s="531"/>
      <c r="JE123" s="531"/>
      <c r="JF123" s="531"/>
      <c r="JG123" s="531"/>
      <c r="JH123" s="531"/>
      <c r="JI123" s="531"/>
      <c r="JJ123" s="531"/>
      <c r="JK123" s="531"/>
      <c r="JL123" s="531"/>
      <c r="JM123" s="531"/>
      <c r="JN123" s="531"/>
      <c r="JO123" s="531"/>
      <c r="JQ123" s="532"/>
      <c r="JR123" s="532"/>
      <c r="JS123" s="532"/>
      <c r="JT123" s="532"/>
      <c r="JU123" s="532"/>
      <c r="JV123" s="532"/>
      <c r="JW123" s="532"/>
      <c r="JX123" s="532"/>
      <c r="JY123" s="532"/>
      <c r="JZ123" s="532"/>
      <c r="KA123" s="532"/>
      <c r="KB123" s="532"/>
      <c r="KC123" s="532"/>
      <c r="KD123" s="532"/>
      <c r="KE123" s="532"/>
      <c r="KF123" s="532"/>
      <c r="KG123" s="532"/>
      <c r="KH123" s="532"/>
      <c r="KI123" s="532"/>
      <c r="KJ123" s="532"/>
      <c r="KK123" s="532"/>
      <c r="KL123" s="532"/>
      <c r="KN123" s="533"/>
      <c r="KO123" s="533"/>
      <c r="KP123" s="533"/>
      <c r="KQ123" s="533"/>
      <c r="KR123" s="533"/>
      <c r="KS123" s="533"/>
      <c r="KT123" s="533"/>
      <c r="KU123" s="533"/>
      <c r="KV123" s="533"/>
      <c r="KW123" s="533"/>
      <c r="KX123" s="533"/>
      <c r="KY123" s="533"/>
      <c r="KZ123" s="533"/>
      <c r="LA123" s="533"/>
      <c r="LB123" s="533"/>
      <c r="LC123" s="533"/>
      <c r="LD123" s="533"/>
      <c r="LE123" s="533"/>
      <c r="LF123" s="533"/>
      <c r="LG123" s="533"/>
      <c r="LH123" s="533"/>
      <c r="LI123" s="533"/>
    </row>
    <row r="124" spans="1:321"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O124" s="511"/>
      <c r="CP124" s="511"/>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I124" s="531"/>
      <c r="EJ124" s="531"/>
      <c r="EK124" s="536"/>
      <c r="EL124" s="531"/>
      <c r="EM124" s="531"/>
      <c r="EN124" s="531"/>
      <c r="EO124" s="531"/>
      <c r="EP124" s="531"/>
      <c r="EQ124" s="531"/>
      <c r="ER124" s="531"/>
      <c r="ES124" s="531"/>
      <c r="ET124" s="531"/>
      <c r="EU124" s="531"/>
      <c r="EV124" s="531"/>
      <c r="EW124" s="531"/>
      <c r="EX124" s="531"/>
      <c r="EY124" s="531"/>
      <c r="EZ124" s="531"/>
      <c r="FA124" s="531"/>
      <c r="FB124" s="531"/>
      <c r="FC124" s="531"/>
      <c r="FD124" s="531"/>
      <c r="FF124" s="532"/>
      <c r="FG124" s="532"/>
      <c r="FH124" s="532"/>
      <c r="FI124" s="532"/>
      <c r="FJ124" s="532"/>
      <c r="FK124" s="532"/>
      <c r="FL124" s="532"/>
      <c r="FM124" s="532"/>
      <c r="FN124" s="532"/>
      <c r="FO124" s="532"/>
      <c r="FP124" s="532"/>
      <c r="FQ124" s="532"/>
      <c r="FR124" s="532"/>
      <c r="FS124" s="532"/>
      <c r="FT124" s="532"/>
      <c r="FU124" s="532"/>
      <c r="FV124" s="532"/>
      <c r="FW124" s="532"/>
      <c r="FX124" s="532"/>
      <c r="FY124" s="532"/>
      <c r="FZ124" s="532"/>
      <c r="GA124" s="532"/>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T124" s="531"/>
      <c r="IU124" s="531"/>
      <c r="IV124" s="531"/>
      <c r="IW124" s="531"/>
      <c r="IX124" s="531"/>
      <c r="IY124" s="531"/>
      <c r="IZ124" s="531"/>
      <c r="JA124" s="531"/>
      <c r="JB124" s="531"/>
      <c r="JC124" s="531"/>
      <c r="JD124" s="531"/>
      <c r="JE124" s="531"/>
      <c r="JF124" s="531"/>
      <c r="JG124" s="531"/>
      <c r="JH124" s="531"/>
      <c r="JI124" s="531"/>
      <c r="JJ124" s="531"/>
      <c r="JK124" s="531"/>
      <c r="JL124" s="531"/>
      <c r="JM124" s="531"/>
      <c r="JN124" s="531"/>
      <c r="JO124" s="531"/>
      <c r="JQ124" s="532"/>
      <c r="JR124" s="532"/>
      <c r="JS124" s="532"/>
      <c r="JT124" s="532"/>
      <c r="JU124" s="532"/>
      <c r="JV124" s="532"/>
      <c r="JW124" s="532"/>
      <c r="JX124" s="532"/>
      <c r="JY124" s="532"/>
      <c r="JZ124" s="532"/>
      <c r="KA124" s="532"/>
      <c r="KB124" s="532"/>
      <c r="KC124" s="532"/>
      <c r="KD124" s="532"/>
      <c r="KE124" s="532"/>
      <c r="KF124" s="532"/>
      <c r="KG124" s="532"/>
      <c r="KH124" s="532"/>
      <c r="KI124" s="532"/>
      <c r="KJ124" s="532"/>
      <c r="KK124" s="532"/>
      <c r="KL124" s="532"/>
      <c r="KN124" s="533"/>
      <c r="KO124" s="533"/>
      <c r="KP124" s="533"/>
      <c r="KQ124" s="533"/>
      <c r="KR124" s="533"/>
      <c r="KS124" s="533"/>
      <c r="KT124" s="533"/>
      <c r="KU124" s="533"/>
      <c r="KV124" s="533"/>
      <c r="KW124" s="533"/>
      <c r="KX124" s="533"/>
      <c r="KY124" s="533"/>
      <c r="KZ124" s="533"/>
      <c r="LA124" s="533"/>
      <c r="LB124" s="533"/>
      <c r="LC124" s="533"/>
      <c r="LD124" s="533"/>
      <c r="LE124" s="533"/>
      <c r="LF124" s="533"/>
      <c r="LG124" s="533"/>
      <c r="LH124" s="533"/>
      <c r="LI124" s="533"/>
    </row>
    <row r="125" spans="1:321"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7"/>
      <c r="BS125" s="507"/>
      <c r="BT125" s="507"/>
      <c r="BU125" s="507"/>
      <c r="BV125" s="507"/>
      <c r="BW125" s="507"/>
      <c r="BX125" s="507"/>
      <c r="BY125" s="507"/>
      <c r="BZ125" s="507"/>
      <c r="CA125" s="507"/>
      <c r="CB125" s="507"/>
      <c r="CC125" s="507"/>
      <c r="CD125" s="507"/>
      <c r="CE125" s="507"/>
      <c r="CF125" s="507"/>
      <c r="CG125" s="507"/>
      <c r="CH125" s="507"/>
      <c r="CI125" s="507"/>
      <c r="CJ125" s="507"/>
      <c r="CK125" s="507"/>
      <c r="CL125" s="507"/>
      <c r="CM125" s="507"/>
      <c r="CO125" s="511"/>
      <c r="CP125" s="511"/>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L125" s="530"/>
      <c r="DM125" s="530"/>
      <c r="DN125" s="530"/>
      <c r="DO125" s="530"/>
      <c r="DP125" s="530"/>
      <c r="DQ125" s="530"/>
      <c r="DR125" s="530"/>
      <c r="DS125" s="530"/>
      <c r="DT125" s="530"/>
      <c r="DU125" s="530"/>
      <c r="DV125" s="530"/>
      <c r="DW125" s="530"/>
      <c r="DX125" s="530"/>
      <c r="DY125" s="530"/>
      <c r="DZ125" s="530"/>
      <c r="EA125" s="530"/>
      <c r="EB125" s="530"/>
      <c r="EC125" s="530"/>
      <c r="ED125" s="530"/>
      <c r="EE125" s="530"/>
      <c r="EF125" s="530"/>
      <c r="EG125" s="530"/>
      <c r="EI125" s="531"/>
      <c r="EJ125" s="531"/>
      <c r="EK125" s="536"/>
      <c r="EL125" s="531"/>
      <c r="EM125" s="531"/>
      <c r="EN125" s="531"/>
      <c r="EO125" s="531"/>
      <c r="EP125" s="531"/>
      <c r="EQ125" s="531"/>
      <c r="ER125" s="531"/>
      <c r="ES125" s="531"/>
      <c r="ET125" s="531"/>
      <c r="EU125" s="531"/>
      <c r="EV125" s="531"/>
      <c r="EW125" s="531"/>
      <c r="EX125" s="531"/>
      <c r="EY125" s="531"/>
      <c r="EZ125" s="531"/>
      <c r="FA125" s="531"/>
      <c r="FB125" s="531"/>
      <c r="FC125" s="531"/>
      <c r="FD125" s="531"/>
      <c r="FF125" s="532"/>
      <c r="FG125" s="532"/>
      <c r="FH125" s="532"/>
      <c r="FI125" s="532"/>
      <c r="FJ125" s="532"/>
      <c r="FK125" s="532"/>
      <c r="FL125" s="532"/>
      <c r="FM125" s="532"/>
      <c r="FN125" s="532"/>
      <c r="FO125" s="532"/>
      <c r="FP125" s="532"/>
      <c r="FQ125" s="532"/>
      <c r="FR125" s="532"/>
      <c r="FS125" s="532"/>
      <c r="FT125" s="532"/>
      <c r="FU125" s="532"/>
      <c r="FV125" s="532"/>
      <c r="FW125" s="532"/>
      <c r="FX125" s="532"/>
      <c r="FY125" s="532"/>
      <c r="FZ125" s="532"/>
      <c r="GA125" s="532"/>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T125" s="531"/>
      <c r="IU125" s="531"/>
      <c r="IV125" s="531"/>
      <c r="IW125" s="531"/>
      <c r="IX125" s="531"/>
      <c r="IY125" s="531"/>
      <c r="IZ125" s="531"/>
      <c r="JA125" s="531"/>
      <c r="JB125" s="531"/>
      <c r="JC125" s="531"/>
      <c r="JD125" s="531"/>
      <c r="JE125" s="531"/>
      <c r="JF125" s="531"/>
      <c r="JG125" s="531"/>
      <c r="JH125" s="531"/>
      <c r="JI125" s="531"/>
      <c r="JJ125" s="531"/>
      <c r="JK125" s="531"/>
      <c r="JL125" s="531"/>
      <c r="JM125" s="531"/>
      <c r="JN125" s="531"/>
      <c r="JO125" s="531"/>
      <c r="JQ125" s="532"/>
      <c r="JR125" s="532"/>
      <c r="JS125" s="532"/>
      <c r="JT125" s="532"/>
      <c r="JU125" s="532"/>
      <c r="JV125" s="532"/>
      <c r="JW125" s="532"/>
      <c r="JX125" s="532"/>
      <c r="JY125" s="532"/>
      <c r="JZ125" s="532"/>
      <c r="KA125" s="532"/>
      <c r="KB125" s="532"/>
      <c r="KC125" s="532"/>
      <c r="KD125" s="532"/>
      <c r="KE125" s="532"/>
      <c r="KF125" s="532"/>
      <c r="KG125" s="532"/>
      <c r="KH125" s="532"/>
      <c r="KI125" s="532"/>
      <c r="KJ125" s="532"/>
      <c r="KK125" s="532"/>
      <c r="KL125" s="532"/>
      <c r="KN125" s="533"/>
      <c r="KO125" s="533"/>
      <c r="KP125" s="533"/>
      <c r="KQ125" s="533"/>
      <c r="KR125" s="533"/>
      <c r="KS125" s="533"/>
      <c r="KT125" s="533"/>
      <c r="KU125" s="533"/>
      <c r="KV125" s="533"/>
      <c r="KW125" s="533"/>
      <c r="KX125" s="533"/>
      <c r="KY125" s="533"/>
      <c r="KZ125" s="533"/>
      <c r="LA125" s="533"/>
      <c r="LB125" s="533"/>
      <c r="LC125" s="533"/>
      <c r="LD125" s="533"/>
      <c r="LE125" s="533"/>
      <c r="LF125" s="533"/>
      <c r="LG125" s="533"/>
      <c r="LH125" s="533"/>
      <c r="LI125" s="533"/>
    </row>
    <row r="126" spans="1:321"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7"/>
      <c r="BS126" s="507"/>
      <c r="BT126" s="507"/>
      <c r="BU126" s="507"/>
      <c r="BV126" s="507"/>
      <c r="BW126" s="507"/>
      <c r="BX126" s="507"/>
      <c r="BY126" s="507"/>
      <c r="BZ126" s="507"/>
      <c r="CA126" s="507"/>
      <c r="CB126" s="507"/>
      <c r="CC126" s="507"/>
      <c r="CD126" s="507"/>
      <c r="CE126" s="507"/>
      <c r="CF126" s="507"/>
      <c r="CG126" s="507"/>
      <c r="CH126" s="507"/>
      <c r="CI126" s="507"/>
      <c r="CJ126" s="507"/>
      <c r="CK126" s="507"/>
      <c r="CL126" s="507"/>
      <c r="CM126" s="507"/>
      <c r="CO126" s="511"/>
      <c r="CP126" s="511"/>
      <c r="CQ126" s="511"/>
      <c r="CR126" s="511"/>
      <c r="CS126" s="511"/>
      <c r="CT126" s="511"/>
      <c r="CU126" s="511"/>
      <c r="CV126" s="511"/>
      <c r="CW126" s="511"/>
      <c r="CX126" s="511"/>
      <c r="CY126" s="511"/>
      <c r="CZ126" s="511"/>
      <c r="DA126" s="511"/>
      <c r="DB126" s="511"/>
      <c r="DC126" s="511"/>
      <c r="DD126" s="511"/>
      <c r="DE126" s="511"/>
      <c r="DF126" s="511"/>
      <c r="DG126" s="511"/>
      <c r="DH126" s="511"/>
      <c r="DI126" s="511"/>
      <c r="DJ126" s="511"/>
      <c r="DL126" s="530"/>
      <c r="DM126" s="530"/>
      <c r="DN126" s="530"/>
      <c r="DO126" s="530"/>
      <c r="DP126" s="530"/>
      <c r="DQ126" s="530"/>
      <c r="DR126" s="530"/>
      <c r="DS126" s="530"/>
      <c r="DT126" s="530"/>
      <c r="DU126" s="530"/>
      <c r="DV126" s="530"/>
      <c r="DW126" s="530"/>
      <c r="DX126" s="530"/>
      <c r="DY126" s="530"/>
      <c r="DZ126" s="530"/>
      <c r="EA126" s="530"/>
      <c r="EB126" s="530"/>
      <c r="EC126" s="530"/>
      <c r="ED126" s="530"/>
      <c r="EE126" s="530"/>
      <c r="EF126" s="530"/>
      <c r="EG126" s="530"/>
      <c r="EI126" s="531"/>
      <c r="EJ126" s="531"/>
      <c r="EK126" s="536"/>
      <c r="EL126" s="531"/>
      <c r="EM126" s="531"/>
      <c r="EN126" s="531"/>
      <c r="EO126" s="531"/>
      <c r="EP126" s="531"/>
      <c r="EQ126" s="531"/>
      <c r="ER126" s="531"/>
      <c r="ES126" s="531"/>
      <c r="ET126" s="531"/>
      <c r="EU126" s="531"/>
      <c r="EV126" s="531"/>
      <c r="EW126" s="531"/>
      <c r="EX126" s="531"/>
      <c r="EY126" s="531"/>
      <c r="EZ126" s="531"/>
      <c r="FA126" s="531"/>
      <c r="FB126" s="531"/>
      <c r="FC126" s="531"/>
      <c r="FD126" s="531"/>
      <c r="FF126" s="532"/>
      <c r="FG126" s="532"/>
      <c r="FH126" s="532"/>
      <c r="FI126" s="532"/>
      <c r="FJ126" s="532"/>
      <c r="FK126" s="532"/>
      <c r="FL126" s="532"/>
      <c r="FM126" s="532"/>
      <c r="FN126" s="532"/>
      <c r="FO126" s="532"/>
      <c r="FP126" s="532"/>
      <c r="FQ126" s="532"/>
      <c r="FR126" s="532"/>
      <c r="FS126" s="532"/>
      <c r="FT126" s="532"/>
      <c r="FU126" s="532"/>
      <c r="FV126" s="532"/>
      <c r="FW126" s="532"/>
      <c r="FX126" s="532"/>
      <c r="FY126" s="532"/>
      <c r="FZ126" s="532"/>
      <c r="GA126" s="532"/>
      <c r="GC126" s="533"/>
      <c r="GD126" s="533"/>
      <c r="GE126" s="533"/>
      <c r="GF126" s="533"/>
      <c r="GG126" s="533"/>
      <c r="GH126" s="533"/>
      <c r="GI126" s="533"/>
      <c r="GJ126" s="533"/>
      <c r="GK126" s="533"/>
      <c r="GL126" s="533"/>
      <c r="GM126" s="533"/>
      <c r="GN126" s="533"/>
      <c r="GO126" s="533"/>
      <c r="GP126" s="533"/>
      <c r="GQ126" s="533"/>
      <c r="GR126" s="533"/>
      <c r="GS126" s="533"/>
      <c r="GT126" s="533"/>
      <c r="GU126" s="533"/>
      <c r="GV126" s="533"/>
      <c r="GW126" s="533"/>
      <c r="GX126" s="533"/>
      <c r="GZ126" s="511"/>
      <c r="HA126" s="511"/>
      <c r="HB126" s="511"/>
      <c r="HC126" s="511"/>
      <c r="HD126" s="511"/>
      <c r="HE126" s="511"/>
      <c r="HF126" s="511"/>
      <c r="HG126" s="511"/>
      <c r="HH126" s="511"/>
      <c r="HI126" s="511"/>
      <c r="HJ126" s="511"/>
      <c r="HK126" s="511"/>
      <c r="HL126" s="511"/>
      <c r="HM126" s="511"/>
      <c r="HN126" s="511"/>
      <c r="HO126" s="511"/>
      <c r="HP126" s="511"/>
      <c r="HQ126" s="511"/>
      <c r="HR126" s="511"/>
      <c r="HS126" s="511"/>
      <c r="HT126" s="511"/>
      <c r="HU126" s="511"/>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T126" s="531"/>
      <c r="IU126" s="531"/>
      <c r="IV126" s="531"/>
      <c r="IW126" s="531"/>
      <c r="IX126" s="531"/>
      <c r="IY126" s="531"/>
      <c r="IZ126" s="531"/>
      <c r="JA126" s="531"/>
      <c r="JB126" s="531"/>
      <c r="JC126" s="531"/>
      <c r="JD126" s="531"/>
      <c r="JE126" s="531"/>
      <c r="JF126" s="531"/>
      <c r="JG126" s="531"/>
      <c r="JH126" s="531"/>
      <c r="JI126" s="531"/>
      <c r="JJ126" s="531"/>
      <c r="JK126" s="531"/>
      <c r="JL126" s="531"/>
      <c r="JM126" s="531"/>
      <c r="JN126" s="531"/>
      <c r="JO126" s="531"/>
      <c r="JQ126" s="532"/>
      <c r="JR126" s="532"/>
      <c r="JS126" s="532"/>
      <c r="JT126" s="532"/>
      <c r="JU126" s="532"/>
      <c r="JV126" s="532"/>
      <c r="JW126" s="532"/>
      <c r="JX126" s="532"/>
      <c r="JY126" s="532"/>
      <c r="JZ126" s="532"/>
      <c r="KA126" s="532"/>
      <c r="KB126" s="532"/>
      <c r="KC126" s="532"/>
      <c r="KD126" s="532"/>
      <c r="KE126" s="532"/>
      <c r="KF126" s="532"/>
      <c r="KG126" s="532"/>
      <c r="KH126" s="532"/>
      <c r="KI126" s="532"/>
      <c r="KJ126" s="532"/>
      <c r="KK126" s="532"/>
      <c r="KL126" s="532"/>
      <c r="KN126" s="533"/>
      <c r="KO126" s="533"/>
      <c r="KP126" s="533"/>
      <c r="KQ126" s="533"/>
      <c r="KR126" s="533"/>
      <c r="KS126" s="533"/>
      <c r="KT126" s="533"/>
      <c r="KU126" s="533"/>
      <c r="KV126" s="533"/>
      <c r="KW126" s="533"/>
      <c r="KX126" s="533"/>
      <c r="KY126" s="533"/>
      <c r="KZ126" s="533"/>
      <c r="LA126" s="533"/>
      <c r="LB126" s="533"/>
      <c r="LC126" s="533"/>
      <c r="LD126" s="533"/>
      <c r="LE126" s="533"/>
      <c r="LF126" s="533"/>
      <c r="LG126" s="533"/>
      <c r="LH126" s="533"/>
      <c r="LI126" s="533"/>
    </row>
    <row r="127" spans="1:321"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7"/>
      <c r="BS127" s="507"/>
      <c r="BT127" s="507"/>
      <c r="BU127" s="507"/>
      <c r="BV127" s="507"/>
      <c r="BW127" s="507"/>
      <c r="BX127" s="507"/>
      <c r="BY127" s="507"/>
      <c r="BZ127" s="507"/>
      <c r="CA127" s="507"/>
      <c r="CB127" s="507"/>
      <c r="CC127" s="507"/>
      <c r="CD127" s="507"/>
      <c r="CE127" s="507"/>
      <c r="CF127" s="507"/>
      <c r="CG127" s="507"/>
      <c r="CH127" s="507"/>
      <c r="CI127" s="507"/>
      <c r="CJ127" s="507"/>
      <c r="CK127" s="507"/>
      <c r="CL127" s="507"/>
      <c r="CM127" s="507"/>
      <c r="CO127" s="511"/>
      <c r="CP127" s="511"/>
      <c r="CQ127" s="511"/>
      <c r="CR127" s="511"/>
      <c r="CS127" s="511"/>
      <c r="CT127" s="511"/>
      <c r="CU127" s="511"/>
      <c r="CV127" s="511"/>
      <c r="CW127" s="511"/>
      <c r="CX127" s="511"/>
      <c r="CY127" s="511"/>
      <c r="CZ127" s="511"/>
      <c r="DA127" s="511"/>
      <c r="DB127" s="511"/>
      <c r="DC127" s="511"/>
      <c r="DD127" s="511"/>
      <c r="DE127" s="511"/>
      <c r="DF127" s="511"/>
      <c r="DG127" s="511"/>
      <c r="DH127" s="511"/>
      <c r="DI127" s="511"/>
      <c r="DJ127" s="511"/>
      <c r="DL127" s="530"/>
      <c r="DM127" s="530"/>
      <c r="DN127" s="530"/>
      <c r="DO127" s="530"/>
      <c r="DP127" s="530"/>
      <c r="DQ127" s="530"/>
      <c r="DR127" s="530"/>
      <c r="DS127" s="530"/>
      <c r="DT127" s="530"/>
      <c r="DU127" s="530"/>
      <c r="DV127" s="530"/>
      <c r="DW127" s="530"/>
      <c r="DX127" s="530"/>
      <c r="DY127" s="530"/>
      <c r="DZ127" s="530"/>
      <c r="EA127" s="530"/>
      <c r="EB127" s="530"/>
      <c r="EC127" s="530"/>
      <c r="ED127" s="530"/>
      <c r="EE127" s="530"/>
      <c r="EF127" s="530"/>
      <c r="EG127" s="530"/>
      <c r="EI127" s="531"/>
      <c r="EJ127" s="531"/>
      <c r="EK127" s="536"/>
      <c r="EL127" s="531"/>
      <c r="EM127" s="531"/>
      <c r="EN127" s="531"/>
      <c r="EO127" s="531"/>
      <c r="EP127" s="531"/>
      <c r="EQ127" s="531"/>
      <c r="ER127" s="531"/>
      <c r="ES127" s="531"/>
      <c r="ET127" s="531"/>
      <c r="EU127" s="531"/>
      <c r="EV127" s="531"/>
      <c r="EW127" s="531"/>
      <c r="EX127" s="531"/>
      <c r="EY127" s="531"/>
      <c r="EZ127" s="531"/>
      <c r="FA127" s="531"/>
      <c r="FB127" s="531"/>
      <c r="FC127" s="531"/>
      <c r="FD127" s="531"/>
      <c r="FF127" s="532"/>
      <c r="FG127" s="532"/>
      <c r="FH127" s="532"/>
      <c r="FI127" s="532"/>
      <c r="FJ127" s="532"/>
      <c r="FK127" s="532"/>
      <c r="FL127" s="532"/>
      <c r="FM127" s="532"/>
      <c r="FN127" s="532"/>
      <c r="FO127" s="532"/>
      <c r="FP127" s="532"/>
      <c r="FQ127" s="532"/>
      <c r="FR127" s="532"/>
      <c r="FS127" s="532"/>
      <c r="FT127" s="532"/>
      <c r="FU127" s="532"/>
      <c r="FV127" s="532"/>
      <c r="FW127" s="532"/>
      <c r="FX127" s="532"/>
      <c r="FY127" s="532"/>
      <c r="FZ127" s="532"/>
      <c r="GA127" s="532"/>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Z127" s="511"/>
      <c r="HA127" s="511"/>
      <c r="HB127" s="511"/>
      <c r="HC127" s="511"/>
      <c r="HD127" s="511"/>
      <c r="HE127" s="511"/>
      <c r="HF127" s="511"/>
      <c r="HG127" s="511"/>
      <c r="HH127" s="511"/>
      <c r="HI127" s="511"/>
      <c r="HJ127" s="511"/>
      <c r="HK127" s="511"/>
      <c r="HL127" s="511"/>
      <c r="HM127" s="511"/>
      <c r="HN127" s="511"/>
      <c r="HO127" s="511"/>
      <c r="HP127" s="511"/>
      <c r="HQ127" s="511"/>
      <c r="HR127" s="511"/>
      <c r="HS127" s="511"/>
      <c r="HT127" s="511"/>
      <c r="HU127" s="511"/>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T127" s="531"/>
      <c r="IU127" s="531"/>
      <c r="IV127" s="531"/>
      <c r="IW127" s="531"/>
      <c r="IX127" s="531"/>
      <c r="IY127" s="531"/>
      <c r="IZ127" s="531"/>
      <c r="JA127" s="531"/>
      <c r="JB127" s="531"/>
      <c r="JC127" s="531"/>
      <c r="JD127" s="531"/>
      <c r="JE127" s="531"/>
      <c r="JF127" s="531"/>
      <c r="JG127" s="531"/>
      <c r="JH127" s="531"/>
      <c r="JI127" s="531"/>
      <c r="JJ127" s="531"/>
      <c r="JK127" s="531"/>
      <c r="JL127" s="531"/>
      <c r="JM127" s="531"/>
      <c r="JN127" s="531"/>
      <c r="JO127" s="531"/>
      <c r="JQ127" s="532"/>
      <c r="JR127" s="532"/>
      <c r="JS127" s="532"/>
      <c r="JT127" s="532"/>
      <c r="JU127" s="532"/>
      <c r="JV127" s="532"/>
      <c r="JW127" s="532"/>
      <c r="JX127" s="532"/>
      <c r="JY127" s="532"/>
      <c r="JZ127" s="532"/>
      <c r="KA127" s="532"/>
      <c r="KB127" s="532"/>
      <c r="KC127" s="532"/>
      <c r="KD127" s="532"/>
      <c r="KE127" s="532"/>
      <c r="KF127" s="532"/>
      <c r="KG127" s="532"/>
      <c r="KH127" s="532"/>
      <c r="KI127" s="532"/>
      <c r="KJ127" s="532"/>
      <c r="KK127" s="532"/>
      <c r="KL127" s="532"/>
      <c r="KN127" s="533"/>
      <c r="KO127" s="533"/>
      <c r="KP127" s="533"/>
      <c r="KQ127" s="533"/>
      <c r="KR127" s="533"/>
      <c r="KS127" s="533"/>
      <c r="KT127" s="533"/>
      <c r="KU127" s="533"/>
      <c r="KV127" s="533"/>
      <c r="KW127" s="533"/>
      <c r="KX127" s="533"/>
      <c r="KY127" s="533"/>
      <c r="KZ127" s="533"/>
      <c r="LA127" s="533"/>
      <c r="LB127" s="533"/>
      <c r="LC127" s="533"/>
      <c r="LD127" s="533"/>
      <c r="LE127" s="533"/>
      <c r="LF127" s="533"/>
      <c r="LG127" s="533"/>
      <c r="LH127" s="533"/>
      <c r="LI127" s="533"/>
    </row>
    <row r="128" spans="1:321"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7"/>
      <c r="BS128" s="507"/>
      <c r="BT128" s="507"/>
      <c r="BU128" s="507"/>
      <c r="BV128" s="507"/>
      <c r="BW128" s="507"/>
      <c r="BX128" s="507"/>
      <c r="BY128" s="507"/>
      <c r="BZ128" s="507"/>
      <c r="CA128" s="507"/>
      <c r="CB128" s="507"/>
      <c r="CC128" s="507"/>
      <c r="CD128" s="507"/>
      <c r="CE128" s="507"/>
      <c r="CF128" s="507"/>
      <c r="CG128" s="507"/>
      <c r="CH128" s="507"/>
      <c r="CI128" s="507"/>
      <c r="CJ128" s="507"/>
      <c r="CK128" s="507"/>
      <c r="CL128" s="507"/>
      <c r="CM128" s="507"/>
      <c r="CO128" s="511"/>
      <c r="CP128" s="511"/>
      <c r="CQ128" s="511"/>
      <c r="CR128" s="511"/>
      <c r="CS128" s="511"/>
      <c r="CT128" s="511"/>
      <c r="CU128" s="511"/>
      <c r="CV128" s="511"/>
      <c r="CW128" s="511"/>
      <c r="CX128" s="511"/>
      <c r="CY128" s="511"/>
      <c r="CZ128" s="511"/>
      <c r="DA128" s="511"/>
      <c r="DB128" s="511"/>
      <c r="DC128" s="511"/>
      <c r="DD128" s="511"/>
      <c r="DE128" s="511"/>
      <c r="DF128" s="511"/>
      <c r="DG128" s="511"/>
      <c r="DH128" s="511"/>
      <c r="DI128" s="511"/>
      <c r="DJ128" s="511"/>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I128" s="531"/>
      <c r="EJ128" s="531"/>
      <c r="EK128" s="536"/>
      <c r="EL128" s="531"/>
      <c r="EM128" s="531"/>
      <c r="EN128" s="531"/>
      <c r="EO128" s="531"/>
      <c r="EP128" s="531"/>
      <c r="EQ128" s="531"/>
      <c r="ER128" s="531"/>
      <c r="ES128" s="531"/>
      <c r="ET128" s="531"/>
      <c r="EU128" s="531"/>
      <c r="EV128" s="531"/>
      <c r="EW128" s="531"/>
      <c r="EX128" s="531"/>
      <c r="EY128" s="531"/>
      <c r="EZ128" s="531"/>
      <c r="FA128" s="531"/>
      <c r="FB128" s="531"/>
      <c r="FC128" s="531"/>
      <c r="FD128" s="531"/>
      <c r="FF128" s="532"/>
      <c r="FG128" s="532"/>
      <c r="FH128" s="532"/>
      <c r="FI128" s="532"/>
      <c r="FJ128" s="532"/>
      <c r="FK128" s="532"/>
      <c r="FL128" s="532"/>
      <c r="FM128" s="532"/>
      <c r="FN128" s="532"/>
      <c r="FO128" s="532"/>
      <c r="FP128" s="532"/>
      <c r="FQ128" s="532"/>
      <c r="FR128" s="532"/>
      <c r="FS128" s="532"/>
      <c r="FT128" s="532"/>
      <c r="FU128" s="532"/>
      <c r="FV128" s="532"/>
      <c r="FW128" s="532"/>
      <c r="FX128" s="532"/>
      <c r="FY128" s="532"/>
      <c r="FZ128" s="532"/>
      <c r="GA128" s="532"/>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T128" s="531"/>
      <c r="IU128" s="531"/>
      <c r="IV128" s="531"/>
      <c r="IW128" s="531"/>
      <c r="IX128" s="531"/>
      <c r="IY128" s="531"/>
      <c r="IZ128" s="531"/>
      <c r="JA128" s="531"/>
      <c r="JB128" s="531"/>
      <c r="JC128" s="531"/>
      <c r="JD128" s="531"/>
      <c r="JE128" s="531"/>
      <c r="JF128" s="531"/>
      <c r="JG128" s="531"/>
      <c r="JH128" s="531"/>
      <c r="JI128" s="531"/>
      <c r="JJ128" s="531"/>
      <c r="JK128" s="531"/>
      <c r="JL128" s="531"/>
      <c r="JM128" s="531"/>
      <c r="JN128" s="531"/>
      <c r="JO128" s="531"/>
      <c r="JQ128" s="532"/>
      <c r="JR128" s="532"/>
      <c r="JS128" s="532"/>
      <c r="JT128" s="532"/>
      <c r="JU128" s="532"/>
      <c r="JV128" s="532"/>
      <c r="JW128" s="532"/>
      <c r="JX128" s="532"/>
      <c r="JY128" s="532"/>
      <c r="JZ128" s="532"/>
      <c r="KA128" s="532"/>
      <c r="KB128" s="532"/>
      <c r="KC128" s="532"/>
      <c r="KD128" s="532"/>
      <c r="KE128" s="532"/>
      <c r="KF128" s="532"/>
      <c r="KG128" s="532"/>
      <c r="KH128" s="532"/>
      <c r="KI128" s="532"/>
      <c r="KJ128" s="532"/>
      <c r="KK128" s="532"/>
      <c r="KL128" s="532"/>
      <c r="KN128" s="533"/>
      <c r="KO128" s="533"/>
      <c r="KP128" s="533"/>
      <c r="KQ128" s="533"/>
      <c r="KR128" s="533"/>
      <c r="KS128" s="533"/>
      <c r="KT128" s="533"/>
      <c r="KU128" s="533"/>
      <c r="KV128" s="533"/>
      <c r="KW128" s="533"/>
      <c r="KX128" s="533"/>
      <c r="KY128" s="533"/>
      <c r="KZ128" s="533"/>
      <c r="LA128" s="533"/>
      <c r="LB128" s="533"/>
      <c r="LC128" s="533"/>
      <c r="LD128" s="533"/>
      <c r="LE128" s="533"/>
      <c r="LF128" s="533"/>
      <c r="LG128" s="533"/>
      <c r="LH128" s="533"/>
      <c r="LI128" s="533"/>
    </row>
    <row r="129" spans="1:321"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7"/>
      <c r="BS129" s="507"/>
      <c r="BT129" s="507"/>
      <c r="BU129" s="507"/>
      <c r="BV129" s="507"/>
      <c r="BW129" s="507"/>
      <c r="BX129" s="507"/>
      <c r="BY129" s="507"/>
      <c r="BZ129" s="507"/>
      <c r="CA129" s="507"/>
      <c r="CB129" s="507"/>
      <c r="CC129" s="507"/>
      <c r="CD129" s="507"/>
      <c r="CE129" s="507"/>
      <c r="CF129" s="507"/>
      <c r="CG129" s="507"/>
      <c r="CH129" s="507"/>
      <c r="CI129" s="507"/>
      <c r="CJ129" s="507"/>
      <c r="CK129" s="507"/>
      <c r="CL129" s="507"/>
      <c r="CM129" s="507"/>
      <c r="CO129" s="511"/>
      <c r="CP129" s="511"/>
      <c r="CQ129" s="511"/>
      <c r="CR129" s="511"/>
      <c r="CS129" s="511"/>
      <c r="CT129" s="511"/>
      <c r="CU129" s="511"/>
      <c r="CV129" s="511"/>
      <c r="CW129" s="511"/>
      <c r="CX129" s="511"/>
      <c r="CY129" s="511"/>
      <c r="CZ129" s="511"/>
      <c r="DA129" s="511"/>
      <c r="DB129" s="511"/>
      <c r="DC129" s="511"/>
      <c r="DD129" s="511"/>
      <c r="DE129" s="511"/>
      <c r="DF129" s="511"/>
      <c r="DG129" s="511"/>
      <c r="DH129" s="511"/>
      <c r="DI129" s="511"/>
      <c r="DJ129" s="511"/>
      <c r="DL129" s="530"/>
      <c r="DM129" s="530"/>
      <c r="DN129" s="530"/>
      <c r="DO129" s="530"/>
      <c r="DP129" s="530"/>
      <c r="DQ129" s="530"/>
      <c r="DR129" s="530"/>
      <c r="DS129" s="530"/>
      <c r="DT129" s="530"/>
      <c r="DU129" s="530"/>
      <c r="DV129" s="530"/>
      <c r="DW129" s="530"/>
      <c r="DX129" s="530"/>
      <c r="DY129" s="530"/>
      <c r="DZ129" s="530"/>
      <c r="EA129" s="530"/>
      <c r="EB129" s="530"/>
      <c r="EC129" s="530"/>
      <c r="ED129" s="530"/>
      <c r="EE129" s="530"/>
      <c r="EF129" s="530"/>
      <c r="EG129" s="530"/>
      <c r="EI129" s="531"/>
      <c r="EJ129" s="531"/>
      <c r="EK129" s="536"/>
      <c r="EL129" s="531"/>
      <c r="EM129" s="531"/>
      <c r="EN129" s="531"/>
      <c r="EO129" s="531"/>
      <c r="EP129" s="531"/>
      <c r="EQ129" s="531"/>
      <c r="ER129" s="531"/>
      <c r="ES129" s="531"/>
      <c r="ET129" s="531"/>
      <c r="EU129" s="531"/>
      <c r="EV129" s="531"/>
      <c r="EW129" s="531"/>
      <c r="EX129" s="531"/>
      <c r="EY129" s="531"/>
      <c r="EZ129" s="531"/>
      <c r="FA129" s="531"/>
      <c r="FB129" s="531"/>
      <c r="FC129" s="531"/>
      <c r="FD129" s="531"/>
      <c r="FF129" s="532"/>
      <c r="FG129" s="532"/>
      <c r="FH129" s="532"/>
      <c r="FI129" s="532"/>
      <c r="FJ129" s="532"/>
      <c r="FK129" s="532"/>
      <c r="FL129" s="532"/>
      <c r="FM129" s="532"/>
      <c r="FN129" s="532"/>
      <c r="FO129" s="532"/>
      <c r="FP129" s="532"/>
      <c r="FQ129" s="532"/>
      <c r="FR129" s="532"/>
      <c r="FS129" s="532"/>
      <c r="FT129" s="532"/>
      <c r="FU129" s="532"/>
      <c r="FV129" s="532"/>
      <c r="FW129" s="532"/>
      <c r="FX129" s="532"/>
      <c r="FY129" s="532"/>
      <c r="FZ129" s="532"/>
      <c r="GA129" s="532"/>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Z129" s="511"/>
      <c r="HA129" s="511"/>
      <c r="HB129" s="511"/>
      <c r="HC129" s="511"/>
      <c r="HD129" s="511"/>
      <c r="HE129" s="511"/>
      <c r="HF129" s="511"/>
      <c r="HG129" s="511"/>
      <c r="HH129" s="511"/>
      <c r="HI129" s="511"/>
      <c r="HJ129" s="511"/>
      <c r="HK129" s="511"/>
      <c r="HL129" s="511"/>
      <c r="HM129" s="511"/>
      <c r="HN129" s="511"/>
      <c r="HO129" s="511"/>
      <c r="HP129" s="511"/>
      <c r="HQ129" s="511"/>
      <c r="HR129" s="511"/>
      <c r="HS129" s="511"/>
      <c r="HT129" s="511"/>
      <c r="HU129" s="511"/>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T129" s="531"/>
      <c r="IU129" s="531"/>
      <c r="IV129" s="531"/>
      <c r="IW129" s="531"/>
      <c r="IX129" s="531"/>
      <c r="IY129" s="531"/>
      <c r="IZ129" s="531"/>
      <c r="JA129" s="531"/>
      <c r="JB129" s="531"/>
      <c r="JC129" s="531"/>
      <c r="JD129" s="531"/>
      <c r="JE129" s="531"/>
      <c r="JF129" s="531"/>
      <c r="JG129" s="531"/>
      <c r="JH129" s="531"/>
      <c r="JI129" s="531"/>
      <c r="JJ129" s="531"/>
      <c r="JK129" s="531"/>
      <c r="JL129" s="531"/>
      <c r="JM129" s="531"/>
      <c r="JN129" s="531"/>
      <c r="JO129" s="531"/>
      <c r="JQ129" s="532"/>
      <c r="JR129" s="532"/>
      <c r="JS129" s="532"/>
      <c r="JT129" s="532"/>
      <c r="JU129" s="532"/>
      <c r="JV129" s="532"/>
      <c r="JW129" s="532"/>
      <c r="JX129" s="532"/>
      <c r="JY129" s="532"/>
      <c r="JZ129" s="532"/>
      <c r="KA129" s="532"/>
      <c r="KB129" s="532"/>
      <c r="KC129" s="532"/>
      <c r="KD129" s="532"/>
      <c r="KE129" s="532"/>
      <c r="KF129" s="532"/>
      <c r="KG129" s="532"/>
      <c r="KH129" s="532"/>
      <c r="KI129" s="532"/>
      <c r="KJ129" s="532"/>
      <c r="KK129" s="532"/>
      <c r="KL129" s="532"/>
      <c r="KN129" s="533"/>
      <c r="KO129" s="533"/>
      <c r="KP129" s="533"/>
      <c r="KQ129" s="533"/>
      <c r="KR129" s="533"/>
      <c r="KS129" s="533"/>
      <c r="KT129" s="533"/>
      <c r="KU129" s="533"/>
      <c r="KV129" s="533"/>
      <c r="KW129" s="533"/>
      <c r="KX129" s="533"/>
      <c r="KY129" s="533"/>
      <c r="KZ129" s="533"/>
      <c r="LA129" s="533"/>
      <c r="LB129" s="533"/>
      <c r="LC129" s="533"/>
      <c r="LD129" s="533"/>
      <c r="LE129" s="533"/>
      <c r="LF129" s="533"/>
      <c r="LG129" s="533"/>
      <c r="LH129" s="533"/>
      <c r="LI129" s="533"/>
    </row>
    <row r="130" spans="1:321" x14ac:dyDescent="0.25">
      <c r="A130" s="95" t="str">
        <f>LCI!A84</f>
        <v>Soybean Meal (kg/yr)</v>
      </c>
      <c r="B130" s="126">
        <f>HexExtSoy!$K16*B$118</f>
        <v>234665.89692000009</v>
      </c>
      <c r="C130" s="126">
        <f>HexExtSoy!$K16*C$118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7"/>
      <c r="BS130" s="507"/>
      <c r="BT130" s="507"/>
      <c r="BU130" s="507"/>
      <c r="BV130" s="507"/>
      <c r="BW130" s="507"/>
      <c r="BX130" s="507"/>
      <c r="BY130" s="507"/>
      <c r="BZ130" s="507"/>
      <c r="CA130" s="507"/>
      <c r="CB130" s="507"/>
      <c r="CC130" s="507"/>
      <c r="CD130" s="507"/>
      <c r="CE130" s="507"/>
      <c r="CF130" s="507"/>
      <c r="CG130" s="507"/>
      <c r="CH130" s="507"/>
      <c r="CI130" s="507"/>
      <c r="CJ130" s="507"/>
      <c r="CK130" s="507"/>
      <c r="CL130" s="507"/>
      <c r="CM130" s="507"/>
      <c r="CO130" s="511"/>
      <c r="CP130" s="511"/>
      <c r="CQ130" s="511"/>
      <c r="CR130" s="511"/>
      <c r="CS130" s="511"/>
      <c r="CT130" s="511"/>
      <c r="CU130" s="511"/>
      <c r="CV130" s="511"/>
      <c r="CW130" s="511"/>
      <c r="CX130" s="511"/>
      <c r="CY130" s="511"/>
      <c r="CZ130" s="511"/>
      <c r="DA130" s="511"/>
      <c r="DB130" s="511"/>
      <c r="DC130" s="511"/>
      <c r="DD130" s="511"/>
      <c r="DE130" s="511"/>
      <c r="DF130" s="511"/>
      <c r="DG130" s="511"/>
      <c r="DH130" s="511"/>
      <c r="DI130" s="511"/>
      <c r="DJ130" s="511"/>
      <c r="DL130" s="530"/>
      <c r="DM130" s="530"/>
      <c r="DN130" s="530"/>
      <c r="DO130" s="530"/>
      <c r="DP130" s="530"/>
      <c r="DQ130" s="530"/>
      <c r="DR130" s="530"/>
      <c r="DS130" s="530"/>
      <c r="DT130" s="530"/>
      <c r="DU130" s="530"/>
      <c r="DV130" s="530"/>
      <c r="DW130" s="530"/>
      <c r="DX130" s="530"/>
      <c r="DY130" s="530"/>
      <c r="DZ130" s="530"/>
      <c r="EA130" s="530"/>
      <c r="EB130" s="530"/>
      <c r="EC130" s="530"/>
      <c r="ED130" s="530"/>
      <c r="EE130" s="530"/>
      <c r="EF130" s="530"/>
      <c r="EG130" s="530"/>
      <c r="EI130" s="531"/>
      <c r="EJ130" s="531"/>
      <c r="EK130" s="536"/>
      <c r="EL130" s="531"/>
      <c r="EM130" s="531"/>
      <c r="EN130" s="531"/>
      <c r="EO130" s="531"/>
      <c r="EP130" s="531"/>
      <c r="EQ130" s="531"/>
      <c r="ER130" s="531"/>
      <c r="ES130" s="531"/>
      <c r="ET130" s="531"/>
      <c r="EU130" s="531"/>
      <c r="EV130" s="531"/>
      <c r="EW130" s="531"/>
      <c r="EX130" s="531"/>
      <c r="EY130" s="531"/>
      <c r="EZ130" s="531"/>
      <c r="FA130" s="531"/>
      <c r="FB130" s="531"/>
      <c r="FC130" s="531"/>
      <c r="FD130" s="531"/>
      <c r="FF130" s="532"/>
      <c r="FG130" s="532"/>
      <c r="FH130" s="532"/>
      <c r="FI130" s="532"/>
      <c r="FJ130" s="532"/>
      <c r="FK130" s="532"/>
      <c r="FL130" s="532"/>
      <c r="FM130" s="532"/>
      <c r="FN130" s="532"/>
      <c r="FO130" s="532"/>
      <c r="FP130" s="532"/>
      <c r="FQ130" s="532"/>
      <c r="FR130" s="532"/>
      <c r="FS130" s="532"/>
      <c r="FT130" s="532"/>
      <c r="FU130" s="532"/>
      <c r="FV130" s="532"/>
      <c r="FW130" s="532"/>
      <c r="FX130" s="532"/>
      <c r="FY130" s="532"/>
      <c r="FZ130" s="532"/>
      <c r="GA130" s="532"/>
      <c r="GC130" s="533"/>
      <c r="GD130" s="533"/>
      <c r="GE130" s="533"/>
      <c r="GF130" s="533"/>
      <c r="GG130" s="533"/>
      <c r="GH130" s="533"/>
      <c r="GI130" s="533"/>
      <c r="GJ130" s="533"/>
      <c r="GK130" s="533"/>
      <c r="GL130" s="533"/>
      <c r="GM130" s="533"/>
      <c r="GN130" s="533"/>
      <c r="GO130" s="533"/>
      <c r="GP130" s="533"/>
      <c r="GQ130" s="533"/>
      <c r="GR130" s="533"/>
      <c r="GS130" s="533"/>
      <c r="GT130" s="533"/>
      <c r="GU130" s="533"/>
      <c r="GV130" s="533"/>
      <c r="GW130" s="533"/>
      <c r="GX130" s="533"/>
      <c r="GZ130" s="511"/>
      <c r="HA130" s="511"/>
      <c r="HB130" s="511"/>
      <c r="HC130" s="511"/>
      <c r="HD130" s="511"/>
      <c r="HE130" s="511"/>
      <c r="HF130" s="511"/>
      <c r="HG130" s="511"/>
      <c r="HH130" s="511"/>
      <c r="HI130" s="511"/>
      <c r="HJ130" s="511"/>
      <c r="HK130" s="511"/>
      <c r="HL130" s="511"/>
      <c r="HM130" s="511"/>
      <c r="HN130" s="511"/>
      <c r="HO130" s="511"/>
      <c r="HP130" s="511"/>
      <c r="HQ130" s="511"/>
      <c r="HR130" s="511"/>
      <c r="HS130" s="511"/>
      <c r="HT130" s="511"/>
      <c r="HU130" s="511"/>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T130" s="531"/>
      <c r="IU130" s="531"/>
      <c r="IV130" s="531"/>
      <c r="IW130" s="531"/>
      <c r="IX130" s="531"/>
      <c r="IY130" s="531"/>
      <c r="IZ130" s="531"/>
      <c r="JA130" s="531"/>
      <c r="JB130" s="531"/>
      <c r="JC130" s="531"/>
      <c r="JD130" s="531"/>
      <c r="JE130" s="531"/>
      <c r="JF130" s="531"/>
      <c r="JG130" s="531"/>
      <c r="JH130" s="531"/>
      <c r="JI130" s="531"/>
      <c r="JJ130" s="531"/>
      <c r="JK130" s="531"/>
      <c r="JL130" s="531"/>
      <c r="JM130" s="531"/>
      <c r="JN130" s="531"/>
      <c r="JO130" s="531"/>
      <c r="JQ130" s="532"/>
      <c r="JR130" s="532"/>
      <c r="JS130" s="532"/>
      <c r="JT130" s="532"/>
      <c r="JU130" s="532"/>
      <c r="JV130" s="532"/>
      <c r="JW130" s="532"/>
      <c r="JX130" s="532"/>
      <c r="JY130" s="532"/>
      <c r="JZ130" s="532"/>
      <c r="KA130" s="532"/>
      <c r="KB130" s="532"/>
      <c r="KC130" s="532"/>
      <c r="KD130" s="532"/>
      <c r="KE130" s="532"/>
      <c r="KF130" s="532"/>
      <c r="KG130" s="532"/>
      <c r="KH130" s="532"/>
      <c r="KI130" s="532"/>
      <c r="KJ130" s="532"/>
      <c r="KK130" s="532"/>
      <c r="KL130" s="532"/>
      <c r="KN130" s="533"/>
      <c r="KO130" s="533"/>
      <c r="KP130" s="533"/>
      <c r="KQ130" s="533"/>
      <c r="KR130" s="533"/>
      <c r="KS130" s="533"/>
      <c r="KT130" s="533"/>
      <c r="KU130" s="533"/>
      <c r="KV130" s="533"/>
      <c r="KW130" s="533"/>
      <c r="KX130" s="533"/>
      <c r="KY130" s="533"/>
      <c r="KZ130" s="533"/>
      <c r="LA130" s="533"/>
      <c r="LB130" s="533"/>
      <c r="LC130" s="533"/>
      <c r="LD130" s="533"/>
      <c r="LE130" s="533"/>
      <c r="LF130" s="533"/>
      <c r="LG130" s="533"/>
      <c r="LH130" s="533"/>
      <c r="LI130" s="533"/>
    </row>
    <row r="131" spans="1:321" x14ac:dyDescent="0.25">
      <c r="A131" s="97" t="str">
        <f>LCI!A85</f>
        <v>Soybean Oil (kg/yr)</v>
      </c>
      <c r="B131" s="126">
        <f>HexExtSoy!$K15*B$118</f>
        <v>67047.399120000016</v>
      </c>
      <c r="C131" s="126">
        <f>HexExtSoy!$K15*C$118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7"/>
      <c r="BS131" s="507"/>
      <c r="BT131" s="507"/>
      <c r="BU131" s="507"/>
      <c r="BV131" s="507"/>
      <c r="BW131" s="507"/>
      <c r="BX131" s="507"/>
      <c r="BY131" s="507"/>
      <c r="BZ131" s="507"/>
      <c r="CA131" s="507"/>
      <c r="CB131" s="507"/>
      <c r="CC131" s="507"/>
      <c r="CD131" s="507"/>
      <c r="CE131" s="507"/>
      <c r="CF131" s="507"/>
      <c r="CG131" s="507"/>
      <c r="CH131" s="507"/>
      <c r="CI131" s="507"/>
      <c r="CJ131" s="507"/>
      <c r="CK131" s="507"/>
      <c r="CL131" s="507"/>
      <c r="CM131" s="507"/>
      <c r="CO131" s="511"/>
      <c r="CP131" s="511"/>
      <c r="CQ131" s="511"/>
      <c r="CR131" s="511"/>
      <c r="CS131" s="511"/>
      <c r="CT131" s="511"/>
      <c r="CU131" s="511"/>
      <c r="CV131" s="511"/>
      <c r="CW131" s="511"/>
      <c r="CX131" s="511"/>
      <c r="CY131" s="511"/>
      <c r="CZ131" s="511"/>
      <c r="DA131" s="511"/>
      <c r="DB131" s="511"/>
      <c r="DC131" s="511"/>
      <c r="DD131" s="511"/>
      <c r="DE131" s="511"/>
      <c r="DF131" s="511"/>
      <c r="DG131" s="511"/>
      <c r="DH131" s="511"/>
      <c r="DI131" s="511"/>
      <c r="DJ131" s="511"/>
      <c r="DL131" s="530"/>
      <c r="DM131" s="530"/>
      <c r="DN131" s="530"/>
      <c r="DO131" s="530"/>
      <c r="DP131" s="530"/>
      <c r="DQ131" s="530"/>
      <c r="DR131" s="530"/>
      <c r="DS131" s="530"/>
      <c r="DT131" s="530"/>
      <c r="DU131" s="530"/>
      <c r="DV131" s="530"/>
      <c r="DW131" s="530"/>
      <c r="DX131" s="530"/>
      <c r="DY131" s="530"/>
      <c r="DZ131" s="530"/>
      <c r="EA131" s="530"/>
      <c r="EB131" s="530"/>
      <c r="EC131" s="530"/>
      <c r="ED131" s="530"/>
      <c r="EE131" s="530"/>
      <c r="EF131" s="530"/>
      <c r="EG131" s="530"/>
      <c r="EI131" s="531"/>
      <c r="EJ131" s="531"/>
      <c r="EK131" s="536"/>
      <c r="EL131" s="531"/>
      <c r="EM131" s="531"/>
      <c r="EN131" s="531"/>
      <c r="EO131" s="531"/>
      <c r="EP131" s="531"/>
      <c r="EQ131" s="531"/>
      <c r="ER131" s="531"/>
      <c r="ES131" s="531"/>
      <c r="ET131" s="531"/>
      <c r="EU131" s="531"/>
      <c r="EV131" s="531"/>
      <c r="EW131" s="531"/>
      <c r="EX131" s="531"/>
      <c r="EY131" s="531"/>
      <c r="EZ131" s="531"/>
      <c r="FA131" s="531"/>
      <c r="FB131" s="531"/>
      <c r="FC131" s="531"/>
      <c r="FD131" s="531"/>
      <c r="FF131" s="532"/>
      <c r="FG131" s="532"/>
      <c r="FH131" s="532"/>
      <c r="FI131" s="532"/>
      <c r="FJ131" s="532"/>
      <c r="FK131" s="532"/>
      <c r="FL131" s="532"/>
      <c r="FM131" s="532"/>
      <c r="FN131" s="532"/>
      <c r="FO131" s="532"/>
      <c r="FP131" s="532"/>
      <c r="FQ131" s="532"/>
      <c r="FR131" s="532"/>
      <c r="FS131" s="532"/>
      <c r="FT131" s="532"/>
      <c r="FU131" s="532"/>
      <c r="FV131" s="532"/>
      <c r="FW131" s="532"/>
      <c r="FX131" s="532"/>
      <c r="FY131" s="532"/>
      <c r="FZ131" s="532"/>
      <c r="GA131" s="532"/>
      <c r="GC131" s="533"/>
      <c r="GD131" s="533"/>
      <c r="GE131" s="533"/>
      <c r="GF131" s="533"/>
      <c r="GG131" s="533"/>
      <c r="GH131" s="533"/>
      <c r="GI131" s="533"/>
      <c r="GJ131" s="533"/>
      <c r="GK131" s="533"/>
      <c r="GL131" s="533"/>
      <c r="GM131" s="533"/>
      <c r="GN131" s="533"/>
      <c r="GO131" s="533"/>
      <c r="GP131" s="533"/>
      <c r="GQ131" s="533"/>
      <c r="GR131" s="533"/>
      <c r="GS131" s="533"/>
      <c r="GT131" s="533"/>
      <c r="GU131" s="533"/>
      <c r="GV131" s="533"/>
      <c r="GW131" s="533"/>
      <c r="GX131" s="533"/>
      <c r="GZ131" s="511"/>
      <c r="HA131" s="511"/>
      <c r="HB131" s="511"/>
      <c r="HC131" s="511"/>
      <c r="HD131" s="511"/>
      <c r="HE131" s="511"/>
      <c r="HF131" s="511"/>
      <c r="HG131" s="511"/>
      <c r="HH131" s="511"/>
      <c r="HI131" s="511"/>
      <c r="HJ131" s="511"/>
      <c r="HK131" s="511"/>
      <c r="HL131" s="511"/>
      <c r="HM131" s="511"/>
      <c r="HN131" s="511"/>
      <c r="HO131" s="511"/>
      <c r="HP131" s="511"/>
      <c r="HQ131" s="511"/>
      <c r="HR131" s="511"/>
      <c r="HS131" s="511"/>
      <c r="HT131" s="511"/>
      <c r="HU131" s="511"/>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T131" s="531"/>
      <c r="IU131" s="531"/>
      <c r="IV131" s="531"/>
      <c r="IW131" s="531"/>
      <c r="IX131" s="531"/>
      <c r="IY131" s="531"/>
      <c r="IZ131" s="531"/>
      <c r="JA131" s="531"/>
      <c r="JB131" s="531"/>
      <c r="JC131" s="531"/>
      <c r="JD131" s="531"/>
      <c r="JE131" s="531"/>
      <c r="JF131" s="531"/>
      <c r="JG131" s="531"/>
      <c r="JH131" s="531"/>
      <c r="JI131" s="531"/>
      <c r="JJ131" s="531"/>
      <c r="JK131" s="531"/>
      <c r="JL131" s="531"/>
      <c r="JM131" s="531"/>
      <c r="JN131" s="531"/>
      <c r="JO131" s="531"/>
      <c r="JQ131" s="532"/>
      <c r="JR131" s="532"/>
      <c r="JS131" s="532"/>
      <c r="JT131" s="532"/>
      <c r="JU131" s="532"/>
      <c r="JV131" s="532"/>
      <c r="JW131" s="532"/>
      <c r="JX131" s="532"/>
      <c r="JY131" s="532"/>
      <c r="JZ131" s="532"/>
      <c r="KA131" s="532"/>
      <c r="KB131" s="532"/>
      <c r="KC131" s="532"/>
      <c r="KD131" s="532"/>
      <c r="KE131" s="532"/>
      <c r="KF131" s="532"/>
      <c r="KG131" s="532"/>
      <c r="KH131" s="532"/>
      <c r="KI131" s="532"/>
      <c r="KJ131" s="532"/>
      <c r="KK131" s="532"/>
      <c r="KL131" s="532"/>
      <c r="KN131" s="533"/>
      <c r="KO131" s="533"/>
      <c r="KP131" s="533"/>
      <c r="KQ131" s="533"/>
      <c r="KR131" s="533"/>
      <c r="KS131" s="533"/>
      <c r="KT131" s="533"/>
      <c r="KU131" s="533"/>
      <c r="KV131" s="533"/>
      <c r="KW131" s="533"/>
      <c r="KX131" s="533"/>
      <c r="KY131" s="533"/>
      <c r="KZ131" s="533"/>
      <c r="LA131" s="533"/>
      <c r="LB131" s="533"/>
      <c r="LC131" s="533"/>
      <c r="LD131" s="533"/>
      <c r="LE131" s="533"/>
      <c r="LF131" s="533"/>
      <c r="LG131" s="533"/>
      <c r="LH131" s="533"/>
      <c r="LI131" s="533"/>
    </row>
    <row r="132" spans="1:321"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7"/>
      <c r="BS132" s="507"/>
      <c r="BT132" s="507"/>
      <c r="BU132" s="507"/>
      <c r="BV132" s="507"/>
      <c r="BW132" s="507"/>
      <c r="BX132" s="507"/>
      <c r="BY132" s="507"/>
      <c r="BZ132" s="507"/>
      <c r="CA132" s="507"/>
      <c r="CB132" s="507"/>
      <c r="CC132" s="507"/>
      <c r="CD132" s="507"/>
      <c r="CE132" s="507"/>
      <c r="CF132" s="507"/>
      <c r="CG132" s="507"/>
      <c r="CH132" s="507"/>
      <c r="CI132" s="507"/>
      <c r="CJ132" s="507"/>
      <c r="CK132" s="507"/>
      <c r="CL132" s="507"/>
      <c r="CM132" s="507"/>
      <c r="CO132" s="511"/>
      <c r="CP132" s="511"/>
      <c r="CQ132" s="511"/>
      <c r="CR132" s="511"/>
      <c r="CS132" s="511"/>
      <c r="CT132" s="511"/>
      <c r="CU132" s="511"/>
      <c r="CV132" s="511"/>
      <c r="CW132" s="511"/>
      <c r="CX132" s="511"/>
      <c r="CY132" s="511"/>
      <c r="CZ132" s="511"/>
      <c r="DA132" s="511"/>
      <c r="DB132" s="511"/>
      <c r="DC132" s="511"/>
      <c r="DD132" s="511"/>
      <c r="DE132" s="511"/>
      <c r="DF132" s="511"/>
      <c r="DG132" s="511"/>
      <c r="DH132" s="511"/>
      <c r="DI132" s="511"/>
      <c r="DJ132" s="511"/>
      <c r="DL132" s="530"/>
      <c r="DM132" s="530"/>
      <c r="DN132" s="530"/>
      <c r="DO132" s="530"/>
      <c r="DP132" s="530"/>
      <c r="DQ132" s="530"/>
      <c r="DR132" s="530"/>
      <c r="DS132" s="530"/>
      <c r="DT132" s="530"/>
      <c r="DU132" s="530"/>
      <c r="DV132" s="530"/>
      <c r="DW132" s="530"/>
      <c r="DX132" s="530"/>
      <c r="DY132" s="530"/>
      <c r="DZ132" s="530"/>
      <c r="EA132" s="530"/>
      <c r="EB132" s="530"/>
      <c r="EC132" s="530"/>
      <c r="ED132" s="530"/>
      <c r="EE132" s="530"/>
      <c r="EF132" s="530"/>
      <c r="EG132" s="530"/>
      <c r="EI132" s="531"/>
      <c r="EJ132" s="531"/>
      <c r="EK132" s="536"/>
      <c r="EL132" s="531"/>
      <c r="EM132" s="531"/>
      <c r="EN132" s="531"/>
      <c r="EO132" s="531"/>
      <c r="EP132" s="531"/>
      <c r="EQ132" s="531"/>
      <c r="ER132" s="531"/>
      <c r="ES132" s="531"/>
      <c r="ET132" s="531"/>
      <c r="EU132" s="531"/>
      <c r="EV132" s="531"/>
      <c r="EW132" s="531"/>
      <c r="EX132" s="531"/>
      <c r="EY132" s="531"/>
      <c r="EZ132" s="531"/>
      <c r="FA132" s="531"/>
      <c r="FB132" s="531"/>
      <c r="FC132" s="531"/>
      <c r="FD132" s="531"/>
      <c r="FF132" s="532"/>
      <c r="FG132" s="532"/>
      <c r="FH132" s="532"/>
      <c r="FI132" s="532"/>
      <c r="FJ132" s="532"/>
      <c r="FK132" s="532"/>
      <c r="FL132" s="532"/>
      <c r="FM132" s="532"/>
      <c r="FN132" s="532"/>
      <c r="FO132" s="532"/>
      <c r="FP132" s="532"/>
      <c r="FQ132" s="532"/>
      <c r="FR132" s="532"/>
      <c r="FS132" s="532"/>
      <c r="FT132" s="532"/>
      <c r="FU132" s="532"/>
      <c r="FV132" s="532"/>
      <c r="FW132" s="532"/>
      <c r="FX132" s="532"/>
      <c r="FY132" s="532"/>
      <c r="FZ132" s="532"/>
      <c r="GA132" s="532"/>
      <c r="GC132" s="533"/>
      <c r="GD132" s="533"/>
      <c r="GE132" s="533"/>
      <c r="GF132" s="533"/>
      <c r="GG132" s="533"/>
      <c r="GH132" s="533"/>
      <c r="GI132" s="533"/>
      <c r="GJ132" s="533"/>
      <c r="GK132" s="533"/>
      <c r="GL132" s="533"/>
      <c r="GM132" s="533"/>
      <c r="GN132" s="533"/>
      <c r="GO132" s="533"/>
      <c r="GP132" s="533"/>
      <c r="GQ132" s="533"/>
      <c r="GR132" s="533"/>
      <c r="GS132" s="533"/>
      <c r="GT132" s="533"/>
      <c r="GU132" s="533"/>
      <c r="GV132" s="533"/>
      <c r="GW132" s="533"/>
      <c r="GX132" s="533"/>
      <c r="GZ132" s="511"/>
      <c r="HA132" s="511"/>
      <c r="HB132" s="511"/>
      <c r="HC132" s="511"/>
      <c r="HD132" s="511"/>
      <c r="HE132" s="511"/>
      <c r="HF132" s="511"/>
      <c r="HG132" s="511"/>
      <c r="HH132" s="511"/>
      <c r="HI132" s="511"/>
      <c r="HJ132" s="511"/>
      <c r="HK132" s="511"/>
      <c r="HL132" s="511"/>
      <c r="HM132" s="511"/>
      <c r="HN132" s="511"/>
      <c r="HO132" s="511"/>
      <c r="HP132" s="511"/>
      <c r="HQ132" s="511"/>
      <c r="HR132" s="511"/>
      <c r="HS132" s="511"/>
      <c r="HT132" s="511"/>
      <c r="HU132" s="511"/>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T132" s="531"/>
      <c r="IU132" s="531"/>
      <c r="IV132" s="531"/>
      <c r="IW132" s="531"/>
      <c r="IX132" s="531"/>
      <c r="IY132" s="531"/>
      <c r="IZ132" s="531"/>
      <c r="JA132" s="531"/>
      <c r="JB132" s="531"/>
      <c r="JC132" s="531"/>
      <c r="JD132" s="531"/>
      <c r="JE132" s="531"/>
      <c r="JF132" s="531"/>
      <c r="JG132" s="531"/>
      <c r="JH132" s="531"/>
      <c r="JI132" s="531"/>
      <c r="JJ132" s="531"/>
      <c r="JK132" s="531"/>
      <c r="JL132" s="531"/>
      <c r="JM132" s="531"/>
      <c r="JN132" s="531"/>
      <c r="JO132" s="531"/>
      <c r="JQ132" s="532"/>
      <c r="JR132" s="532"/>
      <c r="JS132" s="532"/>
      <c r="JT132" s="532"/>
      <c r="JU132" s="532"/>
      <c r="JV132" s="532"/>
      <c r="JW132" s="532"/>
      <c r="JX132" s="532"/>
      <c r="JY132" s="532"/>
      <c r="JZ132" s="532"/>
      <c r="KA132" s="532"/>
      <c r="KB132" s="532"/>
      <c r="KC132" s="532"/>
      <c r="KD132" s="532"/>
      <c r="KE132" s="532"/>
      <c r="KF132" s="532"/>
      <c r="KG132" s="532"/>
      <c r="KH132" s="532"/>
      <c r="KI132" s="532"/>
      <c r="KJ132" s="532"/>
      <c r="KK132" s="532"/>
      <c r="KL132" s="532"/>
      <c r="KN132" s="533"/>
      <c r="KO132" s="533"/>
      <c r="KP132" s="533"/>
      <c r="KQ132" s="533"/>
      <c r="KR132" s="533"/>
      <c r="KS132" s="533"/>
      <c r="KT132" s="533"/>
      <c r="KU132" s="533"/>
      <c r="KV132" s="533"/>
      <c r="KW132" s="533"/>
      <c r="KX132" s="533"/>
      <c r="KY132" s="533"/>
      <c r="KZ132" s="533"/>
      <c r="LA132" s="533"/>
      <c r="LB132" s="533"/>
      <c r="LC132" s="533"/>
      <c r="LD132" s="533"/>
      <c r="LE132" s="533"/>
      <c r="LF132" s="533"/>
      <c r="LG132" s="533"/>
      <c r="LH132" s="533"/>
      <c r="LI132" s="533"/>
    </row>
    <row r="133" spans="1:321"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7"/>
      <c r="BS133" s="507"/>
      <c r="BT133" s="507"/>
      <c r="BU133" s="507"/>
      <c r="BV133" s="507"/>
      <c r="BW133" s="507"/>
      <c r="BX133" s="507"/>
      <c r="BY133" s="507"/>
      <c r="BZ133" s="507"/>
      <c r="CA133" s="507"/>
      <c r="CB133" s="507"/>
      <c r="CC133" s="507"/>
      <c r="CD133" s="507"/>
      <c r="CE133" s="507"/>
      <c r="CF133" s="507"/>
      <c r="CG133" s="507"/>
      <c r="CH133" s="507"/>
      <c r="CI133" s="507"/>
      <c r="CJ133" s="507"/>
      <c r="CK133" s="507"/>
      <c r="CL133" s="507"/>
      <c r="CM133" s="507"/>
      <c r="CO133" s="511"/>
      <c r="CP133" s="511"/>
      <c r="CQ133" s="511"/>
      <c r="CR133" s="511"/>
      <c r="CS133" s="511"/>
      <c r="CT133" s="511"/>
      <c r="CU133" s="511"/>
      <c r="CV133" s="511"/>
      <c r="CW133" s="511"/>
      <c r="CX133" s="511"/>
      <c r="CY133" s="511"/>
      <c r="CZ133" s="511"/>
      <c r="DA133" s="511"/>
      <c r="DB133" s="511"/>
      <c r="DC133" s="511"/>
      <c r="DD133" s="511"/>
      <c r="DE133" s="511"/>
      <c r="DF133" s="511"/>
      <c r="DG133" s="511"/>
      <c r="DH133" s="511"/>
      <c r="DI133" s="511"/>
      <c r="DJ133" s="511"/>
      <c r="DL133" s="530"/>
      <c r="DM133" s="530"/>
      <c r="DN133" s="530"/>
      <c r="DO133" s="530"/>
      <c r="DP133" s="530"/>
      <c r="DQ133" s="530"/>
      <c r="DR133" s="530"/>
      <c r="DS133" s="530"/>
      <c r="DT133" s="530"/>
      <c r="DU133" s="530"/>
      <c r="DV133" s="530"/>
      <c r="DW133" s="530"/>
      <c r="DX133" s="530"/>
      <c r="DY133" s="530"/>
      <c r="DZ133" s="530"/>
      <c r="EA133" s="530"/>
      <c r="EB133" s="530"/>
      <c r="EC133" s="530"/>
      <c r="ED133" s="530"/>
      <c r="EE133" s="530"/>
      <c r="EF133" s="530"/>
      <c r="EG133" s="530"/>
      <c r="EI133" s="531"/>
      <c r="EJ133" s="531"/>
      <c r="EK133" s="536"/>
      <c r="EL133" s="531"/>
      <c r="EM133" s="531"/>
      <c r="EN133" s="531"/>
      <c r="EO133" s="531"/>
      <c r="EP133" s="531"/>
      <c r="EQ133" s="531"/>
      <c r="ER133" s="531"/>
      <c r="ES133" s="531"/>
      <c r="ET133" s="531"/>
      <c r="EU133" s="531"/>
      <c r="EV133" s="531"/>
      <c r="EW133" s="531"/>
      <c r="EX133" s="531"/>
      <c r="EY133" s="531"/>
      <c r="EZ133" s="531"/>
      <c r="FA133" s="531"/>
      <c r="FB133" s="531"/>
      <c r="FC133" s="531"/>
      <c r="FD133" s="531"/>
      <c r="FF133" s="532"/>
      <c r="FG133" s="532"/>
      <c r="FH133" s="532"/>
      <c r="FI133" s="532"/>
      <c r="FJ133" s="532"/>
      <c r="FK133" s="532"/>
      <c r="FL133" s="532"/>
      <c r="FM133" s="532"/>
      <c r="FN133" s="532"/>
      <c r="FO133" s="532"/>
      <c r="FP133" s="532"/>
      <c r="FQ133" s="532"/>
      <c r="FR133" s="532"/>
      <c r="FS133" s="532"/>
      <c r="FT133" s="532"/>
      <c r="FU133" s="532"/>
      <c r="FV133" s="532"/>
      <c r="FW133" s="532"/>
      <c r="FX133" s="532"/>
      <c r="FY133" s="532"/>
      <c r="FZ133" s="532"/>
      <c r="GA133" s="532"/>
      <c r="GC133" s="533"/>
      <c r="GD133" s="533"/>
      <c r="GE133" s="533"/>
      <c r="GF133" s="533"/>
      <c r="GG133" s="533"/>
      <c r="GH133" s="533"/>
      <c r="GI133" s="533"/>
      <c r="GJ133" s="533"/>
      <c r="GK133" s="533"/>
      <c r="GL133" s="533"/>
      <c r="GM133" s="533"/>
      <c r="GN133" s="533"/>
      <c r="GO133" s="533"/>
      <c r="GP133" s="533"/>
      <c r="GQ133" s="533"/>
      <c r="GR133" s="533"/>
      <c r="GS133" s="533"/>
      <c r="GT133" s="533"/>
      <c r="GU133" s="533"/>
      <c r="GV133" s="533"/>
      <c r="GW133" s="533"/>
      <c r="GX133" s="533"/>
      <c r="GZ133" s="511"/>
      <c r="HA133" s="511"/>
      <c r="HB133" s="511"/>
      <c r="HC133" s="511"/>
      <c r="HD133" s="511"/>
      <c r="HE133" s="511"/>
      <c r="HF133" s="511"/>
      <c r="HG133" s="511"/>
      <c r="HH133" s="511"/>
      <c r="HI133" s="511"/>
      <c r="HJ133" s="511"/>
      <c r="HK133" s="511"/>
      <c r="HL133" s="511"/>
      <c r="HM133" s="511"/>
      <c r="HN133" s="511"/>
      <c r="HO133" s="511"/>
      <c r="HP133" s="511"/>
      <c r="HQ133" s="511"/>
      <c r="HR133" s="511"/>
      <c r="HS133" s="511"/>
      <c r="HT133" s="511"/>
      <c r="HU133" s="511"/>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T133" s="531"/>
      <c r="IU133" s="531"/>
      <c r="IV133" s="531"/>
      <c r="IW133" s="531"/>
      <c r="IX133" s="531"/>
      <c r="IY133" s="531"/>
      <c r="IZ133" s="531"/>
      <c r="JA133" s="531"/>
      <c r="JB133" s="531"/>
      <c r="JC133" s="531"/>
      <c r="JD133" s="531"/>
      <c r="JE133" s="531"/>
      <c r="JF133" s="531"/>
      <c r="JG133" s="531"/>
      <c r="JH133" s="531"/>
      <c r="JI133" s="531"/>
      <c r="JJ133" s="531"/>
      <c r="JK133" s="531"/>
      <c r="JL133" s="531"/>
      <c r="JM133" s="531"/>
      <c r="JN133" s="531"/>
      <c r="JO133" s="531"/>
      <c r="JQ133" s="532"/>
      <c r="JR133" s="532"/>
      <c r="JS133" s="532"/>
      <c r="JT133" s="532"/>
      <c r="JU133" s="532"/>
      <c r="JV133" s="532"/>
      <c r="JW133" s="532"/>
      <c r="JX133" s="532"/>
      <c r="JY133" s="532"/>
      <c r="JZ133" s="532"/>
      <c r="KA133" s="532"/>
      <c r="KB133" s="532"/>
      <c r="KC133" s="532"/>
      <c r="KD133" s="532"/>
      <c r="KE133" s="532"/>
      <c r="KF133" s="532"/>
      <c r="KG133" s="532"/>
      <c r="KH133" s="532"/>
      <c r="KI133" s="532"/>
      <c r="KJ133" s="532"/>
      <c r="KK133" s="532"/>
      <c r="KL133" s="532"/>
      <c r="KN133" s="533"/>
      <c r="KO133" s="533"/>
      <c r="KP133" s="533"/>
      <c r="KQ133" s="533"/>
      <c r="KR133" s="533"/>
      <c r="KS133" s="533"/>
      <c r="KT133" s="533"/>
      <c r="KU133" s="533"/>
      <c r="KV133" s="533"/>
      <c r="KW133" s="533"/>
      <c r="KX133" s="533"/>
      <c r="KY133" s="533"/>
      <c r="KZ133" s="533"/>
      <c r="LA133" s="533"/>
      <c r="LB133" s="533"/>
      <c r="LC133" s="533"/>
      <c r="LD133" s="533"/>
      <c r="LE133" s="533"/>
      <c r="LF133" s="533"/>
      <c r="LG133" s="533"/>
      <c r="LH133" s="533"/>
      <c r="LI133" s="533"/>
    </row>
    <row r="134" spans="1:321"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7"/>
      <c r="BS134" s="507"/>
      <c r="BT134" s="507"/>
      <c r="BU134" s="507"/>
      <c r="BV134" s="507"/>
      <c r="BW134" s="507"/>
      <c r="BX134" s="507"/>
      <c r="BY134" s="507"/>
      <c r="BZ134" s="507"/>
      <c r="CA134" s="507"/>
      <c r="CB134" s="507"/>
      <c r="CC134" s="507"/>
      <c r="CD134" s="507"/>
      <c r="CE134" s="507"/>
      <c r="CF134" s="507"/>
      <c r="CG134" s="507"/>
      <c r="CH134" s="507"/>
      <c r="CI134" s="507"/>
      <c r="CJ134" s="507"/>
      <c r="CK134" s="507"/>
      <c r="CL134" s="507"/>
      <c r="CM134" s="507"/>
      <c r="CO134" s="511"/>
      <c r="CP134" s="511"/>
      <c r="CQ134" s="511"/>
      <c r="CR134" s="511"/>
      <c r="CS134" s="511"/>
      <c r="CT134" s="511"/>
      <c r="CU134" s="511"/>
      <c r="CV134" s="511"/>
      <c r="CW134" s="511"/>
      <c r="CX134" s="511"/>
      <c r="CY134" s="511"/>
      <c r="CZ134" s="511"/>
      <c r="DA134" s="511"/>
      <c r="DB134" s="511"/>
      <c r="DC134" s="511"/>
      <c r="DD134" s="511"/>
      <c r="DE134" s="511"/>
      <c r="DF134" s="511"/>
      <c r="DG134" s="511"/>
      <c r="DH134" s="511"/>
      <c r="DI134" s="511"/>
      <c r="DJ134" s="511"/>
      <c r="DL134" s="530"/>
      <c r="DM134" s="530"/>
      <c r="DN134" s="530"/>
      <c r="DO134" s="530"/>
      <c r="DP134" s="530"/>
      <c r="DQ134" s="530"/>
      <c r="DR134" s="530"/>
      <c r="DS134" s="530"/>
      <c r="DT134" s="530"/>
      <c r="DU134" s="530"/>
      <c r="DV134" s="530"/>
      <c r="DW134" s="530"/>
      <c r="DX134" s="530"/>
      <c r="DY134" s="530"/>
      <c r="DZ134" s="530"/>
      <c r="EA134" s="530"/>
      <c r="EB134" s="530"/>
      <c r="EC134" s="530"/>
      <c r="ED134" s="530"/>
      <c r="EE134" s="530"/>
      <c r="EF134" s="530"/>
      <c r="EG134" s="530"/>
      <c r="EI134" s="531"/>
      <c r="EJ134" s="531"/>
      <c r="EK134" s="536"/>
      <c r="EL134" s="531"/>
      <c r="EM134" s="531"/>
      <c r="EN134" s="531"/>
      <c r="EO134" s="531"/>
      <c r="EP134" s="531"/>
      <c r="EQ134" s="531"/>
      <c r="ER134" s="531"/>
      <c r="ES134" s="531"/>
      <c r="ET134" s="531"/>
      <c r="EU134" s="531"/>
      <c r="EV134" s="531"/>
      <c r="EW134" s="531"/>
      <c r="EX134" s="531"/>
      <c r="EY134" s="531"/>
      <c r="EZ134" s="531"/>
      <c r="FA134" s="531"/>
      <c r="FB134" s="531"/>
      <c r="FC134" s="531"/>
      <c r="FD134" s="531"/>
      <c r="FF134" s="532"/>
      <c r="FG134" s="532"/>
      <c r="FH134" s="532"/>
      <c r="FI134" s="532"/>
      <c r="FJ134" s="532"/>
      <c r="FK134" s="532"/>
      <c r="FL134" s="532"/>
      <c r="FM134" s="532"/>
      <c r="FN134" s="532"/>
      <c r="FO134" s="532"/>
      <c r="FP134" s="532"/>
      <c r="FQ134" s="532"/>
      <c r="FR134" s="532"/>
      <c r="FS134" s="532"/>
      <c r="FT134" s="532"/>
      <c r="FU134" s="532"/>
      <c r="FV134" s="532"/>
      <c r="FW134" s="532"/>
      <c r="FX134" s="532"/>
      <c r="FY134" s="532"/>
      <c r="FZ134" s="532"/>
      <c r="GA134" s="532"/>
      <c r="GC134" s="533"/>
      <c r="GD134" s="533"/>
      <c r="GE134" s="533"/>
      <c r="GF134" s="533"/>
      <c r="GG134" s="533"/>
      <c r="GH134" s="533"/>
      <c r="GI134" s="533"/>
      <c r="GJ134" s="533"/>
      <c r="GK134" s="533"/>
      <c r="GL134" s="533"/>
      <c r="GM134" s="533"/>
      <c r="GN134" s="533"/>
      <c r="GO134" s="533"/>
      <c r="GP134" s="533"/>
      <c r="GQ134" s="533"/>
      <c r="GR134" s="533"/>
      <c r="GS134" s="533"/>
      <c r="GT134" s="533"/>
      <c r="GU134" s="533"/>
      <c r="GV134" s="533"/>
      <c r="GW134" s="533"/>
      <c r="GX134" s="533"/>
      <c r="GZ134" s="511"/>
      <c r="HA134" s="511"/>
      <c r="HB134" s="511"/>
      <c r="HC134" s="511"/>
      <c r="HD134" s="511"/>
      <c r="HE134" s="511"/>
      <c r="HF134" s="511"/>
      <c r="HG134" s="511"/>
      <c r="HH134" s="511"/>
      <c r="HI134" s="511"/>
      <c r="HJ134" s="511"/>
      <c r="HK134" s="511"/>
      <c r="HL134" s="511"/>
      <c r="HM134" s="511"/>
      <c r="HN134" s="511"/>
      <c r="HO134" s="511"/>
      <c r="HP134" s="511"/>
      <c r="HQ134" s="511"/>
      <c r="HR134" s="511"/>
      <c r="HS134" s="511"/>
      <c r="HT134" s="511"/>
      <c r="HU134" s="511"/>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T134" s="531"/>
      <c r="IU134" s="531"/>
      <c r="IV134" s="531"/>
      <c r="IW134" s="531"/>
      <c r="IX134" s="531"/>
      <c r="IY134" s="531"/>
      <c r="IZ134" s="531"/>
      <c r="JA134" s="531"/>
      <c r="JB134" s="531"/>
      <c r="JC134" s="531"/>
      <c r="JD134" s="531"/>
      <c r="JE134" s="531"/>
      <c r="JF134" s="531"/>
      <c r="JG134" s="531"/>
      <c r="JH134" s="531"/>
      <c r="JI134" s="531"/>
      <c r="JJ134" s="531"/>
      <c r="JK134" s="531"/>
      <c r="JL134" s="531"/>
      <c r="JM134" s="531"/>
      <c r="JN134" s="531"/>
      <c r="JO134" s="531"/>
      <c r="JQ134" s="532"/>
      <c r="JR134" s="532"/>
      <c r="JS134" s="532"/>
      <c r="JT134" s="532"/>
      <c r="JU134" s="532"/>
      <c r="JV134" s="532"/>
      <c r="JW134" s="532"/>
      <c r="JX134" s="532"/>
      <c r="JY134" s="532"/>
      <c r="JZ134" s="532"/>
      <c r="KA134" s="532"/>
      <c r="KB134" s="532"/>
      <c r="KC134" s="532"/>
      <c r="KD134" s="532"/>
      <c r="KE134" s="532"/>
      <c r="KF134" s="532"/>
      <c r="KG134" s="532"/>
      <c r="KH134" s="532"/>
      <c r="KI134" s="532"/>
      <c r="KJ134" s="532"/>
      <c r="KK134" s="532"/>
      <c r="KL134" s="532"/>
      <c r="KN134" s="533"/>
      <c r="KO134" s="533"/>
      <c r="KP134" s="533"/>
      <c r="KQ134" s="533"/>
      <c r="KR134" s="533"/>
      <c r="KS134" s="533"/>
      <c r="KT134" s="533"/>
      <c r="KU134" s="533"/>
      <c r="KV134" s="533"/>
      <c r="KW134" s="533"/>
      <c r="KX134" s="533"/>
      <c r="KY134" s="533"/>
      <c r="KZ134" s="533"/>
      <c r="LA134" s="533"/>
      <c r="LB134" s="533"/>
      <c r="LC134" s="533"/>
      <c r="LD134" s="533"/>
      <c r="LE134" s="533"/>
      <c r="LF134" s="533"/>
      <c r="LG134" s="533"/>
      <c r="LH134" s="533"/>
      <c r="LI134" s="533"/>
    </row>
    <row r="135" spans="1:321"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7"/>
      <c r="BS135" s="507"/>
      <c r="BT135" s="507"/>
      <c r="BU135" s="507"/>
      <c r="BV135" s="507"/>
      <c r="BW135" s="507"/>
      <c r="BX135" s="507"/>
      <c r="BY135" s="507"/>
      <c r="BZ135" s="507"/>
      <c r="CA135" s="507"/>
      <c r="CB135" s="507"/>
      <c r="CC135" s="507"/>
      <c r="CD135" s="507"/>
      <c r="CE135" s="507"/>
      <c r="CF135" s="507"/>
      <c r="CG135" s="507"/>
      <c r="CH135" s="507"/>
      <c r="CI135" s="507"/>
      <c r="CJ135" s="507"/>
      <c r="CK135" s="507"/>
      <c r="CL135" s="507"/>
      <c r="CM135" s="507"/>
      <c r="CO135" s="511"/>
      <c r="CP135" s="511"/>
      <c r="CQ135" s="511"/>
      <c r="CR135" s="511"/>
      <c r="CS135" s="511"/>
      <c r="CT135" s="511"/>
      <c r="CU135" s="511"/>
      <c r="CV135" s="511"/>
      <c r="CW135" s="511"/>
      <c r="CX135" s="511"/>
      <c r="CY135" s="511"/>
      <c r="CZ135" s="511"/>
      <c r="DA135" s="511"/>
      <c r="DB135" s="511"/>
      <c r="DC135" s="511"/>
      <c r="DD135" s="511"/>
      <c r="DE135" s="511"/>
      <c r="DF135" s="511"/>
      <c r="DG135" s="511"/>
      <c r="DH135" s="511"/>
      <c r="DI135" s="511"/>
      <c r="DJ135" s="511"/>
      <c r="DL135" s="530"/>
      <c r="DM135" s="530"/>
      <c r="DN135" s="530"/>
      <c r="DO135" s="530"/>
      <c r="DP135" s="530"/>
      <c r="DQ135" s="530"/>
      <c r="DR135" s="530"/>
      <c r="DS135" s="530"/>
      <c r="DT135" s="530"/>
      <c r="DU135" s="530"/>
      <c r="DV135" s="530"/>
      <c r="DW135" s="530"/>
      <c r="DX135" s="530"/>
      <c r="DY135" s="530"/>
      <c r="DZ135" s="530"/>
      <c r="EA135" s="530"/>
      <c r="EB135" s="530"/>
      <c r="EC135" s="530"/>
      <c r="ED135" s="530"/>
      <c r="EE135" s="530"/>
      <c r="EF135" s="530"/>
      <c r="EG135" s="530"/>
      <c r="EI135" s="531"/>
      <c r="EJ135" s="531"/>
      <c r="EK135" s="536"/>
      <c r="EL135" s="531"/>
      <c r="EM135" s="531"/>
      <c r="EN135" s="531"/>
      <c r="EO135" s="531"/>
      <c r="EP135" s="531"/>
      <c r="EQ135" s="531"/>
      <c r="ER135" s="531"/>
      <c r="ES135" s="531"/>
      <c r="ET135" s="531"/>
      <c r="EU135" s="531"/>
      <c r="EV135" s="531"/>
      <c r="EW135" s="531"/>
      <c r="EX135" s="531"/>
      <c r="EY135" s="531"/>
      <c r="EZ135" s="531"/>
      <c r="FA135" s="531"/>
      <c r="FB135" s="531"/>
      <c r="FC135" s="531"/>
      <c r="FD135" s="531"/>
      <c r="FF135" s="532"/>
      <c r="FG135" s="532"/>
      <c r="FH135" s="532"/>
      <c r="FI135" s="532"/>
      <c r="FJ135" s="532"/>
      <c r="FK135" s="532"/>
      <c r="FL135" s="532"/>
      <c r="FM135" s="532"/>
      <c r="FN135" s="532"/>
      <c r="FO135" s="532"/>
      <c r="FP135" s="532"/>
      <c r="FQ135" s="532"/>
      <c r="FR135" s="532"/>
      <c r="FS135" s="532"/>
      <c r="FT135" s="532"/>
      <c r="FU135" s="532"/>
      <c r="FV135" s="532"/>
      <c r="FW135" s="532"/>
      <c r="FX135" s="532"/>
      <c r="FY135" s="532"/>
      <c r="FZ135" s="532"/>
      <c r="GA135" s="532"/>
      <c r="GC135" s="533"/>
      <c r="GD135" s="533"/>
      <c r="GE135" s="533"/>
      <c r="GF135" s="533"/>
      <c r="GG135" s="533"/>
      <c r="GH135" s="533"/>
      <c r="GI135" s="533"/>
      <c r="GJ135" s="533"/>
      <c r="GK135" s="533"/>
      <c r="GL135" s="533"/>
      <c r="GM135" s="533"/>
      <c r="GN135" s="533"/>
      <c r="GO135" s="533"/>
      <c r="GP135" s="533"/>
      <c r="GQ135" s="533"/>
      <c r="GR135" s="533"/>
      <c r="GS135" s="533"/>
      <c r="GT135" s="533"/>
      <c r="GU135" s="533"/>
      <c r="GV135" s="533"/>
      <c r="GW135" s="533"/>
      <c r="GX135" s="533"/>
      <c r="GZ135" s="511"/>
      <c r="HA135" s="511"/>
      <c r="HB135" s="511"/>
      <c r="HC135" s="511"/>
      <c r="HD135" s="511"/>
      <c r="HE135" s="511"/>
      <c r="HF135" s="511"/>
      <c r="HG135" s="511"/>
      <c r="HH135" s="511"/>
      <c r="HI135" s="511"/>
      <c r="HJ135" s="511"/>
      <c r="HK135" s="511"/>
      <c r="HL135" s="511"/>
      <c r="HM135" s="511"/>
      <c r="HN135" s="511"/>
      <c r="HO135" s="511"/>
      <c r="HP135" s="511"/>
      <c r="HQ135" s="511"/>
      <c r="HR135" s="511"/>
      <c r="HS135" s="511"/>
      <c r="HT135" s="511"/>
      <c r="HU135" s="511"/>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T135" s="531"/>
      <c r="IU135" s="531"/>
      <c r="IV135" s="531"/>
      <c r="IW135" s="531"/>
      <c r="IX135" s="531"/>
      <c r="IY135" s="531"/>
      <c r="IZ135" s="531"/>
      <c r="JA135" s="531"/>
      <c r="JB135" s="531"/>
      <c r="JC135" s="531"/>
      <c r="JD135" s="531"/>
      <c r="JE135" s="531"/>
      <c r="JF135" s="531"/>
      <c r="JG135" s="531"/>
      <c r="JH135" s="531"/>
      <c r="JI135" s="531"/>
      <c r="JJ135" s="531"/>
      <c r="JK135" s="531"/>
      <c r="JL135" s="531"/>
      <c r="JM135" s="531"/>
      <c r="JN135" s="531"/>
      <c r="JO135" s="531"/>
      <c r="JQ135" s="532"/>
      <c r="JR135" s="532"/>
      <c r="JS135" s="532"/>
      <c r="JT135" s="532"/>
      <c r="JU135" s="532"/>
      <c r="JV135" s="532"/>
      <c r="JW135" s="532"/>
      <c r="JX135" s="532"/>
      <c r="JY135" s="532"/>
      <c r="JZ135" s="532"/>
      <c r="KA135" s="532"/>
      <c r="KB135" s="532"/>
      <c r="KC135" s="532"/>
      <c r="KD135" s="532"/>
      <c r="KE135" s="532"/>
      <c r="KF135" s="532"/>
      <c r="KG135" s="532"/>
      <c r="KH135" s="532"/>
      <c r="KI135" s="532"/>
      <c r="KJ135" s="532"/>
      <c r="KK135" s="532"/>
      <c r="KL135" s="532"/>
      <c r="KN135" s="533"/>
      <c r="KO135" s="533"/>
      <c r="KP135" s="533"/>
      <c r="KQ135" s="533"/>
      <c r="KR135" s="533"/>
      <c r="KS135" s="533"/>
      <c r="KT135" s="533"/>
      <c r="KU135" s="533"/>
      <c r="KV135" s="533"/>
      <c r="KW135" s="533"/>
      <c r="KX135" s="533"/>
      <c r="KY135" s="533"/>
      <c r="KZ135" s="533"/>
      <c r="LA135" s="533"/>
      <c r="LB135" s="533"/>
      <c r="LC135" s="533"/>
      <c r="LD135" s="533"/>
      <c r="LE135" s="533"/>
      <c r="LF135" s="533"/>
      <c r="LG135" s="533"/>
      <c r="LH135" s="533"/>
      <c r="LI135" s="533"/>
    </row>
    <row r="136" spans="1:321"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7"/>
      <c r="BS136" s="507"/>
      <c r="BT136" s="507"/>
      <c r="BU136" s="507"/>
      <c r="BV136" s="507"/>
      <c r="BW136" s="507"/>
      <c r="BX136" s="507"/>
      <c r="BY136" s="507"/>
      <c r="BZ136" s="507"/>
      <c r="CA136" s="507"/>
      <c r="CB136" s="507"/>
      <c r="CC136" s="507"/>
      <c r="CD136" s="507"/>
      <c r="CE136" s="507"/>
      <c r="CF136" s="507"/>
      <c r="CG136" s="507"/>
      <c r="CH136" s="507"/>
      <c r="CI136" s="507"/>
      <c r="CJ136" s="507"/>
      <c r="CK136" s="507"/>
      <c r="CL136" s="507"/>
      <c r="CM136" s="507"/>
      <c r="CO136" s="511"/>
      <c r="CP136" s="511"/>
      <c r="CQ136" s="511"/>
      <c r="CR136" s="511"/>
      <c r="CS136" s="511"/>
      <c r="CT136" s="511"/>
      <c r="CU136" s="511"/>
      <c r="CV136" s="511"/>
      <c r="CW136" s="511"/>
      <c r="CX136" s="511"/>
      <c r="CY136" s="511"/>
      <c r="CZ136" s="511"/>
      <c r="DA136" s="511"/>
      <c r="DB136" s="511"/>
      <c r="DC136" s="511"/>
      <c r="DD136" s="511"/>
      <c r="DE136" s="511"/>
      <c r="DF136" s="511"/>
      <c r="DG136" s="511"/>
      <c r="DH136" s="511"/>
      <c r="DI136" s="511"/>
      <c r="DJ136" s="511"/>
      <c r="DL136" s="530"/>
      <c r="DM136" s="530"/>
      <c r="DN136" s="530"/>
      <c r="DO136" s="530"/>
      <c r="DP136" s="530"/>
      <c r="DQ136" s="530"/>
      <c r="DR136" s="530"/>
      <c r="DS136" s="530"/>
      <c r="DT136" s="530"/>
      <c r="DU136" s="530"/>
      <c r="DV136" s="530"/>
      <c r="DW136" s="530"/>
      <c r="DX136" s="530"/>
      <c r="DY136" s="530"/>
      <c r="DZ136" s="530"/>
      <c r="EA136" s="530"/>
      <c r="EB136" s="530"/>
      <c r="EC136" s="530"/>
      <c r="ED136" s="530"/>
      <c r="EE136" s="530"/>
      <c r="EF136" s="530"/>
      <c r="EG136" s="530"/>
      <c r="EI136" s="531"/>
      <c r="EJ136" s="531"/>
      <c r="EK136" s="536"/>
      <c r="EL136" s="531"/>
      <c r="EM136" s="531"/>
      <c r="EN136" s="531"/>
      <c r="EO136" s="531"/>
      <c r="EP136" s="531"/>
      <c r="EQ136" s="531"/>
      <c r="ER136" s="531"/>
      <c r="ES136" s="531"/>
      <c r="ET136" s="531"/>
      <c r="EU136" s="531"/>
      <c r="EV136" s="531"/>
      <c r="EW136" s="531"/>
      <c r="EX136" s="531"/>
      <c r="EY136" s="531"/>
      <c r="EZ136" s="531"/>
      <c r="FA136" s="531"/>
      <c r="FB136" s="531"/>
      <c r="FC136" s="531"/>
      <c r="FD136" s="531"/>
      <c r="FF136" s="532"/>
      <c r="FG136" s="532"/>
      <c r="FH136" s="532"/>
      <c r="FI136" s="532"/>
      <c r="FJ136" s="532"/>
      <c r="FK136" s="532"/>
      <c r="FL136" s="532"/>
      <c r="FM136" s="532"/>
      <c r="FN136" s="532"/>
      <c r="FO136" s="532"/>
      <c r="FP136" s="532"/>
      <c r="FQ136" s="532"/>
      <c r="FR136" s="532"/>
      <c r="FS136" s="532"/>
      <c r="FT136" s="532"/>
      <c r="FU136" s="532"/>
      <c r="FV136" s="532"/>
      <c r="FW136" s="532"/>
      <c r="FX136" s="532"/>
      <c r="FY136" s="532"/>
      <c r="FZ136" s="532"/>
      <c r="GA136" s="532"/>
      <c r="GC136" s="533"/>
      <c r="GD136" s="533"/>
      <c r="GE136" s="533"/>
      <c r="GF136" s="533"/>
      <c r="GG136" s="533"/>
      <c r="GH136" s="533"/>
      <c r="GI136" s="533"/>
      <c r="GJ136" s="533"/>
      <c r="GK136" s="533"/>
      <c r="GL136" s="533"/>
      <c r="GM136" s="533"/>
      <c r="GN136" s="533"/>
      <c r="GO136" s="533"/>
      <c r="GP136" s="533"/>
      <c r="GQ136" s="533"/>
      <c r="GR136" s="533"/>
      <c r="GS136" s="533"/>
      <c r="GT136" s="533"/>
      <c r="GU136" s="533"/>
      <c r="GV136" s="533"/>
      <c r="GW136" s="533"/>
      <c r="GX136" s="533"/>
      <c r="GZ136" s="511"/>
      <c r="HA136" s="511"/>
      <c r="HB136" s="511"/>
      <c r="HC136" s="511"/>
      <c r="HD136" s="511"/>
      <c r="HE136" s="511"/>
      <c r="HF136" s="511"/>
      <c r="HG136" s="511"/>
      <c r="HH136" s="511"/>
      <c r="HI136" s="511"/>
      <c r="HJ136" s="511"/>
      <c r="HK136" s="511"/>
      <c r="HL136" s="511"/>
      <c r="HM136" s="511"/>
      <c r="HN136" s="511"/>
      <c r="HO136" s="511"/>
      <c r="HP136" s="511"/>
      <c r="HQ136" s="511"/>
      <c r="HR136" s="511"/>
      <c r="HS136" s="511"/>
      <c r="HT136" s="511"/>
      <c r="HU136" s="511"/>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T136" s="531"/>
      <c r="IU136" s="531"/>
      <c r="IV136" s="531"/>
      <c r="IW136" s="531"/>
      <c r="IX136" s="531"/>
      <c r="IY136" s="531"/>
      <c r="IZ136" s="531"/>
      <c r="JA136" s="531"/>
      <c r="JB136" s="531"/>
      <c r="JC136" s="531"/>
      <c r="JD136" s="531"/>
      <c r="JE136" s="531"/>
      <c r="JF136" s="531"/>
      <c r="JG136" s="531"/>
      <c r="JH136" s="531"/>
      <c r="JI136" s="531"/>
      <c r="JJ136" s="531"/>
      <c r="JK136" s="531"/>
      <c r="JL136" s="531"/>
      <c r="JM136" s="531"/>
      <c r="JN136" s="531"/>
      <c r="JO136" s="531"/>
      <c r="JQ136" s="532"/>
      <c r="JR136" s="532"/>
      <c r="JS136" s="532"/>
      <c r="JT136" s="532"/>
      <c r="JU136" s="532"/>
      <c r="JV136" s="532"/>
      <c r="JW136" s="532"/>
      <c r="JX136" s="532"/>
      <c r="JY136" s="532"/>
      <c r="JZ136" s="532"/>
      <c r="KA136" s="532"/>
      <c r="KB136" s="532"/>
      <c r="KC136" s="532"/>
      <c r="KD136" s="532"/>
      <c r="KE136" s="532"/>
      <c r="KF136" s="532"/>
      <c r="KG136" s="532"/>
      <c r="KH136" s="532"/>
      <c r="KI136" s="532"/>
      <c r="KJ136" s="532"/>
      <c r="KK136" s="532"/>
      <c r="KL136" s="532"/>
      <c r="KN136" s="533"/>
      <c r="KO136" s="533"/>
      <c r="KP136" s="533"/>
      <c r="KQ136" s="533"/>
      <c r="KR136" s="533"/>
      <c r="KS136" s="533"/>
      <c r="KT136" s="533"/>
      <c r="KU136" s="533"/>
      <c r="KV136" s="533"/>
      <c r="KW136" s="533"/>
      <c r="KX136" s="533"/>
      <c r="KY136" s="533"/>
      <c r="KZ136" s="533"/>
      <c r="LA136" s="533"/>
      <c r="LB136" s="533"/>
      <c r="LC136" s="533"/>
      <c r="LD136" s="533"/>
      <c r="LE136" s="533"/>
      <c r="LF136" s="533"/>
      <c r="LG136" s="533"/>
      <c r="LH136" s="533"/>
      <c r="LI136" s="533"/>
    </row>
    <row r="137" spans="1:321"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7"/>
      <c r="BS137" s="507"/>
      <c r="BT137" s="507"/>
      <c r="BU137" s="507"/>
      <c r="BV137" s="507"/>
      <c r="BW137" s="507"/>
      <c r="BX137" s="507"/>
      <c r="BY137" s="507"/>
      <c r="BZ137" s="507"/>
      <c r="CA137" s="507"/>
      <c r="CB137" s="507"/>
      <c r="CC137" s="507"/>
      <c r="CD137" s="507"/>
      <c r="CE137" s="507"/>
      <c r="CF137" s="507"/>
      <c r="CG137" s="507"/>
      <c r="CH137" s="507"/>
      <c r="CI137" s="507"/>
      <c r="CJ137" s="507"/>
      <c r="CK137" s="507"/>
      <c r="CL137" s="507"/>
      <c r="CM137" s="507"/>
      <c r="CO137" s="511"/>
      <c r="CP137" s="511"/>
      <c r="CQ137" s="511"/>
      <c r="CR137" s="511"/>
      <c r="CS137" s="511"/>
      <c r="CT137" s="511"/>
      <c r="CU137" s="511"/>
      <c r="CV137" s="511"/>
      <c r="CW137" s="511"/>
      <c r="CX137" s="511"/>
      <c r="CY137" s="511"/>
      <c r="CZ137" s="511"/>
      <c r="DA137" s="511"/>
      <c r="DB137" s="511"/>
      <c r="DC137" s="511"/>
      <c r="DD137" s="511"/>
      <c r="DE137" s="511"/>
      <c r="DF137" s="511"/>
      <c r="DG137" s="511"/>
      <c r="DH137" s="511"/>
      <c r="DI137" s="511"/>
      <c r="DJ137" s="511"/>
      <c r="DL137" s="530"/>
      <c r="DM137" s="530"/>
      <c r="DN137" s="530"/>
      <c r="DO137" s="530"/>
      <c r="DP137" s="530"/>
      <c r="DQ137" s="530"/>
      <c r="DR137" s="530"/>
      <c r="DS137" s="530"/>
      <c r="DT137" s="530"/>
      <c r="DU137" s="530"/>
      <c r="DV137" s="530"/>
      <c r="DW137" s="530"/>
      <c r="DX137" s="530"/>
      <c r="DY137" s="530"/>
      <c r="DZ137" s="530"/>
      <c r="EA137" s="530"/>
      <c r="EB137" s="530"/>
      <c r="EC137" s="530"/>
      <c r="ED137" s="530"/>
      <c r="EE137" s="530"/>
      <c r="EF137" s="530"/>
      <c r="EG137" s="530"/>
      <c r="EI137" s="531"/>
      <c r="EJ137" s="531"/>
      <c r="EK137" s="536"/>
      <c r="EL137" s="531"/>
      <c r="EM137" s="531"/>
      <c r="EN137" s="531"/>
      <c r="EO137" s="531"/>
      <c r="EP137" s="531"/>
      <c r="EQ137" s="531"/>
      <c r="ER137" s="531"/>
      <c r="ES137" s="531"/>
      <c r="ET137" s="531"/>
      <c r="EU137" s="531"/>
      <c r="EV137" s="531"/>
      <c r="EW137" s="531"/>
      <c r="EX137" s="531"/>
      <c r="EY137" s="531"/>
      <c r="EZ137" s="531"/>
      <c r="FA137" s="531"/>
      <c r="FB137" s="531"/>
      <c r="FC137" s="531"/>
      <c r="FD137" s="531"/>
      <c r="FF137" s="532"/>
      <c r="FG137" s="532"/>
      <c r="FH137" s="532"/>
      <c r="FI137" s="532"/>
      <c r="FJ137" s="532"/>
      <c r="FK137" s="532"/>
      <c r="FL137" s="532"/>
      <c r="FM137" s="532"/>
      <c r="FN137" s="532"/>
      <c r="FO137" s="532"/>
      <c r="FP137" s="532"/>
      <c r="FQ137" s="532"/>
      <c r="FR137" s="532"/>
      <c r="FS137" s="532"/>
      <c r="FT137" s="532"/>
      <c r="FU137" s="532"/>
      <c r="FV137" s="532"/>
      <c r="FW137" s="532"/>
      <c r="FX137" s="532"/>
      <c r="FY137" s="532"/>
      <c r="FZ137" s="532"/>
      <c r="GA137" s="532"/>
      <c r="GC137" s="533"/>
      <c r="GD137" s="533"/>
      <c r="GE137" s="533"/>
      <c r="GF137" s="533"/>
      <c r="GG137" s="533"/>
      <c r="GH137" s="533"/>
      <c r="GI137" s="533"/>
      <c r="GJ137" s="533"/>
      <c r="GK137" s="533"/>
      <c r="GL137" s="533"/>
      <c r="GM137" s="533"/>
      <c r="GN137" s="533"/>
      <c r="GO137" s="533"/>
      <c r="GP137" s="533"/>
      <c r="GQ137" s="533"/>
      <c r="GR137" s="533"/>
      <c r="GS137" s="533"/>
      <c r="GT137" s="533"/>
      <c r="GU137" s="533"/>
      <c r="GV137" s="533"/>
      <c r="GW137" s="533"/>
      <c r="GX137" s="533"/>
      <c r="GZ137" s="511"/>
      <c r="HA137" s="511"/>
      <c r="HB137" s="511"/>
      <c r="HC137" s="511"/>
      <c r="HD137" s="511"/>
      <c r="HE137" s="511"/>
      <c r="HF137" s="511"/>
      <c r="HG137" s="511"/>
      <c r="HH137" s="511"/>
      <c r="HI137" s="511"/>
      <c r="HJ137" s="511"/>
      <c r="HK137" s="511"/>
      <c r="HL137" s="511"/>
      <c r="HM137" s="511"/>
      <c r="HN137" s="511"/>
      <c r="HO137" s="511"/>
      <c r="HP137" s="511"/>
      <c r="HQ137" s="511"/>
      <c r="HR137" s="511"/>
      <c r="HS137" s="511"/>
      <c r="HT137" s="511"/>
      <c r="HU137" s="511"/>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T137" s="531"/>
      <c r="IU137" s="531"/>
      <c r="IV137" s="531"/>
      <c r="IW137" s="531"/>
      <c r="IX137" s="531"/>
      <c r="IY137" s="531"/>
      <c r="IZ137" s="531"/>
      <c r="JA137" s="531"/>
      <c r="JB137" s="531"/>
      <c r="JC137" s="531"/>
      <c r="JD137" s="531"/>
      <c r="JE137" s="531"/>
      <c r="JF137" s="531"/>
      <c r="JG137" s="531"/>
      <c r="JH137" s="531"/>
      <c r="JI137" s="531"/>
      <c r="JJ137" s="531"/>
      <c r="JK137" s="531"/>
      <c r="JL137" s="531"/>
      <c r="JM137" s="531"/>
      <c r="JN137" s="531"/>
      <c r="JO137" s="531"/>
      <c r="JQ137" s="532"/>
      <c r="JR137" s="532"/>
      <c r="JS137" s="532"/>
      <c r="JT137" s="532"/>
      <c r="JU137" s="532"/>
      <c r="JV137" s="532"/>
      <c r="JW137" s="532"/>
      <c r="JX137" s="532"/>
      <c r="JY137" s="532"/>
      <c r="JZ137" s="532"/>
      <c r="KA137" s="532"/>
      <c r="KB137" s="532"/>
      <c r="KC137" s="532"/>
      <c r="KD137" s="532"/>
      <c r="KE137" s="532"/>
      <c r="KF137" s="532"/>
      <c r="KG137" s="532"/>
      <c r="KH137" s="532"/>
      <c r="KI137" s="532"/>
      <c r="KJ137" s="532"/>
      <c r="KK137" s="532"/>
      <c r="KL137" s="532"/>
      <c r="KN137" s="533"/>
      <c r="KO137" s="533"/>
      <c r="KP137" s="533"/>
      <c r="KQ137" s="533"/>
      <c r="KR137" s="533"/>
      <c r="KS137" s="533"/>
      <c r="KT137" s="533"/>
      <c r="KU137" s="533"/>
      <c r="KV137" s="533"/>
      <c r="KW137" s="533"/>
      <c r="KX137" s="533"/>
      <c r="KY137" s="533"/>
      <c r="KZ137" s="533"/>
      <c r="LA137" s="533"/>
      <c r="LB137" s="533"/>
      <c r="LC137" s="533"/>
      <c r="LD137" s="533"/>
      <c r="LE137" s="533"/>
      <c r="LF137" s="533"/>
      <c r="LG137" s="533"/>
      <c r="LH137" s="533"/>
      <c r="LI137" s="533"/>
    </row>
    <row r="138" spans="1:321"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7"/>
      <c r="BS138" s="507"/>
      <c r="BT138" s="507"/>
      <c r="BU138" s="507"/>
      <c r="BV138" s="507"/>
      <c r="BW138" s="507"/>
      <c r="BX138" s="507"/>
      <c r="BY138" s="507"/>
      <c r="BZ138" s="507"/>
      <c r="CA138" s="507"/>
      <c r="CB138" s="507"/>
      <c r="CC138" s="507"/>
      <c r="CD138" s="507"/>
      <c r="CE138" s="507"/>
      <c r="CF138" s="507"/>
      <c r="CG138" s="507"/>
      <c r="CH138" s="507"/>
      <c r="CI138" s="507"/>
      <c r="CJ138" s="507"/>
      <c r="CK138" s="507"/>
      <c r="CL138" s="507"/>
      <c r="CM138" s="507"/>
      <c r="CO138" s="511"/>
      <c r="CP138" s="511"/>
      <c r="CQ138" s="511"/>
      <c r="CR138" s="511"/>
      <c r="CS138" s="511"/>
      <c r="CT138" s="511"/>
      <c r="CU138" s="511"/>
      <c r="CV138" s="511"/>
      <c r="CW138" s="511"/>
      <c r="CX138" s="511"/>
      <c r="CY138" s="511"/>
      <c r="CZ138" s="511"/>
      <c r="DA138" s="511"/>
      <c r="DB138" s="511"/>
      <c r="DC138" s="511"/>
      <c r="DD138" s="511"/>
      <c r="DE138" s="511"/>
      <c r="DF138" s="511"/>
      <c r="DG138" s="511"/>
      <c r="DH138" s="511"/>
      <c r="DI138" s="511"/>
      <c r="DJ138" s="511"/>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I138" s="531"/>
      <c r="EJ138" s="531"/>
      <c r="EK138" s="536"/>
      <c r="EL138" s="531"/>
      <c r="EM138" s="531"/>
      <c r="EN138" s="531"/>
      <c r="EO138" s="531"/>
      <c r="EP138" s="531"/>
      <c r="EQ138" s="531"/>
      <c r="ER138" s="531"/>
      <c r="ES138" s="531"/>
      <c r="ET138" s="531"/>
      <c r="EU138" s="531"/>
      <c r="EV138" s="531"/>
      <c r="EW138" s="531"/>
      <c r="EX138" s="531"/>
      <c r="EY138" s="531"/>
      <c r="EZ138" s="531"/>
      <c r="FA138" s="531"/>
      <c r="FB138" s="531"/>
      <c r="FC138" s="531"/>
      <c r="FD138" s="531"/>
      <c r="FF138" s="532"/>
      <c r="FG138" s="532"/>
      <c r="FH138" s="532"/>
      <c r="FI138" s="532"/>
      <c r="FJ138" s="532"/>
      <c r="FK138" s="532"/>
      <c r="FL138" s="532"/>
      <c r="FM138" s="532"/>
      <c r="FN138" s="532"/>
      <c r="FO138" s="532"/>
      <c r="FP138" s="532"/>
      <c r="FQ138" s="532"/>
      <c r="FR138" s="532"/>
      <c r="FS138" s="532"/>
      <c r="FT138" s="532"/>
      <c r="FU138" s="532"/>
      <c r="FV138" s="532"/>
      <c r="FW138" s="532"/>
      <c r="FX138" s="532"/>
      <c r="FY138" s="532"/>
      <c r="FZ138" s="532"/>
      <c r="GA138" s="532"/>
      <c r="GC138" s="533"/>
      <c r="GD138" s="533"/>
      <c r="GE138" s="533"/>
      <c r="GF138" s="533"/>
      <c r="GG138" s="533"/>
      <c r="GH138" s="533"/>
      <c r="GI138" s="533"/>
      <c r="GJ138" s="533"/>
      <c r="GK138" s="533"/>
      <c r="GL138" s="533"/>
      <c r="GM138" s="533"/>
      <c r="GN138" s="533"/>
      <c r="GO138" s="533"/>
      <c r="GP138" s="533"/>
      <c r="GQ138" s="533"/>
      <c r="GR138" s="533"/>
      <c r="GS138" s="533"/>
      <c r="GT138" s="533"/>
      <c r="GU138" s="533"/>
      <c r="GV138" s="533"/>
      <c r="GW138" s="533"/>
      <c r="GX138" s="533"/>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T138" s="531"/>
      <c r="IU138" s="531"/>
      <c r="IV138" s="531"/>
      <c r="IW138" s="531"/>
      <c r="IX138" s="531"/>
      <c r="IY138" s="531"/>
      <c r="IZ138" s="531"/>
      <c r="JA138" s="531"/>
      <c r="JB138" s="531"/>
      <c r="JC138" s="531"/>
      <c r="JD138" s="531"/>
      <c r="JE138" s="531"/>
      <c r="JF138" s="531"/>
      <c r="JG138" s="531"/>
      <c r="JH138" s="531"/>
      <c r="JI138" s="531"/>
      <c r="JJ138" s="531"/>
      <c r="JK138" s="531"/>
      <c r="JL138" s="531"/>
      <c r="JM138" s="531"/>
      <c r="JN138" s="531"/>
      <c r="JO138" s="531"/>
      <c r="JQ138" s="532"/>
      <c r="JR138" s="532"/>
      <c r="JS138" s="532"/>
      <c r="JT138" s="532"/>
      <c r="JU138" s="532"/>
      <c r="JV138" s="532"/>
      <c r="JW138" s="532"/>
      <c r="JX138" s="532"/>
      <c r="JY138" s="532"/>
      <c r="JZ138" s="532"/>
      <c r="KA138" s="532"/>
      <c r="KB138" s="532"/>
      <c r="KC138" s="532"/>
      <c r="KD138" s="532"/>
      <c r="KE138" s="532"/>
      <c r="KF138" s="532"/>
      <c r="KG138" s="532"/>
      <c r="KH138" s="532"/>
      <c r="KI138" s="532"/>
      <c r="KJ138" s="532"/>
      <c r="KK138" s="532"/>
      <c r="KL138" s="532"/>
      <c r="KN138" s="533"/>
      <c r="KO138" s="533"/>
      <c r="KP138" s="533"/>
      <c r="KQ138" s="533"/>
      <c r="KR138" s="533"/>
      <c r="KS138" s="533"/>
      <c r="KT138" s="533"/>
      <c r="KU138" s="533"/>
      <c r="KV138" s="533"/>
      <c r="KW138" s="533"/>
      <c r="KX138" s="533"/>
      <c r="KY138" s="533"/>
      <c r="KZ138" s="533"/>
      <c r="LA138" s="533"/>
      <c r="LB138" s="533"/>
      <c r="LC138" s="533"/>
      <c r="LD138" s="533"/>
      <c r="LE138" s="533"/>
      <c r="LF138" s="533"/>
      <c r="LG138" s="533"/>
      <c r="LH138" s="533"/>
      <c r="LI138" s="533"/>
    </row>
    <row r="139" spans="1:321"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7"/>
      <c r="BS139" s="507"/>
      <c r="BT139" s="507"/>
      <c r="BU139" s="507"/>
      <c r="BV139" s="507"/>
      <c r="BW139" s="507"/>
      <c r="BX139" s="507"/>
      <c r="BY139" s="507"/>
      <c r="BZ139" s="507"/>
      <c r="CA139" s="507"/>
      <c r="CB139" s="507"/>
      <c r="CC139" s="507"/>
      <c r="CD139" s="507"/>
      <c r="CE139" s="507"/>
      <c r="CF139" s="507"/>
      <c r="CG139" s="507"/>
      <c r="CH139" s="507"/>
      <c r="CI139" s="507"/>
      <c r="CJ139" s="507"/>
      <c r="CK139" s="507"/>
      <c r="CL139" s="507"/>
      <c r="CM139" s="507"/>
      <c r="CO139" s="511"/>
      <c r="CP139" s="511"/>
      <c r="CQ139" s="511"/>
      <c r="CR139" s="511"/>
      <c r="CS139" s="511"/>
      <c r="CT139" s="511"/>
      <c r="CU139" s="511"/>
      <c r="CV139" s="511"/>
      <c r="CW139" s="511"/>
      <c r="CX139" s="511"/>
      <c r="CY139" s="511"/>
      <c r="CZ139" s="511"/>
      <c r="DA139" s="511"/>
      <c r="DB139" s="511"/>
      <c r="DC139" s="511"/>
      <c r="DD139" s="511"/>
      <c r="DE139" s="511"/>
      <c r="DF139" s="511"/>
      <c r="DG139" s="511"/>
      <c r="DH139" s="511"/>
      <c r="DI139" s="511"/>
      <c r="DJ139" s="511"/>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I139" s="531"/>
      <c r="EJ139" s="531"/>
      <c r="EK139" s="536"/>
      <c r="EL139" s="531"/>
      <c r="EM139" s="531"/>
      <c r="EN139" s="531"/>
      <c r="EO139" s="531"/>
      <c r="EP139" s="531"/>
      <c r="EQ139" s="531"/>
      <c r="ER139" s="531"/>
      <c r="ES139" s="531"/>
      <c r="ET139" s="531"/>
      <c r="EU139" s="531"/>
      <c r="EV139" s="531"/>
      <c r="EW139" s="531"/>
      <c r="EX139" s="531"/>
      <c r="EY139" s="531"/>
      <c r="EZ139" s="531"/>
      <c r="FA139" s="531"/>
      <c r="FB139" s="531"/>
      <c r="FC139" s="531"/>
      <c r="FD139" s="531"/>
      <c r="FF139" s="532"/>
      <c r="FG139" s="532"/>
      <c r="FH139" s="532"/>
      <c r="FI139" s="532"/>
      <c r="FJ139" s="532"/>
      <c r="FK139" s="532"/>
      <c r="FL139" s="532"/>
      <c r="FM139" s="532"/>
      <c r="FN139" s="532"/>
      <c r="FO139" s="532"/>
      <c r="FP139" s="532"/>
      <c r="FQ139" s="532"/>
      <c r="FR139" s="532"/>
      <c r="FS139" s="532"/>
      <c r="FT139" s="532"/>
      <c r="FU139" s="532"/>
      <c r="FV139" s="532"/>
      <c r="FW139" s="532"/>
      <c r="FX139" s="532"/>
      <c r="FY139" s="532"/>
      <c r="FZ139" s="532"/>
      <c r="GA139" s="532"/>
      <c r="GC139" s="533"/>
      <c r="GD139" s="533"/>
      <c r="GE139" s="533"/>
      <c r="GF139" s="533"/>
      <c r="GG139" s="533"/>
      <c r="GH139" s="533"/>
      <c r="GI139" s="533"/>
      <c r="GJ139" s="533"/>
      <c r="GK139" s="533"/>
      <c r="GL139" s="533"/>
      <c r="GM139" s="533"/>
      <c r="GN139" s="533"/>
      <c r="GO139" s="533"/>
      <c r="GP139" s="533"/>
      <c r="GQ139" s="533"/>
      <c r="GR139" s="533"/>
      <c r="GS139" s="533"/>
      <c r="GT139" s="533"/>
      <c r="GU139" s="533"/>
      <c r="GV139" s="533"/>
      <c r="GW139" s="533"/>
      <c r="GX139" s="533"/>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T139" s="531"/>
      <c r="IU139" s="531"/>
      <c r="IV139" s="531"/>
      <c r="IW139" s="531"/>
      <c r="IX139" s="531"/>
      <c r="IY139" s="531"/>
      <c r="IZ139" s="531"/>
      <c r="JA139" s="531"/>
      <c r="JB139" s="531"/>
      <c r="JC139" s="531"/>
      <c r="JD139" s="531"/>
      <c r="JE139" s="531"/>
      <c r="JF139" s="531"/>
      <c r="JG139" s="531"/>
      <c r="JH139" s="531"/>
      <c r="JI139" s="531"/>
      <c r="JJ139" s="531"/>
      <c r="JK139" s="531"/>
      <c r="JL139" s="531"/>
      <c r="JM139" s="531"/>
      <c r="JN139" s="531"/>
      <c r="JO139" s="531"/>
      <c r="JQ139" s="532"/>
      <c r="JR139" s="532"/>
      <c r="JS139" s="532"/>
      <c r="JT139" s="532"/>
      <c r="JU139" s="532"/>
      <c r="JV139" s="532"/>
      <c r="JW139" s="532"/>
      <c r="JX139" s="532"/>
      <c r="JY139" s="532"/>
      <c r="JZ139" s="532"/>
      <c r="KA139" s="532"/>
      <c r="KB139" s="532"/>
      <c r="KC139" s="532"/>
      <c r="KD139" s="532"/>
      <c r="KE139" s="532"/>
      <c r="KF139" s="532"/>
      <c r="KG139" s="532"/>
      <c r="KH139" s="532"/>
      <c r="KI139" s="532"/>
      <c r="KJ139" s="532"/>
      <c r="KK139" s="532"/>
      <c r="KL139" s="532"/>
      <c r="KN139" s="533"/>
      <c r="KO139" s="533"/>
      <c r="KP139" s="533"/>
      <c r="KQ139" s="533"/>
      <c r="KR139" s="533"/>
      <c r="KS139" s="533"/>
      <c r="KT139" s="533"/>
      <c r="KU139" s="533"/>
      <c r="KV139" s="533"/>
      <c r="KW139" s="533"/>
      <c r="KX139" s="533"/>
      <c r="KY139" s="533"/>
      <c r="KZ139" s="533"/>
      <c r="LA139" s="533"/>
      <c r="LB139" s="533"/>
      <c r="LC139" s="533"/>
      <c r="LD139" s="533"/>
      <c r="LE139" s="533"/>
      <c r="LF139" s="533"/>
      <c r="LG139" s="533"/>
      <c r="LH139" s="533"/>
      <c r="LI139" s="533"/>
    </row>
    <row r="140" spans="1:321"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7"/>
      <c r="BS140" s="507"/>
      <c r="BT140" s="507"/>
      <c r="BU140" s="507"/>
      <c r="BV140" s="507"/>
      <c r="BW140" s="507"/>
      <c r="BX140" s="507"/>
      <c r="BY140" s="507"/>
      <c r="BZ140" s="507"/>
      <c r="CA140" s="507"/>
      <c r="CB140" s="507"/>
      <c r="CC140" s="507"/>
      <c r="CD140" s="507"/>
      <c r="CE140" s="507"/>
      <c r="CF140" s="507"/>
      <c r="CG140" s="507"/>
      <c r="CH140" s="507"/>
      <c r="CI140" s="507"/>
      <c r="CJ140" s="507"/>
      <c r="CK140" s="507"/>
      <c r="CL140" s="507"/>
      <c r="CM140" s="507"/>
      <c r="CO140" s="511"/>
      <c r="CP140" s="511"/>
      <c r="CQ140" s="511"/>
      <c r="CR140" s="511"/>
      <c r="CS140" s="511"/>
      <c r="CT140" s="511"/>
      <c r="CU140" s="511"/>
      <c r="CV140" s="511"/>
      <c r="CW140" s="511"/>
      <c r="CX140" s="511"/>
      <c r="CY140" s="511"/>
      <c r="CZ140" s="511"/>
      <c r="DA140" s="511"/>
      <c r="DB140" s="511"/>
      <c r="DC140" s="511"/>
      <c r="DD140" s="511"/>
      <c r="DE140" s="511"/>
      <c r="DF140" s="511"/>
      <c r="DG140" s="511"/>
      <c r="DH140" s="511"/>
      <c r="DI140" s="511"/>
      <c r="DJ140" s="511"/>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I140" s="531"/>
      <c r="EJ140" s="531"/>
      <c r="EK140" s="536"/>
      <c r="EL140" s="531"/>
      <c r="EM140" s="531"/>
      <c r="EN140" s="531"/>
      <c r="EO140" s="531"/>
      <c r="EP140" s="531"/>
      <c r="EQ140" s="531"/>
      <c r="ER140" s="531"/>
      <c r="ES140" s="531"/>
      <c r="ET140" s="531"/>
      <c r="EU140" s="531"/>
      <c r="EV140" s="531"/>
      <c r="EW140" s="531"/>
      <c r="EX140" s="531"/>
      <c r="EY140" s="531"/>
      <c r="EZ140" s="531"/>
      <c r="FA140" s="531"/>
      <c r="FB140" s="531"/>
      <c r="FC140" s="531"/>
      <c r="FD140" s="531"/>
      <c r="FF140" s="532"/>
      <c r="FG140" s="532"/>
      <c r="FH140" s="532"/>
      <c r="FI140" s="532"/>
      <c r="FJ140" s="532"/>
      <c r="FK140" s="532"/>
      <c r="FL140" s="532"/>
      <c r="FM140" s="532"/>
      <c r="FN140" s="532"/>
      <c r="FO140" s="532"/>
      <c r="FP140" s="532"/>
      <c r="FQ140" s="532"/>
      <c r="FR140" s="532"/>
      <c r="FS140" s="532"/>
      <c r="FT140" s="532"/>
      <c r="FU140" s="532"/>
      <c r="FV140" s="532"/>
      <c r="FW140" s="532"/>
      <c r="FX140" s="532"/>
      <c r="FY140" s="532"/>
      <c r="FZ140" s="532"/>
      <c r="GA140" s="532"/>
      <c r="GC140" s="533"/>
      <c r="GD140" s="533"/>
      <c r="GE140" s="533"/>
      <c r="GF140" s="533"/>
      <c r="GG140" s="533"/>
      <c r="GH140" s="533"/>
      <c r="GI140" s="533"/>
      <c r="GJ140" s="533"/>
      <c r="GK140" s="533"/>
      <c r="GL140" s="533"/>
      <c r="GM140" s="533"/>
      <c r="GN140" s="533"/>
      <c r="GO140" s="533"/>
      <c r="GP140" s="533"/>
      <c r="GQ140" s="533"/>
      <c r="GR140" s="533"/>
      <c r="GS140" s="533"/>
      <c r="GT140" s="533"/>
      <c r="GU140" s="533"/>
      <c r="GV140" s="533"/>
      <c r="GW140" s="533"/>
      <c r="GX140" s="533"/>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T140" s="531"/>
      <c r="IU140" s="531"/>
      <c r="IV140" s="531"/>
      <c r="IW140" s="531"/>
      <c r="IX140" s="531"/>
      <c r="IY140" s="531"/>
      <c r="IZ140" s="531"/>
      <c r="JA140" s="531"/>
      <c r="JB140" s="531"/>
      <c r="JC140" s="531"/>
      <c r="JD140" s="531"/>
      <c r="JE140" s="531"/>
      <c r="JF140" s="531"/>
      <c r="JG140" s="531"/>
      <c r="JH140" s="531"/>
      <c r="JI140" s="531"/>
      <c r="JJ140" s="531"/>
      <c r="JK140" s="531"/>
      <c r="JL140" s="531"/>
      <c r="JM140" s="531"/>
      <c r="JN140" s="531"/>
      <c r="JO140" s="531"/>
      <c r="JQ140" s="532"/>
      <c r="JR140" s="532"/>
      <c r="JS140" s="532"/>
      <c r="JT140" s="532"/>
      <c r="JU140" s="532"/>
      <c r="JV140" s="532"/>
      <c r="JW140" s="532"/>
      <c r="JX140" s="532"/>
      <c r="JY140" s="532"/>
      <c r="JZ140" s="532"/>
      <c r="KA140" s="532"/>
      <c r="KB140" s="532"/>
      <c r="KC140" s="532"/>
      <c r="KD140" s="532"/>
      <c r="KE140" s="532"/>
      <c r="KF140" s="532"/>
      <c r="KG140" s="532"/>
      <c r="KH140" s="532"/>
      <c r="KI140" s="532"/>
      <c r="KJ140" s="532"/>
      <c r="KK140" s="532"/>
      <c r="KL140" s="532"/>
      <c r="KN140" s="533"/>
      <c r="KO140" s="533"/>
      <c r="KP140" s="533"/>
      <c r="KQ140" s="533"/>
      <c r="KR140" s="533"/>
      <c r="KS140" s="533"/>
      <c r="KT140" s="533"/>
      <c r="KU140" s="533"/>
      <c r="KV140" s="533"/>
      <c r="KW140" s="533"/>
      <c r="KX140" s="533"/>
      <c r="KY140" s="533"/>
      <c r="KZ140" s="533"/>
      <c r="LA140" s="533"/>
      <c r="LB140" s="533"/>
      <c r="LC140" s="533"/>
      <c r="LD140" s="533"/>
      <c r="LE140" s="533"/>
      <c r="LF140" s="533"/>
      <c r="LG140" s="533"/>
      <c r="LH140" s="533"/>
      <c r="LI140" s="533"/>
    </row>
    <row r="141" spans="1:321"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7"/>
      <c r="BS141" s="507"/>
      <c r="BT141" s="507"/>
      <c r="BU141" s="507"/>
      <c r="BV141" s="507"/>
      <c r="BW141" s="507"/>
      <c r="BX141" s="507"/>
      <c r="BY141" s="507"/>
      <c r="BZ141" s="507"/>
      <c r="CA141" s="507"/>
      <c r="CB141" s="507"/>
      <c r="CC141" s="507"/>
      <c r="CD141" s="507"/>
      <c r="CE141" s="507"/>
      <c r="CF141" s="507"/>
      <c r="CG141" s="507"/>
      <c r="CH141" s="507"/>
      <c r="CI141" s="507"/>
      <c r="CJ141" s="507"/>
      <c r="CK141" s="507"/>
      <c r="CL141" s="507"/>
      <c r="CM141" s="507"/>
      <c r="CO141" s="511"/>
      <c r="CP141" s="511"/>
      <c r="CQ141" s="511"/>
      <c r="CR141" s="511"/>
      <c r="CS141" s="511"/>
      <c r="CT141" s="511"/>
      <c r="CU141" s="511"/>
      <c r="CV141" s="511"/>
      <c r="CW141" s="511"/>
      <c r="CX141" s="511"/>
      <c r="CY141" s="511"/>
      <c r="CZ141" s="511"/>
      <c r="DA141" s="511"/>
      <c r="DB141" s="511"/>
      <c r="DC141" s="511"/>
      <c r="DD141" s="511"/>
      <c r="DE141" s="511"/>
      <c r="DF141" s="511"/>
      <c r="DG141" s="511"/>
      <c r="DH141" s="511"/>
      <c r="DI141" s="511"/>
      <c r="DJ141" s="511"/>
      <c r="DL141" s="530"/>
      <c r="DM141" s="530"/>
      <c r="DN141" s="530"/>
      <c r="DO141" s="530"/>
      <c r="DP141" s="530"/>
      <c r="DQ141" s="530"/>
      <c r="DR141" s="530"/>
      <c r="DS141" s="530"/>
      <c r="DT141" s="530"/>
      <c r="DU141" s="530"/>
      <c r="DV141" s="530"/>
      <c r="DW141" s="530"/>
      <c r="DX141" s="530"/>
      <c r="DY141" s="530"/>
      <c r="DZ141" s="530"/>
      <c r="EA141" s="530"/>
      <c r="EB141" s="530"/>
      <c r="EC141" s="530"/>
      <c r="ED141" s="530"/>
      <c r="EE141" s="530"/>
      <c r="EF141" s="530"/>
      <c r="EG141" s="530"/>
      <c r="EI141" s="531"/>
      <c r="EJ141" s="531"/>
      <c r="EK141" s="536"/>
      <c r="EL141" s="531"/>
      <c r="EM141" s="531"/>
      <c r="EN141" s="531"/>
      <c r="EO141" s="531"/>
      <c r="EP141" s="531"/>
      <c r="EQ141" s="531"/>
      <c r="ER141" s="531"/>
      <c r="ES141" s="531"/>
      <c r="ET141" s="531"/>
      <c r="EU141" s="531"/>
      <c r="EV141" s="531"/>
      <c r="EW141" s="531"/>
      <c r="EX141" s="531"/>
      <c r="EY141" s="531"/>
      <c r="EZ141" s="531"/>
      <c r="FA141" s="531"/>
      <c r="FB141" s="531"/>
      <c r="FC141" s="531"/>
      <c r="FD141" s="531"/>
      <c r="FF141" s="532"/>
      <c r="FG141" s="532"/>
      <c r="FH141" s="532"/>
      <c r="FI141" s="532"/>
      <c r="FJ141" s="532"/>
      <c r="FK141" s="532"/>
      <c r="FL141" s="532"/>
      <c r="FM141" s="532"/>
      <c r="FN141" s="532"/>
      <c r="FO141" s="532"/>
      <c r="FP141" s="532"/>
      <c r="FQ141" s="532"/>
      <c r="FR141" s="532"/>
      <c r="FS141" s="532"/>
      <c r="FT141" s="532"/>
      <c r="FU141" s="532"/>
      <c r="FV141" s="532"/>
      <c r="FW141" s="532"/>
      <c r="FX141" s="532"/>
      <c r="FY141" s="532"/>
      <c r="FZ141" s="532"/>
      <c r="GA141" s="532"/>
      <c r="GC141" s="533"/>
      <c r="GD141" s="533"/>
      <c r="GE141" s="533"/>
      <c r="GF141" s="533"/>
      <c r="GG141" s="533"/>
      <c r="GH141" s="533"/>
      <c r="GI141" s="533"/>
      <c r="GJ141" s="533"/>
      <c r="GK141" s="533"/>
      <c r="GL141" s="533"/>
      <c r="GM141" s="533"/>
      <c r="GN141" s="533"/>
      <c r="GO141" s="533"/>
      <c r="GP141" s="533"/>
      <c r="GQ141" s="533"/>
      <c r="GR141" s="533"/>
      <c r="GS141" s="533"/>
      <c r="GT141" s="533"/>
      <c r="GU141" s="533"/>
      <c r="GV141" s="533"/>
      <c r="GW141" s="533"/>
      <c r="GX141" s="533"/>
      <c r="GZ141" s="511"/>
      <c r="HA141" s="511"/>
      <c r="HB141" s="511"/>
      <c r="HC141" s="511"/>
      <c r="HD141" s="511"/>
      <c r="HE141" s="511"/>
      <c r="HF141" s="511"/>
      <c r="HG141" s="511"/>
      <c r="HH141" s="511"/>
      <c r="HI141" s="511"/>
      <c r="HJ141" s="511"/>
      <c r="HK141" s="511"/>
      <c r="HL141" s="511"/>
      <c r="HM141" s="511"/>
      <c r="HN141" s="511"/>
      <c r="HO141" s="511"/>
      <c r="HP141" s="511"/>
      <c r="HQ141" s="511"/>
      <c r="HR141" s="511"/>
      <c r="HS141" s="511"/>
      <c r="HT141" s="511"/>
      <c r="HU141" s="511"/>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T141" s="531"/>
      <c r="IU141" s="531"/>
      <c r="IV141" s="531"/>
      <c r="IW141" s="531"/>
      <c r="IX141" s="531"/>
      <c r="IY141" s="531"/>
      <c r="IZ141" s="531"/>
      <c r="JA141" s="531"/>
      <c r="JB141" s="531"/>
      <c r="JC141" s="531"/>
      <c r="JD141" s="531"/>
      <c r="JE141" s="531"/>
      <c r="JF141" s="531"/>
      <c r="JG141" s="531"/>
      <c r="JH141" s="531"/>
      <c r="JI141" s="531"/>
      <c r="JJ141" s="531"/>
      <c r="JK141" s="531"/>
      <c r="JL141" s="531"/>
      <c r="JM141" s="531"/>
      <c r="JN141" s="531"/>
      <c r="JO141" s="531"/>
      <c r="JQ141" s="532"/>
      <c r="JR141" s="532"/>
      <c r="JS141" s="532"/>
      <c r="JT141" s="532"/>
      <c r="JU141" s="532"/>
      <c r="JV141" s="532"/>
      <c r="JW141" s="532"/>
      <c r="JX141" s="532"/>
      <c r="JY141" s="532"/>
      <c r="JZ141" s="532"/>
      <c r="KA141" s="532"/>
      <c r="KB141" s="532"/>
      <c r="KC141" s="532"/>
      <c r="KD141" s="532"/>
      <c r="KE141" s="532"/>
      <c r="KF141" s="532"/>
      <c r="KG141" s="532"/>
      <c r="KH141" s="532"/>
      <c r="KI141" s="532"/>
      <c r="KJ141" s="532"/>
      <c r="KK141" s="532"/>
      <c r="KL141" s="532"/>
      <c r="KN141" s="533"/>
      <c r="KO141" s="533"/>
      <c r="KP141" s="533"/>
      <c r="KQ141" s="533"/>
      <c r="KR141" s="533"/>
      <c r="KS141" s="533"/>
      <c r="KT141" s="533"/>
      <c r="KU141" s="533"/>
      <c r="KV141" s="533"/>
      <c r="KW141" s="533"/>
      <c r="KX141" s="533"/>
      <c r="KY141" s="533"/>
      <c r="KZ141" s="533"/>
      <c r="LA141" s="533"/>
      <c r="LB141" s="533"/>
      <c r="LC141" s="533"/>
      <c r="LD141" s="533"/>
      <c r="LE141" s="533"/>
      <c r="LF141" s="533"/>
      <c r="LG141" s="533"/>
      <c r="LH141" s="533"/>
      <c r="LI141" s="533"/>
    </row>
    <row r="142" spans="1:321"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7"/>
      <c r="BS142" s="507"/>
      <c r="BT142" s="507"/>
      <c r="BU142" s="507"/>
      <c r="BV142" s="507"/>
      <c r="BW142" s="507"/>
      <c r="BX142" s="507"/>
      <c r="BY142" s="507"/>
      <c r="BZ142" s="507"/>
      <c r="CA142" s="507"/>
      <c r="CB142" s="507"/>
      <c r="CC142" s="507"/>
      <c r="CD142" s="507"/>
      <c r="CE142" s="507"/>
      <c r="CF142" s="507"/>
      <c r="CG142" s="507"/>
      <c r="CH142" s="507"/>
      <c r="CI142" s="507"/>
      <c r="CJ142" s="507"/>
      <c r="CK142" s="507"/>
      <c r="CL142" s="507"/>
      <c r="CM142" s="507"/>
      <c r="CO142" s="511"/>
      <c r="CP142" s="511"/>
      <c r="CQ142" s="511"/>
      <c r="CR142" s="511"/>
      <c r="CS142" s="511"/>
      <c r="CT142" s="511"/>
      <c r="CU142" s="511"/>
      <c r="CV142" s="511"/>
      <c r="CW142" s="511"/>
      <c r="CX142" s="511"/>
      <c r="CY142" s="511"/>
      <c r="CZ142" s="511"/>
      <c r="DA142" s="511"/>
      <c r="DB142" s="511"/>
      <c r="DC142" s="511"/>
      <c r="DD142" s="511"/>
      <c r="DE142" s="511"/>
      <c r="DF142" s="511"/>
      <c r="DG142" s="511"/>
      <c r="DH142" s="511"/>
      <c r="DI142" s="511"/>
      <c r="DJ142" s="511"/>
      <c r="DL142" s="530"/>
      <c r="DM142" s="530"/>
      <c r="DN142" s="530"/>
      <c r="DO142" s="530"/>
      <c r="DP142" s="530"/>
      <c r="DQ142" s="530"/>
      <c r="DR142" s="530"/>
      <c r="DS142" s="530"/>
      <c r="DT142" s="530"/>
      <c r="DU142" s="530"/>
      <c r="DV142" s="530"/>
      <c r="DW142" s="530"/>
      <c r="DX142" s="530"/>
      <c r="DY142" s="530"/>
      <c r="DZ142" s="530"/>
      <c r="EA142" s="530"/>
      <c r="EB142" s="530"/>
      <c r="EC142" s="530"/>
      <c r="ED142" s="530"/>
      <c r="EE142" s="530"/>
      <c r="EF142" s="530"/>
      <c r="EG142" s="530"/>
      <c r="EI142" s="531"/>
      <c r="EJ142" s="531"/>
      <c r="EK142" s="536"/>
      <c r="EL142" s="531"/>
      <c r="EM142" s="531"/>
      <c r="EN142" s="531"/>
      <c r="EO142" s="531"/>
      <c r="EP142" s="531"/>
      <c r="EQ142" s="531"/>
      <c r="ER142" s="531"/>
      <c r="ES142" s="531"/>
      <c r="ET142" s="531"/>
      <c r="EU142" s="531"/>
      <c r="EV142" s="531"/>
      <c r="EW142" s="531"/>
      <c r="EX142" s="531"/>
      <c r="EY142" s="531"/>
      <c r="EZ142" s="531"/>
      <c r="FA142" s="531"/>
      <c r="FB142" s="531"/>
      <c r="FC142" s="531"/>
      <c r="FD142" s="531"/>
      <c r="FF142" s="532"/>
      <c r="FG142" s="532"/>
      <c r="FH142" s="532"/>
      <c r="FI142" s="532"/>
      <c r="FJ142" s="532"/>
      <c r="FK142" s="532"/>
      <c r="FL142" s="532"/>
      <c r="FM142" s="532"/>
      <c r="FN142" s="532"/>
      <c r="FO142" s="532"/>
      <c r="FP142" s="532"/>
      <c r="FQ142" s="532"/>
      <c r="FR142" s="532"/>
      <c r="FS142" s="532"/>
      <c r="FT142" s="532"/>
      <c r="FU142" s="532"/>
      <c r="FV142" s="532"/>
      <c r="FW142" s="532"/>
      <c r="FX142" s="532"/>
      <c r="FY142" s="532"/>
      <c r="FZ142" s="532"/>
      <c r="GA142" s="532"/>
      <c r="GC142" s="533"/>
      <c r="GD142" s="533"/>
      <c r="GE142" s="533"/>
      <c r="GF142" s="533"/>
      <c r="GG142" s="533"/>
      <c r="GH142" s="533"/>
      <c r="GI142" s="533"/>
      <c r="GJ142" s="533"/>
      <c r="GK142" s="533"/>
      <c r="GL142" s="533"/>
      <c r="GM142" s="533"/>
      <c r="GN142" s="533"/>
      <c r="GO142" s="533"/>
      <c r="GP142" s="533"/>
      <c r="GQ142" s="533"/>
      <c r="GR142" s="533"/>
      <c r="GS142" s="533"/>
      <c r="GT142" s="533"/>
      <c r="GU142" s="533"/>
      <c r="GV142" s="533"/>
      <c r="GW142" s="533"/>
      <c r="GX142" s="533"/>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T142" s="531"/>
      <c r="IU142" s="531"/>
      <c r="IV142" s="531"/>
      <c r="IW142" s="531"/>
      <c r="IX142" s="531"/>
      <c r="IY142" s="531"/>
      <c r="IZ142" s="531"/>
      <c r="JA142" s="531"/>
      <c r="JB142" s="531"/>
      <c r="JC142" s="531"/>
      <c r="JD142" s="531"/>
      <c r="JE142" s="531"/>
      <c r="JF142" s="531"/>
      <c r="JG142" s="531"/>
      <c r="JH142" s="531"/>
      <c r="JI142" s="531"/>
      <c r="JJ142" s="531"/>
      <c r="JK142" s="531"/>
      <c r="JL142" s="531"/>
      <c r="JM142" s="531"/>
      <c r="JN142" s="531"/>
      <c r="JO142" s="531"/>
      <c r="JQ142" s="532"/>
      <c r="JR142" s="532"/>
      <c r="JS142" s="532"/>
      <c r="JT142" s="532"/>
      <c r="JU142" s="532"/>
      <c r="JV142" s="532"/>
      <c r="JW142" s="532"/>
      <c r="JX142" s="532"/>
      <c r="JY142" s="532"/>
      <c r="JZ142" s="532"/>
      <c r="KA142" s="532"/>
      <c r="KB142" s="532"/>
      <c r="KC142" s="532"/>
      <c r="KD142" s="532"/>
      <c r="KE142" s="532"/>
      <c r="KF142" s="532"/>
      <c r="KG142" s="532"/>
      <c r="KH142" s="532"/>
      <c r="KI142" s="532"/>
      <c r="KJ142" s="532"/>
      <c r="KK142" s="532"/>
      <c r="KL142" s="532"/>
      <c r="KN142" s="533"/>
      <c r="KO142" s="533"/>
      <c r="KP142" s="533"/>
      <c r="KQ142" s="533"/>
      <c r="KR142" s="533"/>
      <c r="KS142" s="533"/>
      <c r="KT142" s="533"/>
      <c r="KU142" s="533"/>
      <c r="KV142" s="533"/>
      <c r="KW142" s="533"/>
      <c r="KX142" s="533"/>
      <c r="KY142" s="533"/>
      <c r="KZ142" s="533"/>
      <c r="LA142" s="533"/>
      <c r="LB142" s="533"/>
      <c r="LC142" s="533"/>
      <c r="LD142" s="533"/>
      <c r="LE142" s="533"/>
      <c r="LF142" s="533"/>
      <c r="LG142" s="533"/>
      <c r="LH142" s="533"/>
      <c r="LI142" s="533"/>
    </row>
    <row r="143" spans="1:321"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7"/>
      <c r="BS143" s="507"/>
      <c r="BT143" s="507"/>
      <c r="BU143" s="507"/>
      <c r="BV143" s="507"/>
      <c r="BW143" s="507"/>
      <c r="BX143" s="507"/>
      <c r="BY143" s="507"/>
      <c r="BZ143" s="507"/>
      <c r="CA143" s="507"/>
      <c r="CB143" s="507"/>
      <c r="CC143" s="507"/>
      <c r="CD143" s="507"/>
      <c r="CE143" s="507"/>
      <c r="CF143" s="507"/>
      <c r="CG143" s="507"/>
      <c r="CH143" s="507"/>
      <c r="CI143" s="507"/>
      <c r="CJ143" s="507"/>
      <c r="CK143" s="507"/>
      <c r="CL143" s="507"/>
      <c r="CM143" s="507"/>
      <c r="CO143" s="511"/>
      <c r="CP143" s="511"/>
      <c r="CQ143" s="511"/>
      <c r="CR143" s="511"/>
      <c r="CS143" s="511"/>
      <c r="CT143" s="511"/>
      <c r="CU143" s="511"/>
      <c r="CV143" s="511"/>
      <c r="CW143" s="511"/>
      <c r="CX143" s="511"/>
      <c r="CY143" s="511"/>
      <c r="CZ143" s="511"/>
      <c r="DA143" s="511"/>
      <c r="DB143" s="511"/>
      <c r="DC143" s="511"/>
      <c r="DD143" s="511"/>
      <c r="DE143" s="511"/>
      <c r="DF143" s="511"/>
      <c r="DG143" s="511"/>
      <c r="DH143" s="511"/>
      <c r="DI143" s="511"/>
      <c r="DJ143" s="511"/>
      <c r="DL143" s="530"/>
      <c r="DM143" s="530"/>
      <c r="DN143" s="530"/>
      <c r="DO143" s="530"/>
      <c r="DP143" s="530"/>
      <c r="DQ143" s="530"/>
      <c r="DR143" s="530"/>
      <c r="DS143" s="530"/>
      <c r="DT143" s="530"/>
      <c r="DU143" s="530"/>
      <c r="DV143" s="530"/>
      <c r="DW143" s="530"/>
      <c r="DX143" s="530"/>
      <c r="DY143" s="530"/>
      <c r="DZ143" s="530"/>
      <c r="EA143" s="530"/>
      <c r="EB143" s="530"/>
      <c r="EC143" s="530"/>
      <c r="ED143" s="530"/>
      <c r="EE143" s="530"/>
      <c r="EF143" s="530"/>
      <c r="EG143" s="530"/>
      <c r="EI143" s="531"/>
      <c r="EJ143" s="531"/>
      <c r="EK143" s="536"/>
      <c r="EL143" s="531"/>
      <c r="EM143" s="531"/>
      <c r="EN143" s="531"/>
      <c r="EO143" s="531"/>
      <c r="EP143" s="531"/>
      <c r="EQ143" s="531"/>
      <c r="ER143" s="531"/>
      <c r="ES143" s="531"/>
      <c r="ET143" s="531"/>
      <c r="EU143" s="531"/>
      <c r="EV143" s="531"/>
      <c r="EW143" s="531"/>
      <c r="EX143" s="531"/>
      <c r="EY143" s="531"/>
      <c r="EZ143" s="531"/>
      <c r="FA143" s="531"/>
      <c r="FB143" s="531"/>
      <c r="FC143" s="531"/>
      <c r="FD143" s="531"/>
      <c r="FF143" s="532"/>
      <c r="FG143" s="532"/>
      <c r="FH143" s="532"/>
      <c r="FI143" s="532"/>
      <c r="FJ143" s="532"/>
      <c r="FK143" s="532"/>
      <c r="FL143" s="532"/>
      <c r="FM143" s="532"/>
      <c r="FN143" s="532"/>
      <c r="FO143" s="532"/>
      <c r="FP143" s="532"/>
      <c r="FQ143" s="532"/>
      <c r="FR143" s="532"/>
      <c r="FS143" s="532"/>
      <c r="FT143" s="532"/>
      <c r="FU143" s="532"/>
      <c r="FV143" s="532"/>
      <c r="FW143" s="532"/>
      <c r="FX143" s="532"/>
      <c r="FY143" s="532"/>
      <c r="FZ143" s="532"/>
      <c r="GA143" s="532"/>
      <c r="GC143" s="533"/>
      <c r="GD143" s="533"/>
      <c r="GE143" s="533"/>
      <c r="GF143" s="533"/>
      <c r="GG143" s="533"/>
      <c r="GH143" s="533"/>
      <c r="GI143" s="533"/>
      <c r="GJ143" s="533"/>
      <c r="GK143" s="533"/>
      <c r="GL143" s="533"/>
      <c r="GM143" s="533"/>
      <c r="GN143" s="533"/>
      <c r="GO143" s="533"/>
      <c r="GP143" s="533"/>
      <c r="GQ143" s="533"/>
      <c r="GR143" s="533"/>
      <c r="GS143" s="533"/>
      <c r="GT143" s="533"/>
      <c r="GU143" s="533"/>
      <c r="GV143" s="533"/>
      <c r="GW143" s="533"/>
      <c r="GX143" s="533"/>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T143" s="531"/>
      <c r="IU143" s="531"/>
      <c r="IV143" s="531"/>
      <c r="IW143" s="531"/>
      <c r="IX143" s="531"/>
      <c r="IY143" s="531"/>
      <c r="IZ143" s="531"/>
      <c r="JA143" s="531"/>
      <c r="JB143" s="531"/>
      <c r="JC143" s="531"/>
      <c r="JD143" s="531"/>
      <c r="JE143" s="531"/>
      <c r="JF143" s="531"/>
      <c r="JG143" s="531"/>
      <c r="JH143" s="531"/>
      <c r="JI143" s="531"/>
      <c r="JJ143" s="531"/>
      <c r="JK143" s="531"/>
      <c r="JL143" s="531"/>
      <c r="JM143" s="531"/>
      <c r="JN143" s="531"/>
      <c r="JO143" s="531"/>
      <c r="JQ143" s="532"/>
      <c r="JR143" s="532"/>
      <c r="JS143" s="532"/>
      <c r="JT143" s="532"/>
      <c r="JU143" s="532"/>
      <c r="JV143" s="532"/>
      <c r="JW143" s="532"/>
      <c r="JX143" s="532"/>
      <c r="JY143" s="532"/>
      <c r="JZ143" s="532"/>
      <c r="KA143" s="532"/>
      <c r="KB143" s="532"/>
      <c r="KC143" s="532"/>
      <c r="KD143" s="532"/>
      <c r="KE143" s="532"/>
      <c r="KF143" s="532"/>
      <c r="KG143" s="532"/>
      <c r="KH143" s="532"/>
      <c r="KI143" s="532"/>
      <c r="KJ143" s="532"/>
      <c r="KK143" s="532"/>
      <c r="KL143" s="532"/>
      <c r="KN143" s="533"/>
      <c r="KO143" s="533"/>
      <c r="KP143" s="533"/>
      <c r="KQ143" s="533"/>
      <c r="KR143" s="533"/>
      <c r="KS143" s="533"/>
      <c r="KT143" s="533"/>
      <c r="KU143" s="533"/>
      <c r="KV143" s="533"/>
      <c r="KW143" s="533"/>
      <c r="KX143" s="533"/>
      <c r="KY143" s="533"/>
      <c r="KZ143" s="533"/>
      <c r="LA143" s="533"/>
      <c r="LB143" s="533"/>
      <c r="LC143" s="533"/>
      <c r="LD143" s="533"/>
      <c r="LE143" s="533"/>
      <c r="LF143" s="533"/>
      <c r="LG143" s="533"/>
      <c r="LH143" s="533"/>
      <c r="LI143" s="533"/>
    </row>
    <row r="144" spans="1:321"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7"/>
      <c r="BS144" s="507"/>
      <c r="BT144" s="507"/>
      <c r="BU144" s="507"/>
      <c r="BV144" s="507"/>
      <c r="BW144" s="507"/>
      <c r="BX144" s="507"/>
      <c r="BY144" s="507"/>
      <c r="BZ144" s="507"/>
      <c r="CA144" s="507"/>
      <c r="CB144" s="507"/>
      <c r="CC144" s="507"/>
      <c r="CD144" s="507"/>
      <c r="CE144" s="507"/>
      <c r="CF144" s="507"/>
      <c r="CG144" s="507"/>
      <c r="CH144" s="507"/>
      <c r="CI144" s="507"/>
      <c r="CJ144" s="507"/>
      <c r="CK144" s="507"/>
      <c r="CL144" s="507"/>
      <c r="CM144" s="507"/>
      <c r="CO144" s="511"/>
      <c r="CP144" s="511"/>
      <c r="CQ144" s="511"/>
      <c r="CR144" s="511"/>
      <c r="CS144" s="511"/>
      <c r="CT144" s="511"/>
      <c r="CU144" s="511"/>
      <c r="CV144" s="511"/>
      <c r="CW144" s="511"/>
      <c r="CX144" s="511"/>
      <c r="CY144" s="511"/>
      <c r="CZ144" s="511"/>
      <c r="DA144" s="511"/>
      <c r="DB144" s="511"/>
      <c r="DC144" s="511"/>
      <c r="DD144" s="511"/>
      <c r="DE144" s="511"/>
      <c r="DF144" s="511"/>
      <c r="DG144" s="511"/>
      <c r="DH144" s="511"/>
      <c r="DI144" s="511"/>
      <c r="DJ144" s="511"/>
      <c r="DL144" s="530"/>
      <c r="DM144" s="530"/>
      <c r="DN144" s="530"/>
      <c r="DO144" s="530"/>
      <c r="DP144" s="530"/>
      <c r="DQ144" s="530"/>
      <c r="DR144" s="530"/>
      <c r="DS144" s="530"/>
      <c r="DT144" s="530"/>
      <c r="DU144" s="530"/>
      <c r="DV144" s="530"/>
      <c r="DW144" s="530"/>
      <c r="DX144" s="530"/>
      <c r="DY144" s="530"/>
      <c r="DZ144" s="530"/>
      <c r="EA144" s="530"/>
      <c r="EB144" s="530"/>
      <c r="EC144" s="530"/>
      <c r="ED144" s="530"/>
      <c r="EE144" s="530"/>
      <c r="EF144" s="530"/>
      <c r="EG144" s="530"/>
      <c r="EI144" s="531"/>
      <c r="EJ144" s="531"/>
      <c r="EK144" s="536"/>
      <c r="EL144" s="531"/>
      <c r="EM144" s="531"/>
      <c r="EN144" s="531"/>
      <c r="EO144" s="531"/>
      <c r="EP144" s="531"/>
      <c r="EQ144" s="531"/>
      <c r="ER144" s="531"/>
      <c r="ES144" s="531"/>
      <c r="ET144" s="531"/>
      <c r="EU144" s="531"/>
      <c r="EV144" s="531"/>
      <c r="EW144" s="531"/>
      <c r="EX144" s="531"/>
      <c r="EY144" s="531"/>
      <c r="EZ144" s="531"/>
      <c r="FA144" s="531"/>
      <c r="FB144" s="531"/>
      <c r="FC144" s="531"/>
      <c r="FD144" s="531"/>
      <c r="FF144" s="532"/>
      <c r="FG144" s="532"/>
      <c r="FH144" s="532"/>
      <c r="FI144" s="532"/>
      <c r="FJ144" s="532"/>
      <c r="FK144" s="532"/>
      <c r="FL144" s="532"/>
      <c r="FM144" s="532"/>
      <c r="FN144" s="532"/>
      <c r="FO144" s="532"/>
      <c r="FP144" s="532"/>
      <c r="FQ144" s="532"/>
      <c r="FR144" s="532"/>
      <c r="FS144" s="532"/>
      <c r="FT144" s="532"/>
      <c r="FU144" s="532"/>
      <c r="FV144" s="532"/>
      <c r="FW144" s="532"/>
      <c r="FX144" s="532"/>
      <c r="FY144" s="532"/>
      <c r="FZ144" s="532"/>
      <c r="GA144" s="532"/>
      <c r="GC144" s="533"/>
      <c r="GD144" s="533"/>
      <c r="GE144" s="533"/>
      <c r="GF144" s="533"/>
      <c r="GG144" s="533"/>
      <c r="GH144" s="533"/>
      <c r="GI144" s="533"/>
      <c r="GJ144" s="533"/>
      <c r="GK144" s="533"/>
      <c r="GL144" s="533"/>
      <c r="GM144" s="533"/>
      <c r="GN144" s="533"/>
      <c r="GO144" s="533"/>
      <c r="GP144" s="533"/>
      <c r="GQ144" s="533"/>
      <c r="GR144" s="533"/>
      <c r="GS144" s="533"/>
      <c r="GT144" s="533"/>
      <c r="GU144" s="533"/>
      <c r="GV144" s="533"/>
      <c r="GW144" s="533"/>
      <c r="GX144" s="533"/>
      <c r="GZ144" s="511"/>
      <c r="HA144" s="511"/>
      <c r="HB144" s="511"/>
      <c r="HC144" s="511"/>
      <c r="HD144" s="511"/>
      <c r="HE144" s="511"/>
      <c r="HF144" s="511"/>
      <c r="HG144" s="511"/>
      <c r="HH144" s="511"/>
      <c r="HI144" s="511"/>
      <c r="HJ144" s="511"/>
      <c r="HK144" s="511"/>
      <c r="HL144" s="511"/>
      <c r="HM144" s="511"/>
      <c r="HN144" s="511"/>
      <c r="HO144" s="511"/>
      <c r="HP144" s="511"/>
      <c r="HQ144" s="511"/>
      <c r="HR144" s="511"/>
      <c r="HS144" s="511"/>
      <c r="HT144" s="511"/>
      <c r="HU144" s="511"/>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T144" s="531"/>
      <c r="IU144" s="531"/>
      <c r="IV144" s="531"/>
      <c r="IW144" s="531"/>
      <c r="IX144" s="531"/>
      <c r="IY144" s="531"/>
      <c r="IZ144" s="531"/>
      <c r="JA144" s="531"/>
      <c r="JB144" s="531"/>
      <c r="JC144" s="531"/>
      <c r="JD144" s="531"/>
      <c r="JE144" s="531"/>
      <c r="JF144" s="531"/>
      <c r="JG144" s="531"/>
      <c r="JH144" s="531"/>
      <c r="JI144" s="531"/>
      <c r="JJ144" s="531"/>
      <c r="JK144" s="531"/>
      <c r="JL144" s="531"/>
      <c r="JM144" s="531"/>
      <c r="JN144" s="531"/>
      <c r="JO144" s="531"/>
      <c r="JQ144" s="532"/>
      <c r="JR144" s="532"/>
      <c r="JS144" s="532"/>
      <c r="JT144" s="532"/>
      <c r="JU144" s="532"/>
      <c r="JV144" s="532"/>
      <c r="JW144" s="532"/>
      <c r="JX144" s="532"/>
      <c r="JY144" s="532"/>
      <c r="JZ144" s="532"/>
      <c r="KA144" s="532"/>
      <c r="KB144" s="532"/>
      <c r="KC144" s="532"/>
      <c r="KD144" s="532"/>
      <c r="KE144" s="532"/>
      <c r="KF144" s="532"/>
      <c r="KG144" s="532"/>
      <c r="KH144" s="532"/>
      <c r="KI144" s="532"/>
      <c r="KJ144" s="532"/>
      <c r="KK144" s="532"/>
      <c r="KL144" s="532"/>
      <c r="KN144" s="533"/>
      <c r="KO144" s="533"/>
      <c r="KP144" s="533"/>
      <c r="KQ144" s="533"/>
      <c r="KR144" s="533"/>
      <c r="KS144" s="533"/>
      <c r="KT144" s="533"/>
      <c r="KU144" s="533"/>
      <c r="KV144" s="533"/>
      <c r="KW144" s="533"/>
      <c r="KX144" s="533"/>
      <c r="KY144" s="533"/>
      <c r="KZ144" s="533"/>
      <c r="LA144" s="533"/>
      <c r="LB144" s="533"/>
      <c r="LC144" s="533"/>
      <c r="LD144" s="533"/>
      <c r="LE144" s="533"/>
      <c r="LF144" s="533"/>
      <c r="LG144" s="533"/>
      <c r="LH144" s="533"/>
      <c r="LI144" s="533"/>
    </row>
    <row r="145" spans="1:321"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7"/>
      <c r="BS145" s="507"/>
      <c r="BT145" s="507"/>
      <c r="BU145" s="507"/>
      <c r="BV145" s="507"/>
      <c r="BW145" s="507"/>
      <c r="BX145" s="507"/>
      <c r="BY145" s="507"/>
      <c r="BZ145" s="507"/>
      <c r="CA145" s="507"/>
      <c r="CB145" s="507"/>
      <c r="CC145" s="507"/>
      <c r="CD145" s="507"/>
      <c r="CE145" s="507"/>
      <c r="CF145" s="507"/>
      <c r="CG145" s="507"/>
      <c r="CH145" s="507"/>
      <c r="CI145" s="507"/>
      <c r="CJ145" s="507"/>
      <c r="CK145" s="507"/>
      <c r="CL145" s="507"/>
      <c r="CM145" s="507"/>
      <c r="CO145" s="511"/>
      <c r="CP145" s="511"/>
      <c r="CQ145" s="511"/>
      <c r="CR145" s="511"/>
      <c r="CS145" s="511"/>
      <c r="CT145" s="511"/>
      <c r="CU145" s="511"/>
      <c r="CV145" s="511"/>
      <c r="CW145" s="511"/>
      <c r="CX145" s="511"/>
      <c r="CY145" s="511"/>
      <c r="CZ145" s="511"/>
      <c r="DA145" s="511"/>
      <c r="DB145" s="511"/>
      <c r="DC145" s="511"/>
      <c r="DD145" s="511"/>
      <c r="DE145" s="511"/>
      <c r="DF145" s="511"/>
      <c r="DG145" s="511"/>
      <c r="DH145" s="511"/>
      <c r="DI145" s="511"/>
      <c r="DJ145" s="511"/>
      <c r="DL145" s="530"/>
      <c r="DM145" s="530"/>
      <c r="DN145" s="530"/>
      <c r="DO145" s="530"/>
      <c r="DP145" s="530"/>
      <c r="DQ145" s="530"/>
      <c r="DR145" s="530"/>
      <c r="DS145" s="530"/>
      <c r="DT145" s="530"/>
      <c r="DU145" s="530"/>
      <c r="DV145" s="530"/>
      <c r="DW145" s="530"/>
      <c r="DX145" s="530"/>
      <c r="DY145" s="530"/>
      <c r="DZ145" s="530"/>
      <c r="EA145" s="530"/>
      <c r="EB145" s="530"/>
      <c r="EC145" s="530"/>
      <c r="ED145" s="530"/>
      <c r="EE145" s="530"/>
      <c r="EF145" s="530"/>
      <c r="EG145" s="530"/>
      <c r="EI145" s="531"/>
      <c r="EJ145" s="531"/>
      <c r="EK145" s="536"/>
      <c r="EL145" s="531"/>
      <c r="EM145" s="531"/>
      <c r="EN145" s="531"/>
      <c r="EO145" s="531"/>
      <c r="EP145" s="531"/>
      <c r="EQ145" s="531"/>
      <c r="ER145" s="531"/>
      <c r="ES145" s="531"/>
      <c r="ET145" s="531"/>
      <c r="EU145" s="531"/>
      <c r="EV145" s="531"/>
      <c r="EW145" s="531"/>
      <c r="EX145" s="531"/>
      <c r="EY145" s="531"/>
      <c r="EZ145" s="531"/>
      <c r="FA145" s="531"/>
      <c r="FB145" s="531"/>
      <c r="FC145" s="531"/>
      <c r="FD145" s="531"/>
      <c r="FF145" s="532"/>
      <c r="FG145" s="532"/>
      <c r="FH145" s="532"/>
      <c r="FI145" s="532"/>
      <c r="FJ145" s="532"/>
      <c r="FK145" s="532"/>
      <c r="FL145" s="532"/>
      <c r="FM145" s="532"/>
      <c r="FN145" s="532"/>
      <c r="FO145" s="532"/>
      <c r="FP145" s="532"/>
      <c r="FQ145" s="532"/>
      <c r="FR145" s="532"/>
      <c r="FS145" s="532"/>
      <c r="FT145" s="532"/>
      <c r="FU145" s="532"/>
      <c r="FV145" s="532"/>
      <c r="FW145" s="532"/>
      <c r="FX145" s="532"/>
      <c r="FY145" s="532"/>
      <c r="FZ145" s="532"/>
      <c r="GA145" s="532"/>
      <c r="GC145" s="533"/>
      <c r="GD145" s="533"/>
      <c r="GE145" s="533"/>
      <c r="GF145" s="533"/>
      <c r="GG145" s="533"/>
      <c r="GH145" s="533"/>
      <c r="GI145" s="533"/>
      <c r="GJ145" s="533"/>
      <c r="GK145" s="533"/>
      <c r="GL145" s="533"/>
      <c r="GM145" s="533"/>
      <c r="GN145" s="533"/>
      <c r="GO145" s="533"/>
      <c r="GP145" s="533"/>
      <c r="GQ145" s="533"/>
      <c r="GR145" s="533"/>
      <c r="GS145" s="533"/>
      <c r="GT145" s="533"/>
      <c r="GU145" s="533"/>
      <c r="GV145" s="533"/>
      <c r="GW145" s="533"/>
      <c r="GX145" s="533"/>
      <c r="GZ145" s="511"/>
      <c r="HA145" s="511"/>
      <c r="HB145" s="511"/>
      <c r="HC145" s="511"/>
      <c r="HD145" s="511"/>
      <c r="HE145" s="511"/>
      <c r="HF145" s="511"/>
      <c r="HG145" s="511"/>
      <c r="HH145" s="511"/>
      <c r="HI145" s="511"/>
      <c r="HJ145" s="511"/>
      <c r="HK145" s="511"/>
      <c r="HL145" s="511"/>
      <c r="HM145" s="511"/>
      <c r="HN145" s="511"/>
      <c r="HO145" s="511"/>
      <c r="HP145" s="511"/>
      <c r="HQ145" s="511"/>
      <c r="HR145" s="511"/>
      <c r="HS145" s="511"/>
      <c r="HT145" s="511"/>
      <c r="HU145" s="511"/>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T145" s="531"/>
      <c r="IU145" s="531"/>
      <c r="IV145" s="531"/>
      <c r="IW145" s="531"/>
      <c r="IX145" s="531"/>
      <c r="IY145" s="531"/>
      <c r="IZ145" s="531"/>
      <c r="JA145" s="531"/>
      <c r="JB145" s="531"/>
      <c r="JC145" s="531"/>
      <c r="JD145" s="531"/>
      <c r="JE145" s="531"/>
      <c r="JF145" s="531"/>
      <c r="JG145" s="531"/>
      <c r="JH145" s="531"/>
      <c r="JI145" s="531"/>
      <c r="JJ145" s="531"/>
      <c r="JK145" s="531"/>
      <c r="JL145" s="531"/>
      <c r="JM145" s="531"/>
      <c r="JN145" s="531"/>
      <c r="JO145" s="531"/>
      <c r="JQ145" s="532"/>
      <c r="JR145" s="532"/>
      <c r="JS145" s="532"/>
      <c r="JT145" s="532"/>
      <c r="JU145" s="532"/>
      <c r="JV145" s="532"/>
      <c r="JW145" s="532"/>
      <c r="JX145" s="532"/>
      <c r="JY145" s="532"/>
      <c r="JZ145" s="532"/>
      <c r="KA145" s="532"/>
      <c r="KB145" s="532"/>
      <c r="KC145" s="532"/>
      <c r="KD145" s="532"/>
      <c r="KE145" s="532"/>
      <c r="KF145" s="532"/>
      <c r="KG145" s="532"/>
      <c r="KH145" s="532"/>
      <c r="KI145" s="532"/>
      <c r="KJ145" s="532"/>
      <c r="KK145" s="532"/>
      <c r="KL145" s="532"/>
      <c r="KN145" s="533"/>
      <c r="KO145" s="533"/>
      <c r="KP145" s="533"/>
      <c r="KQ145" s="533"/>
      <c r="KR145" s="533"/>
      <c r="KS145" s="533"/>
      <c r="KT145" s="533"/>
      <c r="KU145" s="533"/>
      <c r="KV145" s="533"/>
      <c r="KW145" s="533"/>
      <c r="KX145" s="533"/>
      <c r="KY145" s="533"/>
      <c r="KZ145" s="533"/>
      <c r="LA145" s="533"/>
      <c r="LB145" s="533"/>
      <c r="LC145" s="533"/>
      <c r="LD145" s="533"/>
      <c r="LE145" s="533"/>
      <c r="LF145" s="533"/>
      <c r="LG145" s="533"/>
      <c r="LH145" s="533"/>
      <c r="LI145" s="533"/>
    </row>
    <row r="146" spans="1:321"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7"/>
      <c r="BS146" s="507"/>
      <c r="BT146" s="507"/>
      <c r="BU146" s="507"/>
      <c r="BV146" s="507"/>
      <c r="BW146" s="507"/>
      <c r="BX146" s="507"/>
      <c r="BY146" s="507"/>
      <c r="BZ146" s="507"/>
      <c r="CA146" s="507"/>
      <c r="CB146" s="507"/>
      <c r="CC146" s="507"/>
      <c r="CD146" s="507"/>
      <c r="CE146" s="507"/>
      <c r="CF146" s="507"/>
      <c r="CG146" s="507"/>
      <c r="CH146" s="507"/>
      <c r="CI146" s="507"/>
      <c r="CJ146" s="507"/>
      <c r="CK146" s="507"/>
      <c r="CL146" s="507"/>
      <c r="CM146" s="507"/>
      <c r="CO146" s="511"/>
      <c r="CP146" s="511"/>
      <c r="CQ146" s="511"/>
      <c r="CR146" s="511"/>
      <c r="CS146" s="511"/>
      <c r="CT146" s="511"/>
      <c r="CU146" s="511"/>
      <c r="CV146" s="511"/>
      <c r="CW146" s="511"/>
      <c r="CX146" s="511"/>
      <c r="CY146" s="511"/>
      <c r="CZ146" s="511"/>
      <c r="DA146" s="511"/>
      <c r="DB146" s="511"/>
      <c r="DC146" s="511"/>
      <c r="DD146" s="511"/>
      <c r="DE146" s="511"/>
      <c r="DF146" s="511"/>
      <c r="DG146" s="511"/>
      <c r="DH146" s="511"/>
      <c r="DI146" s="511"/>
      <c r="DJ146" s="511"/>
      <c r="DL146" s="530"/>
      <c r="DM146" s="530"/>
      <c r="DN146" s="530"/>
      <c r="DO146" s="530"/>
      <c r="DP146" s="530"/>
      <c r="DQ146" s="530"/>
      <c r="DR146" s="530"/>
      <c r="DS146" s="530"/>
      <c r="DT146" s="530"/>
      <c r="DU146" s="530"/>
      <c r="DV146" s="530"/>
      <c r="DW146" s="530"/>
      <c r="DX146" s="530"/>
      <c r="DY146" s="530"/>
      <c r="DZ146" s="530"/>
      <c r="EA146" s="530"/>
      <c r="EB146" s="530"/>
      <c r="EC146" s="530"/>
      <c r="ED146" s="530"/>
      <c r="EE146" s="530"/>
      <c r="EF146" s="530"/>
      <c r="EG146" s="530"/>
      <c r="EI146" s="531"/>
      <c r="EJ146" s="531"/>
      <c r="EK146" s="536"/>
      <c r="EL146" s="531"/>
      <c r="EM146" s="531"/>
      <c r="EN146" s="531"/>
      <c r="EO146" s="531"/>
      <c r="EP146" s="531"/>
      <c r="EQ146" s="531"/>
      <c r="ER146" s="531"/>
      <c r="ES146" s="531"/>
      <c r="ET146" s="531"/>
      <c r="EU146" s="531"/>
      <c r="EV146" s="531"/>
      <c r="EW146" s="531"/>
      <c r="EX146" s="531"/>
      <c r="EY146" s="531"/>
      <c r="EZ146" s="531"/>
      <c r="FA146" s="531"/>
      <c r="FB146" s="531"/>
      <c r="FC146" s="531"/>
      <c r="FD146" s="531"/>
      <c r="FF146" s="532"/>
      <c r="FG146" s="532"/>
      <c r="FH146" s="532"/>
      <c r="FI146" s="532"/>
      <c r="FJ146" s="532"/>
      <c r="FK146" s="532"/>
      <c r="FL146" s="532"/>
      <c r="FM146" s="532"/>
      <c r="FN146" s="532"/>
      <c r="FO146" s="532"/>
      <c r="FP146" s="532"/>
      <c r="FQ146" s="532"/>
      <c r="FR146" s="532"/>
      <c r="FS146" s="532"/>
      <c r="FT146" s="532"/>
      <c r="FU146" s="532"/>
      <c r="FV146" s="532"/>
      <c r="FW146" s="532"/>
      <c r="FX146" s="532"/>
      <c r="FY146" s="532"/>
      <c r="FZ146" s="532"/>
      <c r="GA146" s="532"/>
      <c r="GC146" s="533"/>
      <c r="GD146" s="533"/>
      <c r="GE146" s="533"/>
      <c r="GF146" s="533"/>
      <c r="GG146" s="533"/>
      <c r="GH146" s="533"/>
      <c r="GI146" s="533"/>
      <c r="GJ146" s="533"/>
      <c r="GK146" s="533"/>
      <c r="GL146" s="533"/>
      <c r="GM146" s="533"/>
      <c r="GN146" s="533"/>
      <c r="GO146" s="533"/>
      <c r="GP146" s="533"/>
      <c r="GQ146" s="533"/>
      <c r="GR146" s="533"/>
      <c r="GS146" s="533"/>
      <c r="GT146" s="533"/>
      <c r="GU146" s="533"/>
      <c r="GV146" s="533"/>
      <c r="GW146" s="533"/>
      <c r="GX146" s="533"/>
      <c r="GZ146" s="511"/>
      <c r="HA146" s="511"/>
      <c r="HB146" s="511"/>
      <c r="HC146" s="511"/>
      <c r="HD146" s="511"/>
      <c r="HE146" s="511"/>
      <c r="HF146" s="511"/>
      <c r="HG146" s="511"/>
      <c r="HH146" s="511"/>
      <c r="HI146" s="511"/>
      <c r="HJ146" s="511"/>
      <c r="HK146" s="511"/>
      <c r="HL146" s="511"/>
      <c r="HM146" s="511"/>
      <c r="HN146" s="511"/>
      <c r="HO146" s="511"/>
      <c r="HP146" s="511"/>
      <c r="HQ146" s="511"/>
      <c r="HR146" s="511"/>
      <c r="HS146" s="511"/>
      <c r="HT146" s="511"/>
      <c r="HU146" s="511"/>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T146" s="531"/>
      <c r="IU146" s="531"/>
      <c r="IV146" s="531"/>
      <c r="IW146" s="531"/>
      <c r="IX146" s="531"/>
      <c r="IY146" s="531"/>
      <c r="IZ146" s="531"/>
      <c r="JA146" s="531"/>
      <c r="JB146" s="531"/>
      <c r="JC146" s="531"/>
      <c r="JD146" s="531"/>
      <c r="JE146" s="531"/>
      <c r="JF146" s="531"/>
      <c r="JG146" s="531"/>
      <c r="JH146" s="531"/>
      <c r="JI146" s="531"/>
      <c r="JJ146" s="531"/>
      <c r="JK146" s="531"/>
      <c r="JL146" s="531"/>
      <c r="JM146" s="531"/>
      <c r="JN146" s="531"/>
      <c r="JO146" s="531"/>
      <c r="JQ146" s="532"/>
      <c r="JR146" s="532"/>
      <c r="JS146" s="532"/>
      <c r="JT146" s="532"/>
      <c r="JU146" s="532"/>
      <c r="JV146" s="532"/>
      <c r="JW146" s="532"/>
      <c r="JX146" s="532"/>
      <c r="JY146" s="532"/>
      <c r="JZ146" s="532"/>
      <c r="KA146" s="532"/>
      <c r="KB146" s="532"/>
      <c r="KC146" s="532"/>
      <c r="KD146" s="532"/>
      <c r="KE146" s="532"/>
      <c r="KF146" s="532"/>
      <c r="KG146" s="532"/>
      <c r="KH146" s="532"/>
      <c r="KI146" s="532"/>
      <c r="KJ146" s="532"/>
      <c r="KK146" s="532"/>
      <c r="KL146" s="532"/>
      <c r="KN146" s="533"/>
      <c r="KO146" s="533"/>
      <c r="KP146" s="533"/>
      <c r="KQ146" s="533"/>
      <c r="KR146" s="533"/>
      <c r="KS146" s="533"/>
      <c r="KT146" s="533"/>
      <c r="KU146" s="533"/>
      <c r="KV146" s="533"/>
      <c r="KW146" s="533"/>
      <c r="KX146" s="533"/>
      <c r="KY146" s="533"/>
      <c r="KZ146" s="533"/>
      <c r="LA146" s="533"/>
      <c r="LB146" s="533"/>
      <c r="LC146" s="533"/>
      <c r="LD146" s="533"/>
      <c r="LE146" s="533"/>
      <c r="LF146" s="533"/>
      <c r="LG146" s="533"/>
      <c r="LH146" s="533"/>
      <c r="LI146" s="533"/>
    </row>
    <row r="147" spans="1:321"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7"/>
      <c r="BS147" s="507"/>
      <c r="BT147" s="507"/>
      <c r="BU147" s="507"/>
      <c r="BV147" s="507"/>
      <c r="BW147" s="507"/>
      <c r="BX147" s="507"/>
      <c r="BY147" s="507"/>
      <c r="BZ147" s="507"/>
      <c r="CA147" s="507"/>
      <c r="CB147" s="507"/>
      <c r="CC147" s="507"/>
      <c r="CD147" s="507"/>
      <c r="CE147" s="507"/>
      <c r="CF147" s="507"/>
      <c r="CG147" s="507"/>
      <c r="CH147" s="507"/>
      <c r="CI147" s="507"/>
      <c r="CJ147" s="507"/>
      <c r="CK147" s="507"/>
      <c r="CL147" s="507"/>
      <c r="CM147" s="507"/>
      <c r="CO147" s="511"/>
      <c r="CP147" s="511"/>
      <c r="CQ147" s="511"/>
      <c r="CR147" s="511"/>
      <c r="CS147" s="511"/>
      <c r="CT147" s="511"/>
      <c r="CU147" s="511"/>
      <c r="CV147" s="511"/>
      <c r="CW147" s="511"/>
      <c r="CX147" s="511"/>
      <c r="CY147" s="511"/>
      <c r="CZ147" s="511"/>
      <c r="DA147" s="511"/>
      <c r="DB147" s="511"/>
      <c r="DC147" s="511"/>
      <c r="DD147" s="511"/>
      <c r="DE147" s="511"/>
      <c r="DF147" s="511"/>
      <c r="DG147" s="511"/>
      <c r="DH147" s="511"/>
      <c r="DI147" s="511"/>
      <c r="DJ147" s="511"/>
      <c r="DL147" s="530"/>
      <c r="DM147" s="530"/>
      <c r="DN147" s="530"/>
      <c r="DO147" s="530"/>
      <c r="DP147" s="530"/>
      <c r="DQ147" s="530"/>
      <c r="DR147" s="530"/>
      <c r="DS147" s="530"/>
      <c r="DT147" s="530"/>
      <c r="DU147" s="530"/>
      <c r="DV147" s="530"/>
      <c r="DW147" s="530"/>
      <c r="DX147" s="530"/>
      <c r="DY147" s="530"/>
      <c r="DZ147" s="530"/>
      <c r="EA147" s="530"/>
      <c r="EB147" s="530"/>
      <c r="EC147" s="530"/>
      <c r="ED147" s="530"/>
      <c r="EE147" s="530"/>
      <c r="EF147" s="530"/>
      <c r="EG147" s="530"/>
      <c r="EI147" s="531"/>
      <c r="EJ147" s="531"/>
      <c r="EK147" s="536"/>
      <c r="EL147" s="531"/>
      <c r="EM147" s="531"/>
      <c r="EN147" s="531"/>
      <c r="EO147" s="531"/>
      <c r="EP147" s="531"/>
      <c r="EQ147" s="531"/>
      <c r="ER147" s="531"/>
      <c r="ES147" s="531"/>
      <c r="ET147" s="531"/>
      <c r="EU147" s="531"/>
      <c r="EV147" s="531"/>
      <c r="EW147" s="531"/>
      <c r="EX147" s="531"/>
      <c r="EY147" s="531"/>
      <c r="EZ147" s="531"/>
      <c r="FA147" s="531"/>
      <c r="FB147" s="531"/>
      <c r="FC147" s="531"/>
      <c r="FD147" s="531"/>
      <c r="FF147" s="532"/>
      <c r="FG147" s="532"/>
      <c r="FH147" s="532"/>
      <c r="FI147" s="532"/>
      <c r="FJ147" s="532"/>
      <c r="FK147" s="532"/>
      <c r="FL147" s="532"/>
      <c r="FM147" s="532"/>
      <c r="FN147" s="532"/>
      <c r="FO147" s="532"/>
      <c r="FP147" s="532"/>
      <c r="FQ147" s="532"/>
      <c r="FR147" s="532"/>
      <c r="FS147" s="532"/>
      <c r="FT147" s="532"/>
      <c r="FU147" s="532"/>
      <c r="FV147" s="532"/>
      <c r="FW147" s="532"/>
      <c r="FX147" s="532"/>
      <c r="FY147" s="532"/>
      <c r="FZ147" s="532"/>
      <c r="GA147" s="532"/>
      <c r="GC147" s="533"/>
      <c r="GD147" s="533"/>
      <c r="GE147" s="533"/>
      <c r="GF147" s="533"/>
      <c r="GG147" s="533"/>
      <c r="GH147" s="533"/>
      <c r="GI147" s="533"/>
      <c r="GJ147" s="533"/>
      <c r="GK147" s="533"/>
      <c r="GL147" s="533"/>
      <c r="GM147" s="533"/>
      <c r="GN147" s="533"/>
      <c r="GO147" s="533"/>
      <c r="GP147" s="533"/>
      <c r="GQ147" s="533"/>
      <c r="GR147" s="533"/>
      <c r="GS147" s="533"/>
      <c r="GT147" s="533"/>
      <c r="GU147" s="533"/>
      <c r="GV147" s="533"/>
      <c r="GW147" s="533"/>
      <c r="GX147" s="533"/>
      <c r="GZ147" s="511"/>
      <c r="HA147" s="511"/>
      <c r="HB147" s="511"/>
      <c r="HC147" s="511"/>
      <c r="HD147" s="511"/>
      <c r="HE147" s="511"/>
      <c r="HF147" s="511"/>
      <c r="HG147" s="511"/>
      <c r="HH147" s="511"/>
      <c r="HI147" s="511"/>
      <c r="HJ147" s="511"/>
      <c r="HK147" s="511"/>
      <c r="HL147" s="511"/>
      <c r="HM147" s="511"/>
      <c r="HN147" s="511"/>
      <c r="HO147" s="511"/>
      <c r="HP147" s="511"/>
      <c r="HQ147" s="511"/>
      <c r="HR147" s="511"/>
      <c r="HS147" s="511"/>
      <c r="HT147" s="511"/>
      <c r="HU147" s="511"/>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T147" s="531"/>
      <c r="IU147" s="531"/>
      <c r="IV147" s="531"/>
      <c r="IW147" s="531"/>
      <c r="IX147" s="531"/>
      <c r="IY147" s="531"/>
      <c r="IZ147" s="531"/>
      <c r="JA147" s="531"/>
      <c r="JB147" s="531"/>
      <c r="JC147" s="531"/>
      <c r="JD147" s="531"/>
      <c r="JE147" s="531"/>
      <c r="JF147" s="531"/>
      <c r="JG147" s="531"/>
      <c r="JH147" s="531"/>
      <c r="JI147" s="531"/>
      <c r="JJ147" s="531"/>
      <c r="JK147" s="531"/>
      <c r="JL147" s="531"/>
      <c r="JM147" s="531"/>
      <c r="JN147" s="531"/>
      <c r="JO147" s="531"/>
      <c r="JQ147" s="532"/>
      <c r="JR147" s="532"/>
      <c r="JS147" s="532"/>
      <c r="JT147" s="532"/>
      <c r="JU147" s="532"/>
      <c r="JV147" s="532"/>
      <c r="JW147" s="532"/>
      <c r="JX147" s="532"/>
      <c r="JY147" s="532"/>
      <c r="JZ147" s="532"/>
      <c r="KA147" s="532"/>
      <c r="KB147" s="532"/>
      <c r="KC147" s="532"/>
      <c r="KD147" s="532"/>
      <c r="KE147" s="532"/>
      <c r="KF147" s="532"/>
      <c r="KG147" s="532"/>
      <c r="KH147" s="532"/>
      <c r="KI147" s="532"/>
      <c r="KJ147" s="532"/>
      <c r="KK147" s="532"/>
      <c r="KL147" s="532"/>
      <c r="KN147" s="533"/>
      <c r="KO147" s="533"/>
      <c r="KP147" s="533"/>
      <c r="KQ147" s="533"/>
      <c r="KR147" s="533"/>
      <c r="KS147" s="533"/>
      <c r="KT147" s="533"/>
      <c r="KU147" s="533"/>
      <c r="KV147" s="533"/>
      <c r="KW147" s="533"/>
      <c r="KX147" s="533"/>
      <c r="KY147" s="533"/>
      <c r="KZ147" s="533"/>
      <c r="LA147" s="533"/>
      <c r="LB147" s="533"/>
      <c r="LC147" s="533"/>
      <c r="LD147" s="533"/>
      <c r="LE147" s="533"/>
      <c r="LF147" s="533"/>
      <c r="LG147" s="533"/>
      <c r="LH147" s="533"/>
      <c r="LI147" s="533"/>
    </row>
    <row r="148" spans="1:321"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O148" s="511"/>
      <c r="CP148" s="511"/>
      <c r="CQ148" s="511"/>
      <c r="CR148" s="511"/>
      <c r="CS148" s="511"/>
      <c r="CT148" s="511"/>
      <c r="CU148" s="511"/>
      <c r="CV148" s="511"/>
      <c r="CW148" s="511"/>
      <c r="CX148" s="511"/>
      <c r="CY148" s="511"/>
      <c r="CZ148" s="511"/>
      <c r="DA148" s="511"/>
      <c r="DB148" s="511"/>
      <c r="DC148" s="511"/>
      <c r="DD148" s="511"/>
      <c r="DE148" s="511"/>
      <c r="DF148" s="511"/>
      <c r="DG148" s="511"/>
      <c r="DH148" s="511"/>
      <c r="DI148" s="511"/>
      <c r="DJ148" s="511"/>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I148" s="531"/>
      <c r="EJ148" s="531"/>
      <c r="EK148" s="536"/>
      <c r="EL148" s="531"/>
      <c r="EM148" s="531"/>
      <c r="EN148" s="531"/>
      <c r="EO148" s="531"/>
      <c r="EP148" s="531"/>
      <c r="EQ148" s="531"/>
      <c r="ER148" s="531"/>
      <c r="ES148" s="531"/>
      <c r="ET148" s="531"/>
      <c r="EU148" s="531"/>
      <c r="EV148" s="531"/>
      <c r="EW148" s="531"/>
      <c r="EX148" s="531"/>
      <c r="EY148" s="531"/>
      <c r="EZ148" s="531"/>
      <c r="FA148" s="531"/>
      <c r="FB148" s="531"/>
      <c r="FC148" s="531"/>
      <c r="FD148" s="531"/>
      <c r="FF148" s="532"/>
      <c r="FG148" s="532"/>
      <c r="FH148" s="532"/>
      <c r="FI148" s="532"/>
      <c r="FJ148" s="532"/>
      <c r="FK148" s="532"/>
      <c r="FL148" s="532"/>
      <c r="FM148" s="532"/>
      <c r="FN148" s="532"/>
      <c r="FO148" s="532"/>
      <c r="FP148" s="532"/>
      <c r="FQ148" s="532"/>
      <c r="FR148" s="532"/>
      <c r="FS148" s="532"/>
      <c r="FT148" s="532"/>
      <c r="FU148" s="532"/>
      <c r="FV148" s="532"/>
      <c r="FW148" s="532"/>
      <c r="FX148" s="532"/>
      <c r="FY148" s="532"/>
      <c r="FZ148" s="532"/>
      <c r="GA148" s="532"/>
      <c r="GC148" s="533"/>
      <c r="GD148" s="533"/>
      <c r="GE148" s="533"/>
      <c r="GF148" s="533"/>
      <c r="GG148" s="533"/>
      <c r="GH148" s="533"/>
      <c r="GI148" s="533"/>
      <c r="GJ148" s="533"/>
      <c r="GK148" s="533"/>
      <c r="GL148" s="533"/>
      <c r="GM148" s="533"/>
      <c r="GN148" s="533"/>
      <c r="GO148" s="533"/>
      <c r="GP148" s="533"/>
      <c r="GQ148" s="533"/>
      <c r="GR148" s="533"/>
      <c r="GS148" s="533"/>
      <c r="GT148" s="533"/>
      <c r="GU148" s="533"/>
      <c r="GV148" s="533"/>
      <c r="GW148" s="533"/>
      <c r="GX148" s="533"/>
      <c r="GZ148" s="511"/>
      <c r="HA148" s="511"/>
      <c r="HB148" s="511"/>
      <c r="HC148" s="511"/>
      <c r="HD148" s="511"/>
      <c r="HE148" s="511"/>
      <c r="HF148" s="511"/>
      <c r="HG148" s="511"/>
      <c r="HH148" s="511"/>
      <c r="HI148" s="511"/>
      <c r="HJ148" s="511"/>
      <c r="HK148" s="511"/>
      <c r="HL148" s="511"/>
      <c r="HM148" s="511"/>
      <c r="HN148" s="511"/>
      <c r="HO148" s="511"/>
      <c r="HP148" s="511"/>
      <c r="HQ148" s="511"/>
      <c r="HR148" s="511"/>
      <c r="HS148" s="511"/>
      <c r="HT148" s="511"/>
      <c r="HU148" s="511"/>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T148" s="531"/>
      <c r="IU148" s="531"/>
      <c r="IV148" s="531"/>
      <c r="IW148" s="531"/>
      <c r="IX148" s="531"/>
      <c r="IY148" s="531"/>
      <c r="IZ148" s="531"/>
      <c r="JA148" s="531"/>
      <c r="JB148" s="531"/>
      <c r="JC148" s="531"/>
      <c r="JD148" s="531"/>
      <c r="JE148" s="531"/>
      <c r="JF148" s="531"/>
      <c r="JG148" s="531"/>
      <c r="JH148" s="531"/>
      <c r="JI148" s="531"/>
      <c r="JJ148" s="531"/>
      <c r="JK148" s="531"/>
      <c r="JL148" s="531"/>
      <c r="JM148" s="531"/>
      <c r="JN148" s="531"/>
      <c r="JO148" s="531"/>
      <c r="JQ148" s="532"/>
      <c r="JR148" s="532"/>
      <c r="JS148" s="532"/>
      <c r="JT148" s="532"/>
      <c r="JU148" s="532"/>
      <c r="JV148" s="532"/>
      <c r="JW148" s="532"/>
      <c r="JX148" s="532"/>
      <c r="JY148" s="532"/>
      <c r="JZ148" s="532"/>
      <c r="KA148" s="532"/>
      <c r="KB148" s="532"/>
      <c r="KC148" s="532"/>
      <c r="KD148" s="532"/>
      <c r="KE148" s="532"/>
      <c r="KF148" s="532"/>
      <c r="KG148" s="532"/>
      <c r="KH148" s="532"/>
      <c r="KI148" s="532"/>
      <c r="KJ148" s="532"/>
      <c r="KK148" s="532"/>
      <c r="KL148" s="532"/>
      <c r="KN148" s="533"/>
      <c r="KO148" s="533"/>
      <c r="KP148" s="533"/>
      <c r="KQ148" s="533"/>
      <c r="KR148" s="533"/>
      <c r="KS148" s="533"/>
      <c r="KT148" s="533"/>
      <c r="KU148" s="533"/>
      <c r="KV148" s="533"/>
      <c r="KW148" s="533"/>
      <c r="KX148" s="533"/>
      <c r="KY148" s="533"/>
      <c r="KZ148" s="533"/>
      <c r="LA148" s="533"/>
      <c r="LB148" s="533"/>
      <c r="LC148" s="533"/>
      <c r="LD148" s="533"/>
      <c r="LE148" s="533"/>
      <c r="LF148" s="533"/>
      <c r="LG148" s="533"/>
      <c r="LH148" s="533"/>
      <c r="LI148" s="533"/>
    </row>
    <row r="149" spans="1:321"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7"/>
      <c r="BS149" s="507"/>
      <c r="BT149" s="507"/>
      <c r="BU149" s="507"/>
      <c r="BV149" s="507"/>
      <c r="BW149" s="507"/>
      <c r="BX149" s="507"/>
      <c r="BY149" s="507"/>
      <c r="BZ149" s="507"/>
      <c r="CA149" s="507"/>
      <c r="CB149" s="507"/>
      <c r="CC149" s="507"/>
      <c r="CD149" s="507"/>
      <c r="CE149" s="507"/>
      <c r="CF149" s="507"/>
      <c r="CG149" s="507"/>
      <c r="CH149" s="507"/>
      <c r="CI149" s="507"/>
      <c r="CJ149" s="507"/>
      <c r="CK149" s="507"/>
      <c r="CL149" s="507"/>
      <c r="CM149" s="507"/>
      <c r="CO149" s="511"/>
      <c r="CP149" s="511"/>
      <c r="CQ149" s="511"/>
      <c r="CR149" s="511"/>
      <c r="CS149" s="511"/>
      <c r="CT149" s="511"/>
      <c r="CU149" s="511"/>
      <c r="CV149" s="511"/>
      <c r="CW149" s="511"/>
      <c r="CX149" s="511"/>
      <c r="CY149" s="511"/>
      <c r="CZ149" s="511"/>
      <c r="DA149" s="511"/>
      <c r="DB149" s="511"/>
      <c r="DC149" s="511"/>
      <c r="DD149" s="511"/>
      <c r="DE149" s="511"/>
      <c r="DF149" s="511"/>
      <c r="DG149" s="511"/>
      <c r="DH149" s="511"/>
      <c r="DI149" s="511"/>
      <c r="DJ149" s="511"/>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I149" s="531"/>
      <c r="EJ149" s="531"/>
      <c r="EK149" s="536"/>
      <c r="EL149" s="531"/>
      <c r="EM149" s="531"/>
      <c r="EN149" s="531"/>
      <c r="EO149" s="531"/>
      <c r="EP149" s="531"/>
      <c r="EQ149" s="531"/>
      <c r="ER149" s="531"/>
      <c r="ES149" s="531"/>
      <c r="ET149" s="531"/>
      <c r="EU149" s="531"/>
      <c r="EV149" s="531"/>
      <c r="EW149" s="531"/>
      <c r="EX149" s="531"/>
      <c r="EY149" s="531"/>
      <c r="EZ149" s="531"/>
      <c r="FA149" s="531"/>
      <c r="FB149" s="531"/>
      <c r="FC149" s="531"/>
      <c r="FD149" s="531"/>
      <c r="FF149" s="532"/>
      <c r="FG149" s="532"/>
      <c r="FH149" s="532"/>
      <c r="FI149" s="532"/>
      <c r="FJ149" s="532"/>
      <c r="FK149" s="532"/>
      <c r="FL149" s="532"/>
      <c r="FM149" s="532"/>
      <c r="FN149" s="532"/>
      <c r="FO149" s="532"/>
      <c r="FP149" s="532"/>
      <c r="FQ149" s="532"/>
      <c r="FR149" s="532"/>
      <c r="FS149" s="532"/>
      <c r="FT149" s="532"/>
      <c r="FU149" s="532"/>
      <c r="FV149" s="532"/>
      <c r="FW149" s="532"/>
      <c r="FX149" s="532"/>
      <c r="FY149" s="532"/>
      <c r="FZ149" s="532"/>
      <c r="GA149" s="532"/>
      <c r="GC149" s="533"/>
      <c r="GD149" s="533"/>
      <c r="GE149" s="533"/>
      <c r="GF149" s="533"/>
      <c r="GG149" s="533"/>
      <c r="GH149" s="533"/>
      <c r="GI149" s="533"/>
      <c r="GJ149" s="533"/>
      <c r="GK149" s="533"/>
      <c r="GL149" s="533"/>
      <c r="GM149" s="533"/>
      <c r="GN149" s="533"/>
      <c r="GO149" s="533"/>
      <c r="GP149" s="533"/>
      <c r="GQ149" s="533"/>
      <c r="GR149" s="533"/>
      <c r="GS149" s="533"/>
      <c r="GT149" s="533"/>
      <c r="GU149" s="533"/>
      <c r="GV149" s="533"/>
      <c r="GW149" s="533"/>
      <c r="GX149" s="533"/>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T149" s="531"/>
      <c r="IU149" s="531"/>
      <c r="IV149" s="531"/>
      <c r="IW149" s="531"/>
      <c r="IX149" s="531"/>
      <c r="IY149" s="531"/>
      <c r="IZ149" s="531"/>
      <c r="JA149" s="531"/>
      <c r="JB149" s="531"/>
      <c r="JC149" s="531"/>
      <c r="JD149" s="531"/>
      <c r="JE149" s="531"/>
      <c r="JF149" s="531"/>
      <c r="JG149" s="531"/>
      <c r="JH149" s="531"/>
      <c r="JI149" s="531"/>
      <c r="JJ149" s="531"/>
      <c r="JK149" s="531"/>
      <c r="JL149" s="531"/>
      <c r="JM149" s="531"/>
      <c r="JN149" s="531"/>
      <c r="JO149" s="531"/>
      <c r="JQ149" s="532"/>
      <c r="JR149" s="532"/>
      <c r="JS149" s="532"/>
      <c r="JT149" s="532"/>
      <c r="JU149" s="532"/>
      <c r="JV149" s="532"/>
      <c r="JW149" s="532"/>
      <c r="JX149" s="532"/>
      <c r="JY149" s="532"/>
      <c r="JZ149" s="532"/>
      <c r="KA149" s="532"/>
      <c r="KB149" s="532"/>
      <c r="KC149" s="532"/>
      <c r="KD149" s="532"/>
      <c r="KE149" s="532"/>
      <c r="KF149" s="532"/>
      <c r="KG149" s="532"/>
      <c r="KH149" s="532"/>
      <c r="KI149" s="532"/>
      <c r="KJ149" s="532"/>
      <c r="KK149" s="532"/>
      <c r="KL149" s="532"/>
      <c r="KN149" s="533"/>
      <c r="KO149" s="533"/>
      <c r="KP149" s="533"/>
      <c r="KQ149" s="533"/>
      <c r="KR149" s="533"/>
      <c r="KS149" s="533"/>
      <c r="KT149" s="533"/>
      <c r="KU149" s="533"/>
      <c r="KV149" s="533"/>
      <c r="KW149" s="533"/>
      <c r="KX149" s="533"/>
      <c r="KY149" s="533"/>
      <c r="KZ149" s="533"/>
      <c r="LA149" s="533"/>
      <c r="LB149" s="533"/>
      <c r="LC149" s="533"/>
      <c r="LD149" s="533"/>
      <c r="LE149" s="533"/>
      <c r="LF149" s="533"/>
      <c r="LG149" s="533"/>
      <c r="LH149" s="533"/>
      <c r="LI149" s="533"/>
    </row>
    <row r="150" spans="1:321" x14ac:dyDescent="0.25">
      <c r="A150" s="98" t="s">
        <v>2506</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7"/>
      <c r="BS150" s="507"/>
      <c r="BT150" s="507"/>
      <c r="BU150" s="507"/>
      <c r="BV150" s="507"/>
      <c r="BW150" s="507"/>
      <c r="BX150" s="507"/>
      <c r="BY150" s="507"/>
      <c r="BZ150" s="507"/>
      <c r="CA150" s="507"/>
      <c r="CB150" s="507"/>
      <c r="CC150" s="507"/>
      <c r="CD150" s="507"/>
      <c r="CE150" s="507"/>
      <c r="CF150" s="507"/>
      <c r="CG150" s="507"/>
      <c r="CH150" s="507"/>
      <c r="CI150" s="507"/>
      <c r="CJ150" s="507"/>
      <c r="CK150" s="507"/>
      <c r="CL150" s="507"/>
      <c r="CM150" s="507"/>
      <c r="CO150" s="511"/>
      <c r="CP150" s="511"/>
      <c r="CQ150" s="511"/>
      <c r="CR150" s="511"/>
      <c r="CS150" s="511"/>
      <c r="CT150" s="511"/>
      <c r="CU150" s="511"/>
      <c r="CV150" s="511"/>
      <c r="CW150" s="511"/>
      <c r="CX150" s="511"/>
      <c r="CY150" s="511"/>
      <c r="CZ150" s="511"/>
      <c r="DA150" s="511"/>
      <c r="DB150" s="511"/>
      <c r="DC150" s="511"/>
      <c r="DD150" s="511"/>
      <c r="DE150" s="511"/>
      <c r="DF150" s="511"/>
      <c r="DG150" s="511"/>
      <c r="DH150" s="511"/>
      <c r="DI150" s="511"/>
      <c r="DJ150" s="511"/>
      <c r="DL150" s="530"/>
      <c r="DM150" s="530"/>
      <c r="DN150" s="530"/>
      <c r="DO150" s="530"/>
      <c r="DP150" s="530"/>
      <c r="DQ150" s="530"/>
      <c r="DR150" s="530"/>
      <c r="DS150" s="530"/>
      <c r="DT150" s="530"/>
      <c r="DU150" s="530"/>
      <c r="DV150" s="530"/>
      <c r="DW150" s="530"/>
      <c r="DX150" s="530"/>
      <c r="DY150" s="530"/>
      <c r="DZ150" s="530"/>
      <c r="EA150" s="530"/>
      <c r="EB150" s="530"/>
      <c r="EC150" s="530"/>
      <c r="ED150" s="530"/>
      <c r="EE150" s="530"/>
      <c r="EF150" s="530"/>
      <c r="EG150" s="530"/>
      <c r="EI150" s="531"/>
      <c r="EJ150" s="531"/>
      <c r="EK150" s="536"/>
      <c r="EL150" s="531"/>
      <c r="EM150" s="531"/>
      <c r="EN150" s="531"/>
      <c r="EO150" s="531"/>
      <c r="EP150" s="531"/>
      <c r="EQ150" s="531"/>
      <c r="ER150" s="531"/>
      <c r="ES150" s="531"/>
      <c r="ET150" s="531"/>
      <c r="EU150" s="531"/>
      <c r="EV150" s="531"/>
      <c r="EW150" s="531"/>
      <c r="EX150" s="531"/>
      <c r="EY150" s="531"/>
      <c r="EZ150" s="531"/>
      <c r="FA150" s="531"/>
      <c r="FB150" s="531"/>
      <c r="FC150" s="531"/>
      <c r="FD150" s="531"/>
      <c r="FF150" s="532"/>
      <c r="FG150" s="532"/>
      <c r="FH150" s="532"/>
      <c r="FI150" s="532"/>
      <c r="FJ150" s="532"/>
      <c r="FK150" s="532"/>
      <c r="FL150" s="532"/>
      <c r="FM150" s="532"/>
      <c r="FN150" s="532"/>
      <c r="FO150" s="532"/>
      <c r="FP150" s="532"/>
      <c r="FQ150" s="532"/>
      <c r="FR150" s="532"/>
      <c r="FS150" s="532"/>
      <c r="FT150" s="532"/>
      <c r="FU150" s="532"/>
      <c r="FV150" s="532"/>
      <c r="FW150" s="532"/>
      <c r="FX150" s="532"/>
      <c r="FY150" s="532"/>
      <c r="FZ150" s="532"/>
      <c r="GA150" s="532"/>
      <c r="GC150" s="533"/>
      <c r="GD150" s="533"/>
      <c r="GE150" s="533"/>
      <c r="GF150" s="533"/>
      <c r="GG150" s="533"/>
      <c r="GH150" s="533"/>
      <c r="GI150" s="533"/>
      <c r="GJ150" s="533"/>
      <c r="GK150" s="533"/>
      <c r="GL150" s="533"/>
      <c r="GM150" s="533"/>
      <c r="GN150" s="533"/>
      <c r="GO150" s="533"/>
      <c r="GP150" s="533"/>
      <c r="GQ150" s="533"/>
      <c r="GR150" s="533"/>
      <c r="GS150" s="533"/>
      <c r="GT150" s="533"/>
      <c r="GU150" s="533"/>
      <c r="GV150" s="533"/>
      <c r="GW150" s="533"/>
      <c r="GX150" s="533"/>
      <c r="GZ150" s="511"/>
      <c r="HA150" s="511"/>
      <c r="HB150" s="511"/>
      <c r="HC150" s="511"/>
      <c r="HD150" s="511"/>
      <c r="HE150" s="511"/>
      <c r="HF150" s="511"/>
      <c r="HG150" s="511"/>
      <c r="HH150" s="511"/>
      <c r="HI150" s="511"/>
      <c r="HJ150" s="511"/>
      <c r="HK150" s="511"/>
      <c r="HL150" s="511"/>
      <c r="HM150" s="511"/>
      <c r="HN150" s="511"/>
      <c r="HO150" s="511"/>
      <c r="HP150" s="511"/>
      <c r="HQ150" s="511"/>
      <c r="HR150" s="511"/>
      <c r="HS150" s="511"/>
      <c r="HT150" s="511"/>
      <c r="HU150" s="511"/>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T150" s="531"/>
      <c r="IU150" s="531"/>
      <c r="IV150" s="531"/>
      <c r="IW150" s="531"/>
      <c r="IX150" s="531"/>
      <c r="IY150" s="531"/>
      <c r="IZ150" s="531"/>
      <c r="JA150" s="531"/>
      <c r="JB150" s="531"/>
      <c r="JC150" s="531"/>
      <c r="JD150" s="531"/>
      <c r="JE150" s="531"/>
      <c r="JF150" s="531"/>
      <c r="JG150" s="531"/>
      <c r="JH150" s="531"/>
      <c r="JI150" s="531"/>
      <c r="JJ150" s="531"/>
      <c r="JK150" s="531"/>
      <c r="JL150" s="531"/>
      <c r="JM150" s="531"/>
      <c r="JN150" s="531"/>
      <c r="JO150" s="531"/>
      <c r="JQ150" s="532"/>
      <c r="JR150" s="532"/>
      <c r="JS150" s="532"/>
      <c r="JT150" s="532"/>
      <c r="JU150" s="532"/>
      <c r="JV150" s="532"/>
      <c r="JW150" s="532"/>
      <c r="JX150" s="532"/>
      <c r="JY150" s="532"/>
      <c r="JZ150" s="532"/>
      <c r="KA150" s="532"/>
      <c r="KB150" s="532"/>
      <c r="KC150" s="532"/>
      <c r="KD150" s="532"/>
      <c r="KE150" s="532"/>
      <c r="KF150" s="532"/>
      <c r="KG150" s="532"/>
      <c r="KH150" s="532"/>
      <c r="KI150" s="532"/>
      <c r="KJ150" s="532"/>
      <c r="KK150" s="532"/>
      <c r="KL150" s="532"/>
      <c r="KN150" s="533"/>
      <c r="KO150" s="533"/>
      <c r="KP150" s="533"/>
      <c r="KQ150" s="533"/>
      <c r="KR150" s="533"/>
      <c r="KS150" s="533"/>
      <c r="KT150" s="533"/>
      <c r="KU150" s="533"/>
      <c r="KV150" s="533"/>
      <c r="KW150" s="533"/>
      <c r="KX150" s="533"/>
      <c r="KY150" s="533"/>
      <c r="KZ150" s="533"/>
      <c r="LA150" s="533"/>
      <c r="LB150" s="533"/>
      <c r="LC150" s="533"/>
      <c r="LD150" s="533"/>
      <c r="LE150" s="533"/>
      <c r="LF150" s="533"/>
      <c r="LG150" s="533"/>
      <c r="LH150" s="533"/>
      <c r="LI150" s="533"/>
    </row>
    <row r="151" spans="1:321" x14ac:dyDescent="0.25">
      <c r="A151" s="94" t="s">
        <v>2507</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7"/>
      <c r="BS151" s="507"/>
      <c r="BT151" s="507"/>
      <c r="BU151" s="507"/>
      <c r="BV151" s="507"/>
      <c r="BW151" s="507"/>
      <c r="BX151" s="507"/>
      <c r="BY151" s="507"/>
      <c r="BZ151" s="507"/>
      <c r="CA151" s="507"/>
      <c r="CB151" s="507"/>
      <c r="CC151" s="507"/>
      <c r="CD151" s="507"/>
      <c r="CE151" s="507"/>
      <c r="CF151" s="507"/>
      <c r="CG151" s="507"/>
      <c r="CH151" s="507"/>
      <c r="CI151" s="507"/>
      <c r="CJ151" s="507"/>
      <c r="CK151" s="507"/>
      <c r="CL151" s="507"/>
      <c r="CM151" s="507"/>
      <c r="CO151" s="511"/>
      <c r="CP151" s="511"/>
      <c r="CQ151" s="511"/>
      <c r="CR151" s="511"/>
      <c r="CS151" s="511"/>
      <c r="CT151" s="511"/>
      <c r="CU151" s="511"/>
      <c r="CV151" s="511"/>
      <c r="CW151" s="511"/>
      <c r="CX151" s="511"/>
      <c r="CY151" s="511"/>
      <c r="CZ151" s="511"/>
      <c r="DA151" s="511"/>
      <c r="DB151" s="511"/>
      <c r="DC151" s="511"/>
      <c r="DD151" s="511"/>
      <c r="DE151" s="511"/>
      <c r="DF151" s="511"/>
      <c r="DG151" s="511"/>
      <c r="DH151" s="511"/>
      <c r="DI151" s="511"/>
      <c r="DJ151" s="511"/>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I151" s="531"/>
      <c r="EJ151" s="531"/>
      <c r="EK151" s="536"/>
      <c r="EL151" s="531"/>
      <c r="EM151" s="531"/>
      <c r="EN151" s="531"/>
      <c r="EO151" s="531"/>
      <c r="EP151" s="531"/>
      <c r="EQ151" s="531"/>
      <c r="ER151" s="531"/>
      <c r="ES151" s="531"/>
      <c r="ET151" s="531"/>
      <c r="EU151" s="531"/>
      <c r="EV151" s="531"/>
      <c r="EW151" s="531"/>
      <c r="EX151" s="531"/>
      <c r="EY151" s="531"/>
      <c r="EZ151" s="531"/>
      <c r="FA151" s="531"/>
      <c r="FB151" s="531"/>
      <c r="FC151" s="531"/>
      <c r="FD151" s="531"/>
      <c r="FF151" s="532"/>
      <c r="FG151" s="532"/>
      <c r="FH151" s="532"/>
      <c r="FI151" s="532"/>
      <c r="FJ151" s="532"/>
      <c r="FK151" s="532"/>
      <c r="FL151" s="532"/>
      <c r="FM151" s="532"/>
      <c r="FN151" s="532"/>
      <c r="FO151" s="532"/>
      <c r="FP151" s="532"/>
      <c r="FQ151" s="532"/>
      <c r="FR151" s="532"/>
      <c r="FS151" s="532"/>
      <c r="FT151" s="532"/>
      <c r="FU151" s="532"/>
      <c r="FV151" s="532"/>
      <c r="FW151" s="532"/>
      <c r="FX151" s="532"/>
      <c r="FY151" s="532"/>
      <c r="FZ151" s="532"/>
      <c r="GA151" s="532"/>
      <c r="GC151" s="533"/>
      <c r="GD151" s="533"/>
      <c r="GE151" s="533"/>
      <c r="GF151" s="533"/>
      <c r="GG151" s="533"/>
      <c r="GH151" s="533"/>
      <c r="GI151" s="533"/>
      <c r="GJ151" s="533"/>
      <c r="GK151" s="533"/>
      <c r="GL151" s="533"/>
      <c r="GM151" s="533"/>
      <c r="GN151" s="533"/>
      <c r="GO151" s="533"/>
      <c r="GP151" s="533"/>
      <c r="GQ151" s="533"/>
      <c r="GR151" s="533"/>
      <c r="GS151" s="533"/>
      <c r="GT151" s="533"/>
      <c r="GU151" s="533"/>
      <c r="GV151" s="533"/>
      <c r="GW151" s="533"/>
      <c r="GX151" s="533"/>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T151" s="531"/>
      <c r="IU151" s="531"/>
      <c r="IV151" s="531"/>
      <c r="IW151" s="531"/>
      <c r="IX151" s="531"/>
      <c r="IY151" s="531"/>
      <c r="IZ151" s="531"/>
      <c r="JA151" s="531"/>
      <c r="JB151" s="531"/>
      <c r="JC151" s="531"/>
      <c r="JD151" s="531"/>
      <c r="JE151" s="531"/>
      <c r="JF151" s="531"/>
      <c r="JG151" s="531"/>
      <c r="JH151" s="531"/>
      <c r="JI151" s="531"/>
      <c r="JJ151" s="531"/>
      <c r="JK151" s="531"/>
      <c r="JL151" s="531"/>
      <c r="JM151" s="531"/>
      <c r="JN151" s="531"/>
      <c r="JO151" s="531"/>
      <c r="JQ151" s="532"/>
      <c r="JR151" s="532"/>
      <c r="JS151" s="532"/>
      <c r="JT151" s="532"/>
      <c r="JU151" s="532"/>
      <c r="JV151" s="532"/>
      <c r="JW151" s="532"/>
      <c r="JX151" s="532"/>
      <c r="JY151" s="532"/>
      <c r="JZ151" s="532"/>
      <c r="KA151" s="532"/>
      <c r="KB151" s="532"/>
      <c r="KC151" s="532"/>
      <c r="KD151" s="532"/>
      <c r="KE151" s="532"/>
      <c r="KF151" s="532"/>
      <c r="KG151" s="532"/>
      <c r="KH151" s="532"/>
      <c r="KI151" s="532"/>
      <c r="KJ151" s="532"/>
      <c r="KK151" s="532"/>
      <c r="KL151" s="532"/>
      <c r="KN151" s="533"/>
      <c r="KO151" s="533"/>
      <c r="KP151" s="533"/>
      <c r="KQ151" s="533"/>
      <c r="KR151" s="533"/>
      <c r="KS151" s="533"/>
      <c r="KT151" s="533"/>
      <c r="KU151" s="533"/>
      <c r="KV151" s="533"/>
      <c r="KW151" s="533"/>
      <c r="KX151" s="533"/>
      <c r="KY151" s="533"/>
      <c r="KZ151" s="533"/>
      <c r="LA151" s="533"/>
      <c r="LB151" s="533"/>
      <c r="LC151" s="533"/>
      <c r="LD151" s="533"/>
      <c r="LE151" s="533"/>
      <c r="LF151" s="533"/>
      <c r="LG151" s="533"/>
      <c r="LH151" s="533"/>
      <c r="LI151" s="533"/>
    </row>
    <row r="152" spans="1:321" x14ac:dyDescent="0.25">
      <c r="A152" s="97" t="s">
        <v>2508</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7"/>
      <c r="BS152" s="507"/>
      <c r="BT152" s="507"/>
      <c r="BU152" s="507"/>
      <c r="BV152" s="507"/>
      <c r="BW152" s="507"/>
      <c r="BX152" s="507"/>
      <c r="BY152" s="507"/>
      <c r="BZ152" s="507"/>
      <c r="CA152" s="507"/>
      <c r="CB152" s="507"/>
      <c r="CC152" s="507"/>
      <c r="CD152" s="507"/>
      <c r="CE152" s="507"/>
      <c r="CF152" s="507"/>
      <c r="CG152" s="507"/>
      <c r="CH152" s="507"/>
      <c r="CI152" s="507"/>
      <c r="CJ152" s="507"/>
      <c r="CK152" s="507"/>
      <c r="CL152" s="507"/>
      <c r="CM152" s="507"/>
      <c r="CO152" s="511"/>
      <c r="CP152" s="511"/>
      <c r="CQ152" s="511"/>
      <c r="CR152" s="511"/>
      <c r="CS152" s="511"/>
      <c r="CT152" s="511"/>
      <c r="CU152" s="511"/>
      <c r="CV152" s="511"/>
      <c r="CW152" s="511"/>
      <c r="CX152" s="511"/>
      <c r="CY152" s="511"/>
      <c r="CZ152" s="511"/>
      <c r="DA152" s="511"/>
      <c r="DB152" s="511"/>
      <c r="DC152" s="511"/>
      <c r="DD152" s="511"/>
      <c r="DE152" s="511"/>
      <c r="DF152" s="511"/>
      <c r="DG152" s="511"/>
      <c r="DH152" s="511"/>
      <c r="DI152" s="511"/>
      <c r="DJ152" s="511"/>
      <c r="DL152" s="530"/>
      <c r="DM152" s="530"/>
      <c r="DN152" s="530"/>
      <c r="DO152" s="530"/>
      <c r="DP152" s="530"/>
      <c r="DQ152" s="530"/>
      <c r="DR152" s="530"/>
      <c r="DS152" s="530"/>
      <c r="DT152" s="530"/>
      <c r="DU152" s="530"/>
      <c r="DV152" s="530"/>
      <c r="DW152" s="530"/>
      <c r="DX152" s="530"/>
      <c r="DY152" s="530"/>
      <c r="DZ152" s="530"/>
      <c r="EA152" s="530"/>
      <c r="EB152" s="530"/>
      <c r="EC152" s="530"/>
      <c r="ED152" s="530"/>
      <c r="EE152" s="530"/>
      <c r="EF152" s="530"/>
      <c r="EG152" s="530"/>
      <c r="EI152" s="531"/>
      <c r="EJ152" s="531"/>
      <c r="EK152" s="536"/>
      <c r="EL152" s="531"/>
      <c r="EM152" s="531"/>
      <c r="EN152" s="531"/>
      <c r="EO152" s="531"/>
      <c r="EP152" s="531"/>
      <c r="EQ152" s="531"/>
      <c r="ER152" s="531"/>
      <c r="ES152" s="531"/>
      <c r="ET152" s="531"/>
      <c r="EU152" s="531"/>
      <c r="EV152" s="531"/>
      <c r="EW152" s="531"/>
      <c r="EX152" s="531"/>
      <c r="EY152" s="531"/>
      <c r="EZ152" s="531"/>
      <c r="FA152" s="531"/>
      <c r="FB152" s="531"/>
      <c r="FC152" s="531"/>
      <c r="FD152" s="531"/>
      <c r="FF152" s="532"/>
      <c r="FG152" s="532"/>
      <c r="FH152" s="532"/>
      <c r="FI152" s="532"/>
      <c r="FJ152" s="532"/>
      <c r="FK152" s="532"/>
      <c r="FL152" s="532"/>
      <c r="FM152" s="532"/>
      <c r="FN152" s="532"/>
      <c r="FO152" s="532"/>
      <c r="FP152" s="532"/>
      <c r="FQ152" s="532"/>
      <c r="FR152" s="532"/>
      <c r="FS152" s="532"/>
      <c r="FT152" s="532"/>
      <c r="FU152" s="532"/>
      <c r="FV152" s="532"/>
      <c r="FW152" s="532"/>
      <c r="FX152" s="532"/>
      <c r="FY152" s="532"/>
      <c r="FZ152" s="532"/>
      <c r="GA152" s="532"/>
      <c r="GC152" s="533"/>
      <c r="GD152" s="533"/>
      <c r="GE152" s="533"/>
      <c r="GF152" s="533"/>
      <c r="GG152" s="533"/>
      <c r="GH152" s="533"/>
      <c r="GI152" s="533"/>
      <c r="GJ152" s="533"/>
      <c r="GK152" s="533"/>
      <c r="GL152" s="533"/>
      <c r="GM152" s="533"/>
      <c r="GN152" s="533"/>
      <c r="GO152" s="533"/>
      <c r="GP152" s="533"/>
      <c r="GQ152" s="533"/>
      <c r="GR152" s="533"/>
      <c r="GS152" s="533"/>
      <c r="GT152" s="533"/>
      <c r="GU152" s="533"/>
      <c r="GV152" s="533"/>
      <c r="GW152" s="533"/>
      <c r="GX152" s="533"/>
      <c r="GZ152" s="511"/>
      <c r="HA152" s="511"/>
      <c r="HB152" s="511"/>
      <c r="HC152" s="511"/>
      <c r="HD152" s="511"/>
      <c r="HE152" s="511"/>
      <c r="HF152" s="511"/>
      <c r="HG152" s="511"/>
      <c r="HH152" s="511"/>
      <c r="HI152" s="511"/>
      <c r="HJ152" s="511"/>
      <c r="HK152" s="511"/>
      <c r="HL152" s="511"/>
      <c r="HM152" s="511"/>
      <c r="HN152" s="511"/>
      <c r="HO152" s="511"/>
      <c r="HP152" s="511"/>
      <c r="HQ152" s="511"/>
      <c r="HR152" s="511"/>
      <c r="HS152" s="511"/>
      <c r="HT152" s="511"/>
      <c r="HU152" s="511"/>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T152" s="531"/>
      <c r="IU152" s="531"/>
      <c r="IV152" s="531"/>
      <c r="IW152" s="531"/>
      <c r="IX152" s="531"/>
      <c r="IY152" s="531"/>
      <c r="IZ152" s="531"/>
      <c r="JA152" s="531"/>
      <c r="JB152" s="531"/>
      <c r="JC152" s="531"/>
      <c r="JD152" s="531"/>
      <c r="JE152" s="531"/>
      <c r="JF152" s="531"/>
      <c r="JG152" s="531"/>
      <c r="JH152" s="531"/>
      <c r="JI152" s="531"/>
      <c r="JJ152" s="531"/>
      <c r="JK152" s="531"/>
      <c r="JL152" s="531"/>
      <c r="JM152" s="531"/>
      <c r="JN152" s="531"/>
      <c r="JO152" s="531"/>
      <c r="JQ152" s="532"/>
      <c r="JR152" s="532"/>
      <c r="JS152" s="532"/>
      <c r="JT152" s="532"/>
      <c r="JU152" s="532"/>
      <c r="JV152" s="532"/>
      <c r="JW152" s="532"/>
      <c r="JX152" s="532"/>
      <c r="JY152" s="532"/>
      <c r="JZ152" s="532"/>
      <c r="KA152" s="532"/>
      <c r="KB152" s="532"/>
      <c r="KC152" s="532"/>
      <c r="KD152" s="532"/>
      <c r="KE152" s="532"/>
      <c r="KF152" s="532"/>
      <c r="KG152" s="532"/>
      <c r="KH152" s="532"/>
      <c r="KI152" s="532"/>
      <c r="KJ152" s="532"/>
      <c r="KK152" s="532"/>
      <c r="KL152" s="532"/>
      <c r="KN152" s="533"/>
      <c r="KO152" s="533"/>
      <c r="KP152" s="533"/>
      <c r="KQ152" s="533"/>
      <c r="KR152" s="533"/>
      <c r="KS152" s="533"/>
      <c r="KT152" s="533"/>
      <c r="KU152" s="533"/>
      <c r="KV152" s="533"/>
      <c r="KW152" s="533"/>
      <c r="KX152" s="533"/>
      <c r="KY152" s="533"/>
      <c r="KZ152" s="533"/>
      <c r="LA152" s="533"/>
      <c r="LB152" s="533"/>
      <c r="LC152" s="533"/>
      <c r="LD152" s="533"/>
      <c r="LE152" s="533"/>
      <c r="LF152" s="533"/>
      <c r="LG152" s="533"/>
      <c r="LH152" s="533"/>
      <c r="LI152" s="533"/>
    </row>
    <row r="153" spans="1:321"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7"/>
      <c r="BS153" s="507"/>
      <c r="BT153" s="507"/>
      <c r="BU153" s="507"/>
      <c r="BV153" s="507"/>
      <c r="BW153" s="507"/>
      <c r="BX153" s="507"/>
      <c r="BY153" s="507"/>
      <c r="BZ153" s="507"/>
      <c r="CA153" s="507"/>
      <c r="CB153" s="507"/>
      <c r="CC153" s="507"/>
      <c r="CD153" s="507"/>
      <c r="CE153" s="507"/>
      <c r="CF153" s="507"/>
      <c r="CG153" s="507"/>
      <c r="CH153" s="507"/>
      <c r="CI153" s="507"/>
      <c r="CJ153" s="507"/>
      <c r="CK153" s="507"/>
      <c r="CL153" s="507"/>
      <c r="CM153" s="507"/>
      <c r="CO153" s="511"/>
      <c r="CP153" s="511"/>
      <c r="CQ153" s="511"/>
      <c r="CR153" s="511"/>
      <c r="CS153" s="511"/>
      <c r="CT153" s="511"/>
      <c r="CU153" s="511"/>
      <c r="CV153" s="511"/>
      <c r="CW153" s="511"/>
      <c r="CX153" s="511"/>
      <c r="CY153" s="511"/>
      <c r="CZ153" s="511"/>
      <c r="DA153" s="511"/>
      <c r="DB153" s="511"/>
      <c r="DC153" s="511"/>
      <c r="DD153" s="511"/>
      <c r="DE153" s="511"/>
      <c r="DF153" s="511"/>
      <c r="DG153" s="511"/>
      <c r="DH153" s="511"/>
      <c r="DI153" s="511"/>
      <c r="DJ153" s="511"/>
      <c r="DL153" s="530"/>
      <c r="DM153" s="530"/>
      <c r="DN153" s="530"/>
      <c r="DO153" s="530"/>
      <c r="DP153" s="530"/>
      <c r="DQ153" s="530"/>
      <c r="DR153" s="530"/>
      <c r="DS153" s="530"/>
      <c r="DT153" s="530"/>
      <c r="DU153" s="530"/>
      <c r="DV153" s="530"/>
      <c r="DW153" s="530"/>
      <c r="DX153" s="530"/>
      <c r="DY153" s="530"/>
      <c r="DZ153" s="530"/>
      <c r="EA153" s="530"/>
      <c r="EB153" s="530"/>
      <c r="EC153" s="530"/>
      <c r="ED153" s="530"/>
      <c r="EE153" s="530"/>
      <c r="EF153" s="530"/>
      <c r="EG153" s="530"/>
      <c r="EI153" s="531"/>
      <c r="EJ153" s="531"/>
      <c r="EK153" s="536"/>
      <c r="EL153" s="531"/>
      <c r="EM153" s="531"/>
      <c r="EN153" s="531"/>
      <c r="EO153" s="531"/>
      <c r="EP153" s="531"/>
      <c r="EQ153" s="531"/>
      <c r="ER153" s="531"/>
      <c r="ES153" s="531"/>
      <c r="ET153" s="531"/>
      <c r="EU153" s="531"/>
      <c r="EV153" s="531"/>
      <c r="EW153" s="531"/>
      <c r="EX153" s="531"/>
      <c r="EY153" s="531"/>
      <c r="EZ153" s="531"/>
      <c r="FA153" s="531"/>
      <c r="FB153" s="531"/>
      <c r="FC153" s="531"/>
      <c r="FD153" s="531"/>
      <c r="FF153" s="532"/>
      <c r="FG153" s="532"/>
      <c r="FH153" s="532"/>
      <c r="FI153" s="532"/>
      <c r="FJ153" s="532"/>
      <c r="FK153" s="532"/>
      <c r="FL153" s="532"/>
      <c r="FM153" s="532"/>
      <c r="FN153" s="532"/>
      <c r="FO153" s="532"/>
      <c r="FP153" s="532"/>
      <c r="FQ153" s="532"/>
      <c r="FR153" s="532"/>
      <c r="FS153" s="532"/>
      <c r="FT153" s="532"/>
      <c r="FU153" s="532"/>
      <c r="FV153" s="532"/>
      <c r="FW153" s="532"/>
      <c r="FX153" s="532"/>
      <c r="FY153" s="532"/>
      <c r="FZ153" s="532"/>
      <c r="GA153" s="532"/>
      <c r="GC153" s="533"/>
      <c r="GD153" s="533"/>
      <c r="GE153" s="533"/>
      <c r="GF153" s="533"/>
      <c r="GG153" s="533"/>
      <c r="GH153" s="533"/>
      <c r="GI153" s="533"/>
      <c r="GJ153" s="533"/>
      <c r="GK153" s="533"/>
      <c r="GL153" s="533"/>
      <c r="GM153" s="533"/>
      <c r="GN153" s="533"/>
      <c r="GO153" s="533"/>
      <c r="GP153" s="533"/>
      <c r="GQ153" s="533"/>
      <c r="GR153" s="533"/>
      <c r="GS153" s="533"/>
      <c r="GT153" s="533"/>
      <c r="GU153" s="533"/>
      <c r="GV153" s="533"/>
      <c r="GW153" s="533"/>
      <c r="GX153" s="533"/>
      <c r="GZ153" s="511"/>
      <c r="HA153" s="511"/>
      <c r="HB153" s="511"/>
      <c r="HC153" s="511"/>
      <c r="HD153" s="511"/>
      <c r="HE153" s="511"/>
      <c r="HF153" s="511"/>
      <c r="HG153" s="511"/>
      <c r="HH153" s="511"/>
      <c r="HI153" s="511"/>
      <c r="HJ153" s="511"/>
      <c r="HK153" s="511"/>
      <c r="HL153" s="511"/>
      <c r="HM153" s="511"/>
      <c r="HN153" s="511"/>
      <c r="HO153" s="511"/>
      <c r="HP153" s="511"/>
      <c r="HQ153" s="511"/>
      <c r="HR153" s="511"/>
      <c r="HS153" s="511"/>
      <c r="HT153" s="511"/>
      <c r="HU153" s="511"/>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T153" s="531"/>
      <c r="IU153" s="531"/>
      <c r="IV153" s="531"/>
      <c r="IW153" s="531"/>
      <c r="IX153" s="531"/>
      <c r="IY153" s="531"/>
      <c r="IZ153" s="531"/>
      <c r="JA153" s="531"/>
      <c r="JB153" s="531"/>
      <c r="JC153" s="531"/>
      <c r="JD153" s="531"/>
      <c r="JE153" s="531"/>
      <c r="JF153" s="531"/>
      <c r="JG153" s="531"/>
      <c r="JH153" s="531"/>
      <c r="JI153" s="531"/>
      <c r="JJ153" s="531"/>
      <c r="JK153" s="531"/>
      <c r="JL153" s="531"/>
      <c r="JM153" s="531"/>
      <c r="JN153" s="531"/>
      <c r="JO153" s="531"/>
      <c r="JQ153" s="532"/>
      <c r="JR153" s="532"/>
      <c r="JS153" s="532"/>
      <c r="JT153" s="532"/>
      <c r="JU153" s="532"/>
      <c r="JV153" s="532"/>
      <c r="JW153" s="532"/>
      <c r="JX153" s="532"/>
      <c r="JY153" s="532"/>
      <c r="JZ153" s="532"/>
      <c r="KA153" s="532"/>
      <c r="KB153" s="532"/>
      <c r="KC153" s="532"/>
      <c r="KD153" s="532"/>
      <c r="KE153" s="532"/>
      <c r="KF153" s="532"/>
      <c r="KG153" s="532"/>
      <c r="KH153" s="532"/>
      <c r="KI153" s="532"/>
      <c r="KJ153" s="532"/>
      <c r="KK153" s="532"/>
      <c r="KL153" s="532"/>
      <c r="KN153" s="533"/>
      <c r="KO153" s="533"/>
      <c r="KP153" s="533"/>
      <c r="KQ153" s="533"/>
      <c r="KR153" s="533"/>
      <c r="KS153" s="533"/>
      <c r="KT153" s="533"/>
      <c r="KU153" s="533"/>
      <c r="KV153" s="533"/>
      <c r="KW153" s="533"/>
      <c r="KX153" s="533"/>
      <c r="KY153" s="533"/>
      <c r="KZ153" s="533"/>
      <c r="LA153" s="533"/>
      <c r="LB153" s="533"/>
      <c r="LC153" s="533"/>
      <c r="LD153" s="533"/>
      <c r="LE153" s="533"/>
      <c r="LF153" s="533"/>
      <c r="LG153" s="533"/>
      <c r="LH153" s="533"/>
      <c r="LI153" s="533"/>
    </row>
    <row r="154" spans="1:321" x14ac:dyDescent="0.25">
      <c r="A154" s="94" t="s">
        <v>2509</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7"/>
      <c r="BS154" s="507"/>
      <c r="BT154" s="507"/>
      <c r="BU154" s="507"/>
      <c r="BV154" s="507"/>
      <c r="BW154" s="507"/>
      <c r="BX154" s="507"/>
      <c r="BY154" s="507"/>
      <c r="BZ154" s="507"/>
      <c r="CA154" s="507"/>
      <c r="CB154" s="507"/>
      <c r="CC154" s="507"/>
      <c r="CD154" s="507"/>
      <c r="CE154" s="507"/>
      <c r="CF154" s="507"/>
      <c r="CG154" s="507"/>
      <c r="CH154" s="507"/>
      <c r="CI154" s="507"/>
      <c r="CJ154" s="507"/>
      <c r="CK154" s="507"/>
      <c r="CL154" s="507"/>
      <c r="CM154" s="507"/>
      <c r="CO154" s="511"/>
      <c r="CP154" s="511"/>
      <c r="CQ154" s="511"/>
      <c r="CR154" s="511"/>
      <c r="CS154" s="511"/>
      <c r="CT154" s="511"/>
      <c r="CU154" s="511"/>
      <c r="CV154" s="511"/>
      <c r="CW154" s="511"/>
      <c r="CX154" s="511"/>
      <c r="CY154" s="511"/>
      <c r="CZ154" s="511"/>
      <c r="DA154" s="511"/>
      <c r="DB154" s="511"/>
      <c r="DC154" s="511"/>
      <c r="DD154" s="511"/>
      <c r="DE154" s="511"/>
      <c r="DF154" s="511"/>
      <c r="DG154" s="511"/>
      <c r="DH154" s="511"/>
      <c r="DI154" s="511"/>
      <c r="DJ154" s="511"/>
      <c r="DL154" s="530"/>
      <c r="DM154" s="530"/>
      <c r="DN154" s="530"/>
      <c r="DO154" s="530"/>
      <c r="DP154" s="530"/>
      <c r="DQ154" s="530"/>
      <c r="DR154" s="530"/>
      <c r="DS154" s="530"/>
      <c r="DT154" s="530"/>
      <c r="DU154" s="530"/>
      <c r="DV154" s="530"/>
      <c r="DW154" s="530"/>
      <c r="DX154" s="530"/>
      <c r="DY154" s="530"/>
      <c r="DZ154" s="530"/>
      <c r="EA154" s="530"/>
      <c r="EB154" s="530"/>
      <c r="EC154" s="530"/>
      <c r="ED154" s="530"/>
      <c r="EE154" s="530"/>
      <c r="EF154" s="530"/>
      <c r="EG154" s="530"/>
      <c r="EI154" s="531"/>
      <c r="EJ154" s="531"/>
      <c r="EK154" s="536"/>
      <c r="EL154" s="531"/>
      <c r="EM154" s="531"/>
      <c r="EN154" s="531"/>
      <c r="EO154" s="531"/>
      <c r="EP154" s="531"/>
      <c r="EQ154" s="531"/>
      <c r="ER154" s="531"/>
      <c r="ES154" s="531"/>
      <c r="ET154" s="531"/>
      <c r="EU154" s="531"/>
      <c r="EV154" s="531"/>
      <c r="EW154" s="531"/>
      <c r="EX154" s="531"/>
      <c r="EY154" s="531"/>
      <c r="EZ154" s="531"/>
      <c r="FA154" s="531"/>
      <c r="FB154" s="531"/>
      <c r="FC154" s="531"/>
      <c r="FD154" s="531"/>
      <c r="FF154" s="532"/>
      <c r="FG154" s="532"/>
      <c r="FH154" s="532"/>
      <c r="FI154" s="532"/>
      <c r="FJ154" s="532"/>
      <c r="FK154" s="532"/>
      <c r="FL154" s="532"/>
      <c r="FM154" s="532"/>
      <c r="FN154" s="532"/>
      <c r="FO154" s="532"/>
      <c r="FP154" s="532"/>
      <c r="FQ154" s="532"/>
      <c r="FR154" s="532"/>
      <c r="FS154" s="532"/>
      <c r="FT154" s="532"/>
      <c r="FU154" s="532"/>
      <c r="FV154" s="532"/>
      <c r="FW154" s="532"/>
      <c r="FX154" s="532"/>
      <c r="FY154" s="532"/>
      <c r="FZ154" s="532"/>
      <c r="GA154" s="532"/>
      <c r="GC154" s="533"/>
      <c r="GD154" s="533"/>
      <c r="GE154" s="533"/>
      <c r="GF154" s="533"/>
      <c r="GG154" s="533"/>
      <c r="GH154" s="533"/>
      <c r="GI154" s="533"/>
      <c r="GJ154" s="533"/>
      <c r="GK154" s="533"/>
      <c r="GL154" s="533"/>
      <c r="GM154" s="533"/>
      <c r="GN154" s="533"/>
      <c r="GO154" s="533"/>
      <c r="GP154" s="533"/>
      <c r="GQ154" s="533"/>
      <c r="GR154" s="533"/>
      <c r="GS154" s="533"/>
      <c r="GT154" s="533"/>
      <c r="GU154" s="533"/>
      <c r="GV154" s="533"/>
      <c r="GW154" s="533"/>
      <c r="GX154" s="533"/>
      <c r="GZ154" s="511"/>
      <c r="HA154" s="511"/>
      <c r="HB154" s="511"/>
      <c r="HC154" s="511"/>
      <c r="HD154" s="511"/>
      <c r="HE154" s="511"/>
      <c r="HF154" s="511"/>
      <c r="HG154" s="511"/>
      <c r="HH154" s="511"/>
      <c r="HI154" s="511"/>
      <c r="HJ154" s="511"/>
      <c r="HK154" s="511"/>
      <c r="HL154" s="511"/>
      <c r="HM154" s="511"/>
      <c r="HN154" s="511"/>
      <c r="HO154" s="511"/>
      <c r="HP154" s="511"/>
      <c r="HQ154" s="511"/>
      <c r="HR154" s="511"/>
      <c r="HS154" s="511"/>
      <c r="HT154" s="511"/>
      <c r="HU154" s="511"/>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T154" s="531"/>
      <c r="IU154" s="531"/>
      <c r="IV154" s="531"/>
      <c r="IW154" s="531"/>
      <c r="IX154" s="531"/>
      <c r="IY154" s="531"/>
      <c r="IZ154" s="531"/>
      <c r="JA154" s="531"/>
      <c r="JB154" s="531"/>
      <c r="JC154" s="531"/>
      <c r="JD154" s="531"/>
      <c r="JE154" s="531"/>
      <c r="JF154" s="531"/>
      <c r="JG154" s="531"/>
      <c r="JH154" s="531"/>
      <c r="JI154" s="531"/>
      <c r="JJ154" s="531"/>
      <c r="JK154" s="531"/>
      <c r="JL154" s="531"/>
      <c r="JM154" s="531"/>
      <c r="JN154" s="531"/>
      <c r="JO154" s="531"/>
      <c r="JQ154" s="532"/>
      <c r="JR154" s="532"/>
      <c r="JS154" s="532"/>
      <c r="JT154" s="532"/>
      <c r="JU154" s="532"/>
      <c r="JV154" s="532"/>
      <c r="JW154" s="532"/>
      <c r="JX154" s="532"/>
      <c r="JY154" s="532"/>
      <c r="JZ154" s="532"/>
      <c r="KA154" s="532"/>
      <c r="KB154" s="532"/>
      <c r="KC154" s="532"/>
      <c r="KD154" s="532"/>
      <c r="KE154" s="532"/>
      <c r="KF154" s="532"/>
      <c r="KG154" s="532"/>
      <c r="KH154" s="532"/>
      <c r="KI154" s="532"/>
      <c r="KJ154" s="532"/>
      <c r="KK154" s="532"/>
      <c r="KL154" s="532"/>
      <c r="KN154" s="533"/>
      <c r="KO154" s="533"/>
      <c r="KP154" s="533"/>
      <c r="KQ154" s="533"/>
      <c r="KR154" s="533"/>
      <c r="KS154" s="533"/>
      <c r="KT154" s="533"/>
      <c r="KU154" s="533"/>
      <c r="KV154" s="533"/>
      <c r="KW154" s="533"/>
      <c r="KX154" s="533"/>
      <c r="KY154" s="533"/>
      <c r="KZ154" s="533"/>
      <c r="LA154" s="533"/>
      <c r="LB154" s="533"/>
      <c r="LC154" s="533"/>
      <c r="LD154" s="533"/>
      <c r="LE154" s="533"/>
      <c r="LF154" s="533"/>
      <c r="LG154" s="533"/>
      <c r="LH154" s="533"/>
      <c r="LI154" s="533"/>
    </row>
    <row r="155" spans="1:321" x14ac:dyDescent="0.25">
      <c r="A155" s="97" t="s">
        <v>2510</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O155" s="511"/>
      <c r="CP155" s="511"/>
      <c r="CQ155" s="511"/>
      <c r="CR155" s="511"/>
      <c r="CS155" s="511"/>
      <c r="CT155" s="511"/>
      <c r="CU155" s="511"/>
      <c r="CV155" s="511"/>
      <c r="CW155" s="511"/>
      <c r="CX155" s="511"/>
      <c r="CY155" s="511"/>
      <c r="CZ155" s="511"/>
      <c r="DA155" s="511"/>
      <c r="DB155" s="511"/>
      <c r="DC155" s="511"/>
      <c r="DD155" s="511"/>
      <c r="DE155" s="511"/>
      <c r="DF155" s="511"/>
      <c r="DG155" s="511"/>
      <c r="DH155" s="511"/>
      <c r="DI155" s="511"/>
      <c r="DJ155" s="511"/>
      <c r="DL155" s="530"/>
      <c r="DM155" s="530"/>
      <c r="DN155" s="530"/>
      <c r="DO155" s="530"/>
      <c r="DP155" s="530"/>
      <c r="DQ155" s="530"/>
      <c r="DR155" s="530"/>
      <c r="DS155" s="530"/>
      <c r="DT155" s="530"/>
      <c r="DU155" s="530"/>
      <c r="DV155" s="530"/>
      <c r="DW155" s="530"/>
      <c r="DX155" s="530"/>
      <c r="DY155" s="530"/>
      <c r="DZ155" s="530"/>
      <c r="EA155" s="530"/>
      <c r="EB155" s="530"/>
      <c r="EC155" s="530"/>
      <c r="ED155" s="530"/>
      <c r="EE155" s="530"/>
      <c r="EF155" s="530"/>
      <c r="EG155" s="530"/>
      <c r="EI155" s="531"/>
      <c r="EJ155" s="531"/>
      <c r="EK155" s="536"/>
      <c r="EL155" s="531"/>
      <c r="EM155" s="531"/>
      <c r="EN155" s="531"/>
      <c r="EO155" s="531"/>
      <c r="EP155" s="531"/>
      <c r="EQ155" s="531"/>
      <c r="ER155" s="531"/>
      <c r="ES155" s="531"/>
      <c r="ET155" s="531"/>
      <c r="EU155" s="531"/>
      <c r="EV155" s="531"/>
      <c r="EW155" s="531"/>
      <c r="EX155" s="531"/>
      <c r="EY155" s="531"/>
      <c r="EZ155" s="531"/>
      <c r="FA155" s="531"/>
      <c r="FB155" s="531"/>
      <c r="FC155" s="531"/>
      <c r="FD155" s="531"/>
      <c r="FF155" s="532"/>
      <c r="FG155" s="532"/>
      <c r="FH155" s="532"/>
      <c r="FI155" s="532"/>
      <c r="FJ155" s="532"/>
      <c r="FK155" s="532"/>
      <c r="FL155" s="532"/>
      <c r="FM155" s="532"/>
      <c r="FN155" s="532"/>
      <c r="FO155" s="532"/>
      <c r="FP155" s="532"/>
      <c r="FQ155" s="532"/>
      <c r="FR155" s="532"/>
      <c r="FS155" s="532"/>
      <c r="FT155" s="532"/>
      <c r="FU155" s="532"/>
      <c r="FV155" s="532"/>
      <c r="FW155" s="532"/>
      <c r="FX155" s="532"/>
      <c r="FY155" s="532"/>
      <c r="FZ155" s="532"/>
      <c r="GA155" s="532"/>
      <c r="GC155" s="533"/>
      <c r="GD155" s="533"/>
      <c r="GE155" s="533"/>
      <c r="GF155" s="533"/>
      <c r="GG155" s="533"/>
      <c r="GH155" s="533"/>
      <c r="GI155" s="533"/>
      <c r="GJ155" s="533"/>
      <c r="GK155" s="533"/>
      <c r="GL155" s="533"/>
      <c r="GM155" s="533"/>
      <c r="GN155" s="533"/>
      <c r="GO155" s="533"/>
      <c r="GP155" s="533"/>
      <c r="GQ155" s="533"/>
      <c r="GR155" s="533"/>
      <c r="GS155" s="533"/>
      <c r="GT155" s="533"/>
      <c r="GU155" s="533"/>
      <c r="GV155" s="533"/>
      <c r="GW155" s="533"/>
      <c r="GX155" s="533"/>
      <c r="GZ155" s="511"/>
      <c r="HA155" s="511"/>
      <c r="HB155" s="511"/>
      <c r="HC155" s="511"/>
      <c r="HD155" s="511"/>
      <c r="HE155" s="511"/>
      <c r="HF155" s="511"/>
      <c r="HG155" s="511"/>
      <c r="HH155" s="511"/>
      <c r="HI155" s="511"/>
      <c r="HJ155" s="511"/>
      <c r="HK155" s="511"/>
      <c r="HL155" s="511"/>
      <c r="HM155" s="511"/>
      <c r="HN155" s="511"/>
      <c r="HO155" s="511"/>
      <c r="HP155" s="511"/>
      <c r="HQ155" s="511"/>
      <c r="HR155" s="511"/>
      <c r="HS155" s="511"/>
      <c r="HT155" s="511"/>
      <c r="HU155" s="511"/>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T155" s="531"/>
      <c r="IU155" s="531"/>
      <c r="IV155" s="531"/>
      <c r="IW155" s="531"/>
      <c r="IX155" s="531"/>
      <c r="IY155" s="531"/>
      <c r="IZ155" s="531"/>
      <c r="JA155" s="531"/>
      <c r="JB155" s="531"/>
      <c r="JC155" s="531"/>
      <c r="JD155" s="531"/>
      <c r="JE155" s="531"/>
      <c r="JF155" s="531"/>
      <c r="JG155" s="531"/>
      <c r="JH155" s="531"/>
      <c r="JI155" s="531"/>
      <c r="JJ155" s="531"/>
      <c r="JK155" s="531"/>
      <c r="JL155" s="531"/>
      <c r="JM155" s="531"/>
      <c r="JN155" s="531"/>
      <c r="JO155" s="531"/>
      <c r="JQ155" s="532"/>
      <c r="JR155" s="532"/>
      <c r="JS155" s="532"/>
      <c r="JT155" s="532"/>
      <c r="JU155" s="532"/>
      <c r="JV155" s="532"/>
      <c r="JW155" s="532"/>
      <c r="JX155" s="532"/>
      <c r="JY155" s="532"/>
      <c r="JZ155" s="532"/>
      <c r="KA155" s="532"/>
      <c r="KB155" s="532"/>
      <c r="KC155" s="532"/>
      <c r="KD155" s="532"/>
      <c r="KE155" s="532"/>
      <c r="KF155" s="532"/>
      <c r="KG155" s="532"/>
      <c r="KH155" s="532"/>
      <c r="KI155" s="532"/>
      <c r="KJ155" s="532"/>
      <c r="KK155" s="532"/>
      <c r="KL155" s="532"/>
      <c r="KN155" s="533"/>
      <c r="KO155" s="533"/>
      <c r="KP155" s="533"/>
      <c r="KQ155" s="533"/>
      <c r="KR155" s="533"/>
      <c r="KS155" s="533"/>
      <c r="KT155" s="533"/>
      <c r="KU155" s="533"/>
      <c r="KV155" s="533"/>
      <c r="KW155" s="533"/>
      <c r="KX155" s="533"/>
      <c r="KY155" s="533"/>
      <c r="KZ155" s="533"/>
      <c r="LA155" s="533"/>
      <c r="LB155" s="533"/>
      <c r="LC155" s="533"/>
      <c r="LD155" s="533"/>
      <c r="LE155" s="533"/>
      <c r="LF155" s="533"/>
      <c r="LG155" s="533"/>
      <c r="LH155" s="533"/>
      <c r="LI155" s="533"/>
    </row>
    <row r="156" spans="1:321"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7"/>
      <c r="BS156" s="507"/>
      <c r="BT156" s="507"/>
      <c r="BU156" s="507"/>
      <c r="BV156" s="507"/>
      <c r="BW156" s="507"/>
      <c r="BX156" s="507"/>
      <c r="BY156" s="507"/>
      <c r="BZ156" s="507"/>
      <c r="CA156" s="507"/>
      <c r="CB156" s="507"/>
      <c r="CC156" s="507"/>
      <c r="CD156" s="507"/>
      <c r="CE156" s="507"/>
      <c r="CF156" s="507"/>
      <c r="CG156" s="507"/>
      <c r="CH156" s="507"/>
      <c r="CI156" s="507"/>
      <c r="CJ156" s="507"/>
      <c r="CK156" s="507"/>
      <c r="CL156" s="507"/>
      <c r="CM156" s="507"/>
      <c r="CO156" s="511"/>
      <c r="CP156" s="511"/>
      <c r="CQ156" s="511"/>
      <c r="CR156" s="511"/>
      <c r="CS156" s="511"/>
      <c r="CT156" s="511"/>
      <c r="CU156" s="511"/>
      <c r="CV156" s="511"/>
      <c r="CW156" s="511"/>
      <c r="CX156" s="511"/>
      <c r="CY156" s="511"/>
      <c r="CZ156" s="511"/>
      <c r="DA156" s="511"/>
      <c r="DB156" s="511"/>
      <c r="DC156" s="511"/>
      <c r="DD156" s="511"/>
      <c r="DE156" s="511"/>
      <c r="DF156" s="511"/>
      <c r="DG156" s="511"/>
      <c r="DH156" s="511"/>
      <c r="DI156" s="511"/>
      <c r="DJ156" s="511"/>
      <c r="DL156" s="530"/>
      <c r="DM156" s="530"/>
      <c r="DN156" s="530"/>
      <c r="DO156" s="530"/>
      <c r="DP156" s="530"/>
      <c r="DQ156" s="530"/>
      <c r="DR156" s="530"/>
      <c r="DS156" s="530"/>
      <c r="DT156" s="530"/>
      <c r="DU156" s="530"/>
      <c r="DV156" s="530"/>
      <c r="DW156" s="530"/>
      <c r="DX156" s="530"/>
      <c r="DY156" s="530"/>
      <c r="DZ156" s="530"/>
      <c r="EA156" s="530"/>
      <c r="EB156" s="530"/>
      <c r="EC156" s="530"/>
      <c r="ED156" s="530"/>
      <c r="EE156" s="530"/>
      <c r="EF156" s="530"/>
      <c r="EG156" s="530"/>
      <c r="EI156" s="531"/>
      <c r="EJ156" s="531"/>
      <c r="EK156" s="536"/>
      <c r="EL156" s="531"/>
      <c r="EM156" s="531"/>
      <c r="EN156" s="531"/>
      <c r="EO156" s="531"/>
      <c r="EP156" s="531"/>
      <c r="EQ156" s="531"/>
      <c r="ER156" s="531"/>
      <c r="ES156" s="531"/>
      <c r="ET156" s="531"/>
      <c r="EU156" s="531"/>
      <c r="EV156" s="531"/>
      <c r="EW156" s="531"/>
      <c r="EX156" s="531"/>
      <c r="EY156" s="531"/>
      <c r="EZ156" s="531"/>
      <c r="FA156" s="531"/>
      <c r="FB156" s="531"/>
      <c r="FC156" s="531"/>
      <c r="FD156" s="531"/>
      <c r="FF156" s="532"/>
      <c r="FG156" s="532"/>
      <c r="FH156" s="532"/>
      <c r="FI156" s="532"/>
      <c r="FJ156" s="532"/>
      <c r="FK156" s="532"/>
      <c r="FL156" s="532"/>
      <c r="FM156" s="532"/>
      <c r="FN156" s="532"/>
      <c r="FO156" s="532"/>
      <c r="FP156" s="532"/>
      <c r="FQ156" s="532"/>
      <c r="FR156" s="532"/>
      <c r="FS156" s="532"/>
      <c r="FT156" s="532"/>
      <c r="FU156" s="532"/>
      <c r="FV156" s="532"/>
      <c r="FW156" s="532"/>
      <c r="FX156" s="532"/>
      <c r="FY156" s="532"/>
      <c r="FZ156" s="532"/>
      <c r="GA156" s="532"/>
      <c r="GC156" s="533"/>
      <c r="GD156" s="533"/>
      <c r="GE156" s="533"/>
      <c r="GF156" s="533"/>
      <c r="GG156" s="533"/>
      <c r="GH156" s="533"/>
      <c r="GI156" s="533"/>
      <c r="GJ156" s="533"/>
      <c r="GK156" s="533"/>
      <c r="GL156" s="533"/>
      <c r="GM156" s="533"/>
      <c r="GN156" s="533"/>
      <c r="GO156" s="533"/>
      <c r="GP156" s="533"/>
      <c r="GQ156" s="533"/>
      <c r="GR156" s="533"/>
      <c r="GS156" s="533"/>
      <c r="GT156" s="533"/>
      <c r="GU156" s="533"/>
      <c r="GV156" s="533"/>
      <c r="GW156" s="533"/>
      <c r="GX156" s="533"/>
      <c r="GZ156" s="511"/>
      <c r="HA156" s="511"/>
      <c r="HB156" s="511"/>
      <c r="HC156" s="511"/>
      <c r="HD156" s="511"/>
      <c r="HE156" s="511"/>
      <c r="HF156" s="511"/>
      <c r="HG156" s="511"/>
      <c r="HH156" s="511"/>
      <c r="HI156" s="511"/>
      <c r="HJ156" s="511"/>
      <c r="HK156" s="511"/>
      <c r="HL156" s="511"/>
      <c r="HM156" s="511"/>
      <c r="HN156" s="511"/>
      <c r="HO156" s="511"/>
      <c r="HP156" s="511"/>
      <c r="HQ156" s="511"/>
      <c r="HR156" s="511"/>
      <c r="HS156" s="511"/>
      <c r="HT156" s="511"/>
      <c r="HU156" s="511"/>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T156" s="531"/>
      <c r="IU156" s="531"/>
      <c r="IV156" s="531"/>
      <c r="IW156" s="531"/>
      <c r="IX156" s="531"/>
      <c r="IY156" s="531"/>
      <c r="IZ156" s="531"/>
      <c r="JA156" s="531"/>
      <c r="JB156" s="531"/>
      <c r="JC156" s="531"/>
      <c r="JD156" s="531"/>
      <c r="JE156" s="531"/>
      <c r="JF156" s="531"/>
      <c r="JG156" s="531"/>
      <c r="JH156" s="531"/>
      <c r="JI156" s="531"/>
      <c r="JJ156" s="531"/>
      <c r="JK156" s="531"/>
      <c r="JL156" s="531"/>
      <c r="JM156" s="531"/>
      <c r="JN156" s="531"/>
      <c r="JO156" s="531"/>
      <c r="JQ156" s="532"/>
      <c r="JR156" s="532"/>
      <c r="JS156" s="532"/>
      <c r="JT156" s="532"/>
      <c r="JU156" s="532"/>
      <c r="JV156" s="532"/>
      <c r="JW156" s="532"/>
      <c r="JX156" s="532"/>
      <c r="JY156" s="532"/>
      <c r="JZ156" s="532"/>
      <c r="KA156" s="532"/>
      <c r="KB156" s="532"/>
      <c r="KC156" s="532"/>
      <c r="KD156" s="532"/>
      <c r="KE156" s="532"/>
      <c r="KF156" s="532"/>
      <c r="KG156" s="532"/>
      <c r="KH156" s="532"/>
      <c r="KI156" s="532"/>
      <c r="KJ156" s="532"/>
      <c r="KK156" s="532"/>
      <c r="KL156" s="532"/>
      <c r="KN156" s="533"/>
      <c r="KO156" s="533"/>
      <c r="KP156" s="533"/>
      <c r="KQ156" s="533"/>
      <c r="KR156" s="533"/>
      <c r="KS156" s="533"/>
      <c r="KT156" s="533"/>
      <c r="KU156" s="533"/>
      <c r="KV156" s="533"/>
      <c r="KW156" s="533"/>
      <c r="KX156" s="533"/>
      <c r="KY156" s="533"/>
      <c r="KZ156" s="533"/>
      <c r="LA156" s="533"/>
      <c r="LB156" s="533"/>
      <c r="LC156" s="533"/>
      <c r="LD156" s="533"/>
      <c r="LE156" s="533"/>
      <c r="LF156" s="533"/>
      <c r="LG156" s="533"/>
      <c r="LH156" s="533"/>
      <c r="LI156" s="533"/>
    </row>
    <row r="157" spans="1:321"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7"/>
      <c r="BS157" s="507"/>
      <c r="BT157" s="507"/>
      <c r="BU157" s="507"/>
      <c r="BV157" s="507"/>
      <c r="BW157" s="507"/>
      <c r="BX157" s="507"/>
      <c r="BY157" s="507"/>
      <c r="BZ157" s="507"/>
      <c r="CA157" s="507"/>
      <c r="CB157" s="507"/>
      <c r="CC157" s="507"/>
      <c r="CD157" s="507"/>
      <c r="CE157" s="507"/>
      <c r="CF157" s="507"/>
      <c r="CG157" s="507"/>
      <c r="CH157" s="507"/>
      <c r="CI157" s="507"/>
      <c r="CJ157" s="507"/>
      <c r="CK157" s="507"/>
      <c r="CL157" s="507"/>
      <c r="CM157" s="507"/>
      <c r="CO157" s="511"/>
      <c r="CP157" s="511"/>
      <c r="CQ157" s="511"/>
      <c r="CR157" s="511"/>
      <c r="CS157" s="511"/>
      <c r="CT157" s="511"/>
      <c r="CU157" s="511"/>
      <c r="CV157" s="511"/>
      <c r="CW157" s="511"/>
      <c r="CX157" s="511"/>
      <c r="CY157" s="511"/>
      <c r="CZ157" s="511"/>
      <c r="DA157" s="511"/>
      <c r="DB157" s="511"/>
      <c r="DC157" s="511"/>
      <c r="DD157" s="511"/>
      <c r="DE157" s="511"/>
      <c r="DF157" s="511"/>
      <c r="DG157" s="511"/>
      <c r="DH157" s="511"/>
      <c r="DI157" s="511"/>
      <c r="DJ157" s="511"/>
      <c r="DL157" s="530"/>
      <c r="DM157" s="530"/>
      <c r="DN157" s="530"/>
      <c r="DO157" s="530"/>
      <c r="DP157" s="530"/>
      <c r="DQ157" s="530"/>
      <c r="DR157" s="530"/>
      <c r="DS157" s="530"/>
      <c r="DT157" s="530"/>
      <c r="DU157" s="530"/>
      <c r="DV157" s="530"/>
      <c r="DW157" s="530"/>
      <c r="DX157" s="530"/>
      <c r="DY157" s="530"/>
      <c r="DZ157" s="530"/>
      <c r="EA157" s="530"/>
      <c r="EB157" s="530"/>
      <c r="EC157" s="530"/>
      <c r="ED157" s="530"/>
      <c r="EE157" s="530"/>
      <c r="EF157" s="530"/>
      <c r="EG157" s="530"/>
      <c r="EI157" s="531"/>
      <c r="EJ157" s="531"/>
      <c r="EK157" s="536"/>
      <c r="EL157" s="531"/>
      <c r="EM157" s="531"/>
      <c r="EN157" s="531"/>
      <c r="EO157" s="531"/>
      <c r="EP157" s="531"/>
      <c r="EQ157" s="531"/>
      <c r="ER157" s="531"/>
      <c r="ES157" s="531"/>
      <c r="ET157" s="531"/>
      <c r="EU157" s="531"/>
      <c r="EV157" s="531"/>
      <c r="EW157" s="531"/>
      <c r="EX157" s="531"/>
      <c r="EY157" s="531"/>
      <c r="EZ157" s="531"/>
      <c r="FA157" s="531"/>
      <c r="FB157" s="531"/>
      <c r="FC157" s="531"/>
      <c r="FD157" s="531"/>
      <c r="FF157" s="532"/>
      <c r="FG157" s="532"/>
      <c r="FH157" s="532"/>
      <c r="FI157" s="532"/>
      <c r="FJ157" s="532"/>
      <c r="FK157" s="532"/>
      <c r="FL157" s="532"/>
      <c r="FM157" s="532"/>
      <c r="FN157" s="532"/>
      <c r="FO157" s="532"/>
      <c r="FP157" s="532"/>
      <c r="FQ157" s="532"/>
      <c r="FR157" s="532"/>
      <c r="FS157" s="532"/>
      <c r="FT157" s="532"/>
      <c r="FU157" s="532"/>
      <c r="FV157" s="532"/>
      <c r="FW157" s="532"/>
      <c r="FX157" s="532"/>
      <c r="FY157" s="532"/>
      <c r="FZ157" s="532"/>
      <c r="GA157" s="532"/>
      <c r="GC157" s="533"/>
      <c r="GD157" s="533"/>
      <c r="GE157" s="533"/>
      <c r="GF157" s="533"/>
      <c r="GG157" s="533"/>
      <c r="GH157" s="533"/>
      <c r="GI157" s="533"/>
      <c r="GJ157" s="533"/>
      <c r="GK157" s="533"/>
      <c r="GL157" s="533"/>
      <c r="GM157" s="533"/>
      <c r="GN157" s="533"/>
      <c r="GO157" s="533"/>
      <c r="GP157" s="533"/>
      <c r="GQ157" s="533"/>
      <c r="GR157" s="533"/>
      <c r="GS157" s="533"/>
      <c r="GT157" s="533"/>
      <c r="GU157" s="533"/>
      <c r="GV157" s="533"/>
      <c r="GW157" s="533"/>
      <c r="GX157" s="533"/>
      <c r="GZ157" s="511"/>
      <c r="HA157" s="511"/>
      <c r="HB157" s="511"/>
      <c r="HC157" s="511"/>
      <c r="HD157" s="511"/>
      <c r="HE157" s="511"/>
      <c r="HF157" s="511"/>
      <c r="HG157" s="511"/>
      <c r="HH157" s="511"/>
      <c r="HI157" s="511"/>
      <c r="HJ157" s="511"/>
      <c r="HK157" s="511"/>
      <c r="HL157" s="511"/>
      <c r="HM157" s="511"/>
      <c r="HN157" s="511"/>
      <c r="HO157" s="511"/>
      <c r="HP157" s="511"/>
      <c r="HQ157" s="511"/>
      <c r="HR157" s="511"/>
      <c r="HS157" s="511"/>
      <c r="HT157" s="511"/>
      <c r="HU157" s="511"/>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T157" s="531"/>
      <c r="IU157" s="531"/>
      <c r="IV157" s="531"/>
      <c r="IW157" s="531"/>
      <c r="IX157" s="531"/>
      <c r="IY157" s="531"/>
      <c r="IZ157" s="531"/>
      <c r="JA157" s="531"/>
      <c r="JB157" s="531"/>
      <c r="JC157" s="531"/>
      <c r="JD157" s="531"/>
      <c r="JE157" s="531"/>
      <c r="JF157" s="531"/>
      <c r="JG157" s="531"/>
      <c r="JH157" s="531"/>
      <c r="JI157" s="531"/>
      <c r="JJ157" s="531"/>
      <c r="JK157" s="531"/>
      <c r="JL157" s="531"/>
      <c r="JM157" s="531"/>
      <c r="JN157" s="531"/>
      <c r="JO157" s="531"/>
      <c r="JQ157" s="532"/>
      <c r="JR157" s="532"/>
      <c r="JS157" s="532"/>
      <c r="JT157" s="532"/>
      <c r="JU157" s="532"/>
      <c r="JV157" s="532"/>
      <c r="JW157" s="532"/>
      <c r="JX157" s="532"/>
      <c r="JY157" s="532"/>
      <c r="JZ157" s="532"/>
      <c r="KA157" s="532"/>
      <c r="KB157" s="532"/>
      <c r="KC157" s="532"/>
      <c r="KD157" s="532"/>
      <c r="KE157" s="532"/>
      <c r="KF157" s="532"/>
      <c r="KG157" s="532"/>
      <c r="KH157" s="532"/>
      <c r="KI157" s="532"/>
      <c r="KJ157" s="532"/>
      <c r="KK157" s="532"/>
      <c r="KL157" s="532"/>
      <c r="KN157" s="533"/>
      <c r="KO157" s="533"/>
      <c r="KP157" s="533"/>
      <c r="KQ157" s="533"/>
      <c r="KR157" s="533"/>
      <c r="KS157" s="533"/>
      <c r="KT157" s="533"/>
      <c r="KU157" s="533"/>
      <c r="KV157" s="533"/>
      <c r="KW157" s="533"/>
      <c r="KX157" s="533"/>
      <c r="KY157" s="533"/>
      <c r="KZ157" s="533"/>
      <c r="LA157" s="533"/>
      <c r="LB157" s="533"/>
      <c r="LC157" s="533"/>
      <c r="LD157" s="533"/>
      <c r="LE157" s="533"/>
      <c r="LF157" s="533"/>
      <c r="LG157" s="533"/>
      <c r="LH157" s="533"/>
      <c r="LI157" s="533"/>
    </row>
    <row r="158" spans="1:321"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7"/>
      <c r="BS158" s="507"/>
      <c r="BT158" s="507"/>
      <c r="BU158" s="507"/>
      <c r="BV158" s="507"/>
      <c r="BW158" s="507"/>
      <c r="BX158" s="507"/>
      <c r="BY158" s="507"/>
      <c r="BZ158" s="507"/>
      <c r="CA158" s="507"/>
      <c r="CB158" s="507"/>
      <c r="CC158" s="507"/>
      <c r="CD158" s="507"/>
      <c r="CE158" s="507"/>
      <c r="CF158" s="507"/>
      <c r="CG158" s="507"/>
      <c r="CH158" s="507"/>
      <c r="CI158" s="507"/>
      <c r="CJ158" s="507"/>
      <c r="CK158" s="507"/>
      <c r="CL158" s="507"/>
      <c r="CM158" s="507"/>
      <c r="CO158" s="511"/>
      <c r="CP158" s="511"/>
      <c r="CQ158" s="511"/>
      <c r="CR158" s="511"/>
      <c r="CS158" s="511"/>
      <c r="CT158" s="511"/>
      <c r="CU158" s="511"/>
      <c r="CV158" s="511"/>
      <c r="CW158" s="511"/>
      <c r="CX158" s="511"/>
      <c r="CY158" s="511"/>
      <c r="CZ158" s="511"/>
      <c r="DA158" s="511"/>
      <c r="DB158" s="511"/>
      <c r="DC158" s="511"/>
      <c r="DD158" s="511"/>
      <c r="DE158" s="511"/>
      <c r="DF158" s="511"/>
      <c r="DG158" s="511"/>
      <c r="DH158" s="511"/>
      <c r="DI158" s="511"/>
      <c r="DJ158" s="511"/>
      <c r="DL158" s="530"/>
      <c r="DM158" s="530"/>
      <c r="DN158" s="530"/>
      <c r="DO158" s="530"/>
      <c r="DP158" s="530"/>
      <c r="DQ158" s="530"/>
      <c r="DR158" s="530"/>
      <c r="DS158" s="530"/>
      <c r="DT158" s="530"/>
      <c r="DU158" s="530"/>
      <c r="DV158" s="530"/>
      <c r="DW158" s="530"/>
      <c r="DX158" s="530"/>
      <c r="DY158" s="530"/>
      <c r="DZ158" s="530"/>
      <c r="EA158" s="530"/>
      <c r="EB158" s="530"/>
      <c r="EC158" s="530"/>
      <c r="ED158" s="530"/>
      <c r="EE158" s="530"/>
      <c r="EF158" s="530"/>
      <c r="EG158" s="530"/>
      <c r="EI158" s="531"/>
      <c r="EJ158" s="531"/>
      <c r="EK158" s="536"/>
      <c r="EL158" s="531"/>
      <c r="EM158" s="531"/>
      <c r="EN158" s="531"/>
      <c r="EO158" s="531"/>
      <c r="EP158" s="531"/>
      <c r="EQ158" s="531"/>
      <c r="ER158" s="531"/>
      <c r="ES158" s="531"/>
      <c r="ET158" s="531"/>
      <c r="EU158" s="531"/>
      <c r="EV158" s="531"/>
      <c r="EW158" s="531"/>
      <c r="EX158" s="531"/>
      <c r="EY158" s="531"/>
      <c r="EZ158" s="531"/>
      <c r="FA158" s="531"/>
      <c r="FB158" s="531"/>
      <c r="FC158" s="531"/>
      <c r="FD158" s="531"/>
      <c r="FF158" s="532"/>
      <c r="FG158" s="532"/>
      <c r="FH158" s="532"/>
      <c r="FI158" s="532"/>
      <c r="FJ158" s="532"/>
      <c r="FK158" s="532"/>
      <c r="FL158" s="532"/>
      <c r="FM158" s="532"/>
      <c r="FN158" s="532"/>
      <c r="FO158" s="532"/>
      <c r="FP158" s="532"/>
      <c r="FQ158" s="532"/>
      <c r="FR158" s="532"/>
      <c r="FS158" s="532"/>
      <c r="FT158" s="532"/>
      <c r="FU158" s="532"/>
      <c r="FV158" s="532"/>
      <c r="FW158" s="532"/>
      <c r="FX158" s="532"/>
      <c r="FY158" s="532"/>
      <c r="FZ158" s="532"/>
      <c r="GA158" s="532"/>
      <c r="GC158" s="533"/>
      <c r="GD158" s="533"/>
      <c r="GE158" s="533"/>
      <c r="GF158" s="533"/>
      <c r="GG158" s="533"/>
      <c r="GH158" s="533"/>
      <c r="GI158" s="533"/>
      <c r="GJ158" s="533"/>
      <c r="GK158" s="533"/>
      <c r="GL158" s="533"/>
      <c r="GM158" s="533"/>
      <c r="GN158" s="533"/>
      <c r="GO158" s="533"/>
      <c r="GP158" s="533"/>
      <c r="GQ158" s="533"/>
      <c r="GR158" s="533"/>
      <c r="GS158" s="533"/>
      <c r="GT158" s="533"/>
      <c r="GU158" s="533"/>
      <c r="GV158" s="533"/>
      <c r="GW158" s="533"/>
      <c r="GX158" s="533"/>
      <c r="GZ158" s="511"/>
      <c r="HA158" s="511"/>
      <c r="HB158" s="511"/>
      <c r="HC158" s="511"/>
      <c r="HD158" s="511"/>
      <c r="HE158" s="511"/>
      <c r="HF158" s="511"/>
      <c r="HG158" s="511"/>
      <c r="HH158" s="511"/>
      <c r="HI158" s="511"/>
      <c r="HJ158" s="511"/>
      <c r="HK158" s="511"/>
      <c r="HL158" s="511"/>
      <c r="HM158" s="511"/>
      <c r="HN158" s="511"/>
      <c r="HO158" s="511"/>
      <c r="HP158" s="511"/>
      <c r="HQ158" s="511"/>
      <c r="HR158" s="511"/>
      <c r="HS158" s="511"/>
      <c r="HT158" s="511"/>
      <c r="HU158" s="511"/>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T158" s="531"/>
      <c r="IU158" s="531"/>
      <c r="IV158" s="531"/>
      <c r="IW158" s="531"/>
      <c r="IX158" s="531"/>
      <c r="IY158" s="531"/>
      <c r="IZ158" s="531"/>
      <c r="JA158" s="531"/>
      <c r="JB158" s="531"/>
      <c r="JC158" s="531"/>
      <c r="JD158" s="531"/>
      <c r="JE158" s="531"/>
      <c r="JF158" s="531"/>
      <c r="JG158" s="531"/>
      <c r="JH158" s="531"/>
      <c r="JI158" s="531"/>
      <c r="JJ158" s="531"/>
      <c r="JK158" s="531"/>
      <c r="JL158" s="531"/>
      <c r="JM158" s="531"/>
      <c r="JN158" s="531"/>
      <c r="JO158" s="531"/>
      <c r="JQ158" s="532"/>
      <c r="JR158" s="532"/>
      <c r="JS158" s="532"/>
      <c r="JT158" s="532"/>
      <c r="JU158" s="532"/>
      <c r="JV158" s="532"/>
      <c r="JW158" s="532"/>
      <c r="JX158" s="532"/>
      <c r="JY158" s="532"/>
      <c r="JZ158" s="532"/>
      <c r="KA158" s="532"/>
      <c r="KB158" s="532"/>
      <c r="KC158" s="532"/>
      <c r="KD158" s="532"/>
      <c r="KE158" s="532"/>
      <c r="KF158" s="532"/>
      <c r="KG158" s="532"/>
      <c r="KH158" s="532"/>
      <c r="KI158" s="532"/>
      <c r="KJ158" s="532"/>
      <c r="KK158" s="532"/>
      <c r="KL158" s="532"/>
      <c r="KN158" s="533"/>
      <c r="KO158" s="533"/>
      <c r="KP158" s="533"/>
      <c r="KQ158" s="533"/>
      <c r="KR158" s="533"/>
      <c r="KS158" s="533"/>
      <c r="KT158" s="533"/>
      <c r="KU158" s="533"/>
      <c r="KV158" s="533"/>
      <c r="KW158" s="533"/>
      <c r="KX158" s="533"/>
      <c r="KY158" s="533"/>
      <c r="KZ158" s="533"/>
      <c r="LA158" s="533"/>
      <c r="LB158" s="533"/>
      <c r="LC158" s="533"/>
      <c r="LD158" s="533"/>
      <c r="LE158" s="533"/>
      <c r="LF158" s="533"/>
      <c r="LG158" s="533"/>
      <c r="LH158" s="533"/>
      <c r="LI158" s="533"/>
    </row>
    <row r="159" spans="1:321" x14ac:dyDescent="0.25">
      <c r="A159" s="16" t="s">
        <v>2500</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7"/>
      <c r="BS159" s="507"/>
      <c r="BT159" s="507"/>
      <c r="BU159" s="507"/>
      <c r="BV159" s="507"/>
      <c r="BW159" s="507"/>
      <c r="BX159" s="507"/>
      <c r="BY159" s="507"/>
      <c r="BZ159" s="507"/>
      <c r="CA159" s="507"/>
      <c r="CB159" s="507"/>
      <c r="CC159" s="507"/>
      <c r="CD159" s="507"/>
      <c r="CE159" s="507"/>
      <c r="CF159" s="507"/>
      <c r="CG159" s="507"/>
      <c r="CH159" s="507"/>
      <c r="CI159" s="507"/>
      <c r="CJ159" s="507"/>
      <c r="CK159" s="507"/>
      <c r="CL159" s="507"/>
      <c r="CM159" s="507"/>
      <c r="CO159" s="511"/>
      <c r="CP159" s="511"/>
      <c r="CQ159" s="511"/>
      <c r="CR159" s="511"/>
      <c r="CS159" s="511"/>
      <c r="CT159" s="511"/>
      <c r="CU159" s="511"/>
      <c r="CV159" s="511"/>
      <c r="CW159" s="511"/>
      <c r="CX159" s="511"/>
      <c r="CY159" s="511"/>
      <c r="CZ159" s="511"/>
      <c r="DA159" s="511"/>
      <c r="DB159" s="511"/>
      <c r="DC159" s="511"/>
      <c r="DD159" s="511"/>
      <c r="DE159" s="511"/>
      <c r="DF159" s="511"/>
      <c r="DG159" s="511"/>
      <c r="DH159" s="511"/>
      <c r="DI159" s="511"/>
      <c r="DJ159" s="511"/>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I159" s="537"/>
      <c r="EJ159" s="537"/>
      <c r="EK159" s="538"/>
      <c r="EL159" s="531"/>
      <c r="EM159" s="531"/>
      <c r="EN159" s="531"/>
      <c r="EO159" s="531"/>
      <c r="EP159" s="531"/>
      <c r="EQ159" s="531"/>
      <c r="ER159" s="531"/>
      <c r="ES159" s="531"/>
      <c r="ET159" s="531"/>
      <c r="EU159" s="531"/>
      <c r="EV159" s="531"/>
      <c r="EW159" s="531"/>
      <c r="EX159" s="531"/>
      <c r="EY159" s="531"/>
      <c r="EZ159" s="531"/>
      <c r="FA159" s="531"/>
      <c r="FB159" s="531"/>
      <c r="FC159" s="531"/>
      <c r="FD159" s="531"/>
      <c r="FF159" s="532"/>
      <c r="FG159" s="532"/>
      <c r="FH159" s="532"/>
      <c r="FI159" s="532"/>
      <c r="FJ159" s="532"/>
      <c r="FK159" s="532"/>
      <c r="FL159" s="532"/>
      <c r="FM159" s="532"/>
      <c r="FN159" s="532"/>
      <c r="FO159" s="532"/>
      <c r="FP159" s="532"/>
      <c r="FQ159" s="532"/>
      <c r="FR159" s="532"/>
      <c r="FS159" s="532"/>
      <c r="FT159" s="532"/>
      <c r="FU159" s="532"/>
      <c r="FV159" s="532"/>
      <c r="FW159" s="532"/>
      <c r="FX159" s="532"/>
      <c r="FY159" s="532"/>
      <c r="FZ159" s="532"/>
      <c r="GA159" s="532"/>
      <c r="GC159" s="533"/>
      <c r="GD159" s="533"/>
      <c r="GE159" s="533"/>
      <c r="GF159" s="533"/>
      <c r="GG159" s="533"/>
      <c r="GH159" s="533"/>
      <c r="GI159" s="533"/>
      <c r="GJ159" s="533"/>
      <c r="GK159" s="533"/>
      <c r="GL159" s="533"/>
      <c r="GM159" s="533"/>
      <c r="GN159" s="533"/>
      <c r="GO159" s="533"/>
      <c r="GP159" s="533"/>
      <c r="GQ159" s="533"/>
      <c r="GR159" s="533"/>
      <c r="GS159" s="533"/>
      <c r="GT159" s="533"/>
      <c r="GU159" s="533"/>
      <c r="GV159" s="533"/>
      <c r="GW159" s="533"/>
      <c r="GX159" s="533"/>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T159" s="531"/>
      <c r="IU159" s="531"/>
      <c r="IV159" s="531"/>
      <c r="IW159" s="531"/>
      <c r="IX159" s="531"/>
      <c r="IY159" s="531"/>
      <c r="IZ159" s="531"/>
      <c r="JA159" s="531"/>
      <c r="JB159" s="531"/>
      <c r="JC159" s="531"/>
      <c r="JD159" s="531"/>
      <c r="JE159" s="531"/>
      <c r="JF159" s="531"/>
      <c r="JG159" s="531"/>
      <c r="JH159" s="531"/>
      <c r="JI159" s="531"/>
      <c r="JJ159" s="531"/>
      <c r="JK159" s="531"/>
      <c r="JL159" s="531"/>
      <c r="JM159" s="531"/>
      <c r="JN159" s="531"/>
      <c r="JO159" s="531"/>
      <c r="JQ159" s="532"/>
      <c r="JR159" s="532"/>
      <c r="JS159" s="532"/>
      <c r="JT159" s="532"/>
      <c r="JU159" s="532"/>
      <c r="JV159" s="532"/>
      <c r="JW159" s="532"/>
      <c r="JX159" s="532"/>
      <c r="JY159" s="532"/>
      <c r="JZ159" s="532"/>
      <c r="KA159" s="532"/>
      <c r="KB159" s="532"/>
      <c r="KC159" s="532"/>
      <c r="KD159" s="532"/>
      <c r="KE159" s="532"/>
      <c r="KF159" s="532"/>
      <c r="KG159" s="532"/>
      <c r="KH159" s="532"/>
      <c r="KI159" s="532"/>
      <c r="KJ159" s="532"/>
      <c r="KK159" s="532"/>
      <c r="KL159" s="532"/>
      <c r="KN159" s="533"/>
      <c r="KO159" s="533"/>
      <c r="KP159" s="533"/>
      <c r="KQ159" s="533"/>
      <c r="KR159" s="533"/>
      <c r="KS159" s="533"/>
      <c r="KT159" s="533"/>
      <c r="KU159" s="533"/>
      <c r="KV159" s="533"/>
      <c r="KW159" s="533"/>
      <c r="KX159" s="533"/>
      <c r="KY159" s="533"/>
      <c r="KZ159" s="533"/>
      <c r="LA159" s="533"/>
      <c r="LB159" s="533"/>
      <c r="LC159" s="533"/>
      <c r="LD159" s="533"/>
      <c r="LE159" s="533"/>
      <c r="LF159" s="533"/>
      <c r="LG159" s="533"/>
      <c r="LH159" s="533"/>
      <c r="LI159" s="533"/>
    </row>
    <row r="160" spans="1:321"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1654900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1654900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20" si="9">B160*$AU160</f>
        <v>0</v>
      </c>
      <c r="AW160" s="71">
        <f t="shared" ref="AW160:AW220" si="10">C160*$AU160</f>
        <v>0</v>
      </c>
      <c r="AX160" s="71">
        <f t="shared" ref="AX160:AX220" si="11">D160*$AU160</f>
        <v>0</v>
      </c>
      <c r="AY160" s="71">
        <f t="shared" ref="AY160:AY220" si="12">E160*$AU160</f>
        <v>0</v>
      </c>
      <c r="AZ160" s="71">
        <f t="shared" ref="AZ160:AZ220" si="13">F160*$AU160</f>
        <v>0</v>
      </c>
      <c r="BA160" s="71">
        <f t="shared" ref="BA160:BA204" si="14">G160*$AU160</f>
        <v>0</v>
      </c>
      <c r="BB160" s="71">
        <f t="shared" ref="BB160:BB204" si="15">H160*$AU160</f>
        <v>0</v>
      </c>
      <c r="BC160" s="71">
        <f t="shared" ref="BC160:BC204" si="16">I160*$AU160</f>
        <v>0</v>
      </c>
      <c r="BD160" s="71">
        <f t="shared" ref="BD160:BD204" si="17">J160*$AU160</f>
        <v>0</v>
      </c>
      <c r="BE160" s="521">
        <f t="shared" ref="BE160:BE204" si="18">K160*$AU160</f>
        <v>0</v>
      </c>
      <c r="BF160" s="71">
        <f t="shared" ref="BF160:BF204" si="19">L160*$AU160</f>
        <v>0</v>
      </c>
      <c r="BG160" s="521">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7">
        <f>IF(EXACT(A160,LCI!A2),LCI!I2,-1*10^6)</f>
        <v>0</v>
      </c>
      <c r="BS160" s="507">
        <f>B160*$BR160</f>
        <v>0</v>
      </c>
      <c r="BT160" s="507">
        <f>C160*$BR160</f>
        <v>0</v>
      </c>
      <c r="BU160" s="507">
        <f t="shared" ref="BU160:CM175" si="30">D160*$BR160</f>
        <v>0</v>
      </c>
      <c r="BV160" s="507">
        <f t="shared" si="30"/>
        <v>0</v>
      </c>
      <c r="BW160" s="507">
        <f t="shared" si="30"/>
        <v>0</v>
      </c>
      <c r="BX160" s="507">
        <f t="shared" si="30"/>
        <v>0</v>
      </c>
      <c r="BY160" s="507">
        <f t="shared" si="30"/>
        <v>0</v>
      </c>
      <c r="BZ160" s="507">
        <f t="shared" si="30"/>
        <v>0</v>
      </c>
      <c r="CA160" s="507">
        <f t="shared" si="30"/>
        <v>0</v>
      </c>
      <c r="CB160" s="507">
        <f t="shared" si="30"/>
        <v>0</v>
      </c>
      <c r="CC160" s="507">
        <f t="shared" si="30"/>
        <v>0</v>
      </c>
      <c r="CD160" s="507">
        <f t="shared" si="30"/>
        <v>0</v>
      </c>
      <c r="CE160" s="507">
        <f t="shared" si="30"/>
        <v>0</v>
      </c>
      <c r="CF160" s="507">
        <f t="shared" si="30"/>
        <v>0</v>
      </c>
      <c r="CG160" s="507">
        <f t="shared" si="30"/>
        <v>0</v>
      </c>
      <c r="CH160" s="507">
        <f t="shared" si="30"/>
        <v>0</v>
      </c>
      <c r="CI160" s="507">
        <f t="shared" si="30"/>
        <v>0</v>
      </c>
      <c r="CJ160" s="507">
        <f t="shared" si="30"/>
        <v>0</v>
      </c>
      <c r="CK160" s="507">
        <f t="shared" si="30"/>
        <v>0</v>
      </c>
      <c r="CL160" s="507">
        <f t="shared" si="30"/>
        <v>0</v>
      </c>
      <c r="CM160" s="507">
        <f t="shared" si="30"/>
        <v>0</v>
      </c>
      <c r="CO160" s="511">
        <f>IF(EXACT(A160,LCI!A2),LCI!F2,-1*10^6)</f>
        <v>0</v>
      </c>
      <c r="CP160" s="511">
        <f>B160*$CO160</f>
        <v>0</v>
      </c>
      <c r="CQ160" s="511">
        <f t="shared" ref="CQ160:DJ175" si="31">C160*$CO160</f>
        <v>0</v>
      </c>
      <c r="CR160" s="511">
        <f t="shared" si="31"/>
        <v>0</v>
      </c>
      <c r="CS160" s="511">
        <f t="shared" si="31"/>
        <v>0</v>
      </c>
      <c r="CT160" s="511">
        <f t="shared" si="31"/>
        <v>0</v>
      </c>
      <c r="CU160" s="511">
        <f t="shared" si="31"/>
        <v>0</v>
      </c>
      <c r="CV160" s="511">
        <f t="shared" si="31"/>
        <v>0</v>
      </c>
      <c r="CW160" s="511">
        <f t="shared" si="31"/>
        <v>0</v>
      </c>
      <c r="CX160" s="511">
        <f t="shared" si="31"/>
        <v>0</v>
      </c>
      <c r="CY160" s="511">
        <f t="shared" si="31"/>
        <v>0</v>
      </c>
      <c r="CZ160" s="511">
        <f t="shared" si="31"/>
        <v>0</v>
      </c>
      <c r="DA160" s="511">
        <f t="shared" si="31"/>
        <v>0</v>
      </c>
      <c r="DB160" s="511">
        <f t="shared" si="31"/>
        <v>0</v>
      </c>
      <c r="DC160" s="511">
        <f t="shared" si="31"/>
        <v>0</v>
      </c>
      <c r="DD160" s="511">
        <f t="shared" si="31"/>
        <v>0</v>
      </c>
      <c r="DE160" s="511">
        <f t="shared" si="31"/>
        <v>0</v>
      </c>
      <c r="DF160" s="511">
        <f t="shared" si="31"/>
        <v>0</v>
      </c>
      <c r="DG160" s="511">
        <f t="shared" si="31"/>
        <v>0</v>
      </c>
      <c r="DH160" s="511">
        <f t="shared" si="31"/>
        <v>0</v>
      </c>
      <c r="DI160" s="511">
        <f t="shared" si="31"/>
        <v>0</v>
      </c>
      <c r="DJ160" s="511">
        <f t="shared" si="31"/>
        <v>0</v>
      </c>
      <c r="DL160" s="530">
        <f>IF(EXACT(A160,LCI!A2),LCI!J2,-1*10^6)</f>
        <v>0</v>
      </c>
      <c r="DM160" s="530">
        <f>$DL160*B160</f>
        <v>0</v>
      </c>
      <c r="DN160" s="530">
        <f t="shared" ref="DN160:EG160" si="32">$DL160*C160</f>
        <v>0</v>
      </c>
      <c r="DO160" s="530">
        <f t="shared" si="32"/>
        <v>0</v>
      </c>
      <c r="DP160" s="530">
        <f t="shared" si="32"/>
        <v>0</v>
      </c>
      <c r="DQ160" s="530">
        <f t="shared" si="32"/>
        <v>0</v>
      </c>
      <c r="DR160" s="530">
        <f t="shared" si="32"/>
        <v>0</v>
      </c>
      <c r="DS160" s="530">
        <f t="shared" si="32"/>
        <v>0</v>
      </c>
      <c r="DT160" s="530">
        <f t="shared" si="32"/>
        <v>0</v>
      </c>
      <c r="DU160" s="530">
        <f t="shared" si="32"/>
        <v>0</v>
      </c>
      <c r="DV160" s="530">
        <f t="shared" si="32"/>
        <v>0</v>
      </c>
      <c r="DW160" s="530">
        <f t="shared" si="32"/>
        <v>0</v>
      </c>
      <c r="DX160" s="530">
        <f t="shared" si="32"/>
        <v>0</v>
      </c>
      <c r="DY160" s="530">
        <f t="shared" si="32"/>
        <v>0</v>
      </c>
      <c r="DZ160" s="530">
        <f t="shared" si="32"/>
        <v>0</v>
      </c>
      <c r="EA160" s="530">
        <f t="shared" si="32"/>
        <v>0</v>
      </c>
      <c r="EB160" s="530">
        <f t="shared" si="32"/>
        <v>0</v>
      </c>
      <c r="EC160" s="530">
        <f t="shared" si="32"/>
        <v>0</v>
      </c>
      <c r="ED160" s="530">
        <f t="shared" si="32"/>
        <v>0</v>
      </c>
      <c r="EE160" s="530">
        <f t="shared" si="32"/>
        <v>0</v>
      </c>
      <c r="EF160" s="530">
        <f t="shared" si="32"/>
        <v>0</v>
      </c>
      <c r="EG160" s="530">
        <f t="shared" si="32"/>
        <v>0</v>
      </c>
      <c r="EI160" s="535">
        <f>IF(EXACT(A160,LCI!A2),LCI!K2,-1*10^6)</f>
        <v>0</v>
      </c>
      <c r="EJ160" s="531">
        <f>$EI160*B160</f>
        <v>0</v>
      </c>
      <c r="EK160" s="536">
        <f t="shared" ref="EK160:FD160" si="33">$EI160*C160</f>
        <v>0</v>
      </c>
      <c r="EL160" s="531">
        <f t="shared" si="33"/>
        <v>0</v>
      </c>
      <c r="EM160" s="531">
        <f t="shared" si="33"/>
        <v>0</v>
      </c>
      <c r="EN160" s="531">
        <f t="shared" si="33"/>
        <v>0</v>
      </c>
      <c r="EO160" s="531">
        <f t="shared" si="33"/>
        <v>0</v>
      </c>
      <c r="EP160" s="531">
        <f t="shared" si="33"/>
        <v>0</v>
      </c>
      <c r="EQ160" s="531">
        <f t="shared" si="33"/>
        <v>0</v>
      </c>
      <c r="ER160" s="531">
        <f t="shared" si="33"/>
        <v>0</v>
      </c>
      <c r="ES160" s="531">
        <f t="shared" si="33"/>
        <v>0</v>
      </c>
      <c r="ET160" s="531">
        <f t="shared" si="33"/>
        <v>0</v>
      </c>
      <c r="EU160" s="531">
        <f t="shared" si="33"/>
        <v>0</v>
      </c>
      <c r="EV160" s="531">
        <f t="shared" si="33"/>
        <v>0</v>
      </c>
      <c r="EW160" s="531">
        <f t="shared" si="33"/>
        <v>0</v>
      </c>
      <c r="EX160" s="531">
        <f t="shared" si="33"/>
        <v>0</v>
      </c>
      <c r="EY160" s="531">
        <f t="shared" si="33"/>
        <v>0</v>
      </c>
      <c r="EZ160" s="531">
        <f t="shared" si="33"/>
        <v>0</v>
      </c>
      <c r="FA160" s="531">
        <f t="shared" si="33"/>
        <v>0</v>
      </c>
      <c r="FB160" s="531">
        <f t="shared" si="33"/>
        <v>0</v>
      </c>
      <c r="FC160" s="531">
        <f t="shared" si="33"/>
        <v>0</v>
      </c>
      <c r="FD160" s="531">
        <f t="shared" si="33"/>
        <v>0</v>
      </c>
      <c r="FF160" s="532">
        <f>IF(EXACT(A160,LCI!A2),LCI!L2,-1*10^6)</f>
        <v>0</v>
      </c>
      <c r="FG160" s="532">
        <f>$FF160*B160</f>
        <v>0</v>
      </c>
      <c r="FH160" s="532">
        <f t="shared" ref="FH160:GA160" si="34">$FF160*C160</f>
        <v>0</v>
      </c>
      <c r="FI160" s="532">
        <f t="shared" si="34"/>
        <v>0</v>
      </c>
      <c r="FJ160" s="532">
        <f t="shared" si="34"/>
        <v>0</v>
      </c>
      <c r="FK160" s="532">
        <f t="shared" si="34"/>
        <v>0</v>
      </c>
      <c r="FL160" s="532">
        <f t="shared" si="34"/>
        <v>0</v>
      </c>
      <c r="FM160" s="532">
        <f t="shared" si="34"/>
        <v>0</v>
      </c>
      <c r="FN160" s="532">
        <f t="shared" si="34"/>
        <v>0</v>
      </c>
      <c r="FO160" s="532">
        <f t="shared" si="34"/>
        <v>0</v>
      </c>
      <c r="FP160" s="532">
        <f t="shared" si="34"/>
        <v>0</v>
      </c>
      <c r="FQ160" s="532">
        <f t="shared" si="34"/>
        <v>0</v>
      </c>
      <c r="FR160" s="532">
        <f t="shared" si="34"/>
        <v>0</v>
      </c>
      <c r="FS160" s="532">
        <f t="shared" si="34"/>
        <v>0</v>
      </c>
      <c r="FT160" s="532">
        <f t="shared" si="34"/>
        <v>0</v>
      </c>
      <c r="FU160" s="532">
        <f t="shared" si="34"/>
        <v>0</v>
      </c>
      <c r="FV160" s="532">
        <f t="shared" si="34"/>
        <v>0</v>
      </c>
      <c r="FW160" s="532">
        <f t="shared" si="34"/>
        <v>0</v>
      </c>
      <c r="FX160" s="532">
        <f t="shared" si="34"/>
        <v>0</v>
      </c>
      <c r="FY160" s="532">
        <f t="shared" si="34"/>
        <v>0</v>
      </c>
      <c r="FZ160" s="532">
        <f t="shared" si="34"/>
        <v>0</v>
      </c>
      <c r="GA160" s="532">
        <f t="shared" si="34"/>
        <v>0</v>
      </c>
      <c r="GC160" s="533">
        <f>IF(EXACT(A160,LCI!A2),LCI!M2,-1*10^6)</f>
        <v>0</v>
      </c>
      <c r="GD160" s="533">
        <f>$GC160*B160</f>
        <v>0</v>
      </c>
      <c r="GE160" s="533">
        <f t="shared" ref="GE160:GX160" si="35">$GC160*C160</f>
        <v>0</v>
      </c>
      <c r="GF160" s="533">
        <f t="shared" si="35"/>
        <v>0</v>
      </c>
      <c r="GG160" s="533">
        <f t="shared" si="35"/>
        <v>0</v>
      </c>
      <c r="GH160" s="533">
        <f t="shared" si="35"/>
        <v>0</v>
      </c>
      <c r="GI160" s="533">
        <f t="shared" si="35"/>
        <v>0</v>
      </c>
      <c r="GJ160" s="533">
        <f t="shared" si="35"/>
        <v>0</v>
      </c>
      <c r="GK160" s="533">
        <f t="shared" si="35"/>
        <v>0</v>
      </c>
      <c r="GL160" s="533">
        <f t="shared" si="35"/>
        <v>0</v>
      </c>
      <c r="GM160" s="533">
        <f t="shared" si="35"/>
        <v>0</v>
      </c>
      <c r="GN160" s="533">
        <f t="shared" si="35"/>
        <v>0</v>
      </c>
      <c r="GO160" s="533">
        <f t="shared" si="35"/>
        <v>0</v>
      </c>
      <c r="GP160" s="533">
        <f t="shared" si="35"/>
        <v>0</v>
      </c>
      <c r="GQ160" s="533">
        <f t="shared" si="35"/>
        <v>0</v>
      </c>
      <c r="GR160" s="533">
        <f t="shared" si="35"/>
        <v>0</v>
      </c>
      <c r="GS160" s="533">
        <f t="shared" si="35"/>
        <v>0</v>
      </c>
      <c r="GT160" s="533">
        <f t="shared" si="35"/>
        <v>0</v>
      </c>
      <c r="GU160" s="533">
        <f t="shared" si="35"/>
        <v>0</v>
      </c>
      <c r="GV160" s="533">
        <f t="shared" si="35"/>
        <v>0</v>
      </c>
      <c r="GW160" s="533">
        <f t="shared" si="35"/>
        <v>0</v>
      </c>
      <c r="GX160" s="533">
        <f t="shared" si="35"/>
        <v>0</v>
      </c>
      <c r="GZ160" s="511">
        <f>IF(EXACT(A160,LCI!A2),LCI!N2,-1*10^6)</f>
        <v>0</v>
      </c>
      <c r="HA160" s="511">
        <f>$GZ160*B160</f>
        <v>0</v>
      </c>
      <c r="HB160" s="511">
        <f t="shared" ref="HB160:HU160" si="36">$GZ160*C160</f>
        <v>0</v>
      </c>
      <c r="HC160" s="511">
        <f t="shared" si="36"/>
        <v>0</v>
      </c>
      <c r="HD160" s="511">
        <f t="shared" si="36"/>
        <v>0</v>
      </c>
      <c r="HE160" s="511">
        <f t="shared" si="36"/>
        <v>0</v>
      </c>
      <c r="HF160" s="511">
        <f t="shared" si="36"/>
        <v>0</v>
      </c>
      <c r="HG160" s="511">
        <f t="shared" si="36"/>
        <v>0</v>
      </c>
      <c r="HH160" s="511">
        <f t="shared" si="36"/>
        <v>0</v>
      </c>
      <c r="HI160" s="511">
        <f t="shared" si="36"/>
        <v>0</v>
      </c>
      <c r="HJ160" s="511">
        <f t="shared" si="36"/>
        <v>0</v>
      </c>
      <c r="HK160" s="511">
        <f t="shared" si="36"/>
        <v>0</v>
      </c>
      <c r="HL160" s="511">
        <f t="shared" si="36"/>
        <v>0</v>
      </c>
      <c r="HM160" s="511">
        <f t="shared" si="36"/>
        <v>0</v>
      </c>
      <c r="HN160" s="511">
        <f t="shared" si="36"/>
        <v>0</v>
      </c>
      <c r="HO160" s="511">
        <f t="shared" si="36"/>
        <v>0</v>
      </c>
      <c r="HP160" s="511">
        <f t="shared" si="36"/>
        <v>0</v>
      </c>
      <c r="HQ160" s="511">
        <f t="shared" si="36"/>
        <v>0</v>
      </c>
      <c r="HR160" s="511">
        <f t="shared" si="36"/>
        <v>0</v>
      </c>
      <c r="HS160" s="511">
        <f t="shared" si="36"/>
        <v>0</v>
      </c>
      <c r="HT160" s="511">
        <f t="shared" si="36"/>
        <v>0</v>
      </c>
      <c r="HU160" s="511">
        <f t="shared" si="36"/>
        <v>0</v>
      </c>
      <c r="HW160" s="534">
        <f>IF(EXACT(A160,LCI!A2),LCI!O2,-1*10^6)</f>
        <v>0</v>
      </c>
      <c r="HX160" s="534">
        <f>$HW160*B160</f>
        <v>0</v>
      </c>
      <c r="HY160" s="534">
        <f t="shared" ref="HY160:IR160" si="37">$HW160*C160</f>
        <v>0</v>
      </c>
      <c r="HZ160" s="534">
        <f t="shared" si="37"/>
        <v>0</v>
      </c>
      <c r="IA160" s="534">
        <f t="shared" si="37"/>
        <v>0</v>
      </c>
      <c r="IB160" s="534">
        <f t="shared" si="37"/>
        <v>0</v>
      </c>
      <c r="IC160" s="534">
        <f t="shared" si="37"/>
        <v>0</v>
      </c>
      <c r="ID160" s="534">
        <f t="shared" si="37"/>
        <v>0</v>
      </c>
      <c r="IE160" s="534">
        <f t="shared" si="37"/>
        <v>0</v>
      </c>
      <c r="IF160" s="534">
        <f t="shared" si="37"/>
        <v>0</v>
      </c>
      <c r="IG160" s="534">
        <f t="shared" si="37"/>
        <v>0</v>
      </c>
      <c r="IH160" s="534">
        <f t="shared" si="37"/>
        <v>0</v>
      </c>
      <c r="II160" s="534">
        <f t="shared" si="37"/>
        <v>0</v>
      </c>
      <c r="IJ160" s="534">
        <f t="shared" si="37"/>
        <v>0</v>
      </c>
      <c r="IK160" s="534">
        <f t="shared" si="37"/>
        <v>0</v>
      </c>
      <c r="IL160" s="534">
        <f t="shared" si="37"/>
        <v>0</v>
      </c>
      <c r="IM160" s="534">
        <f t="shared" si="37"/>
        <v>0</v>
      </c>
      <c r="IN160" s="534">
        <f t="shared" si="37"/>
        <v>0</v>
      </c>
      <c r="IO160" s="534">
        <f t="shared" si="37"/>
        <v>0</v>
      </c>
      <c r="IP160" s="534">
        <f t="shared" si="37"/>
        <v>0</v>
      </c>
      <c r="IQ160" s="534">
        <f t="shared" si="37"/>
        <v>0</v>
      </c>
      <c r="IR160" s="534">
        <f t="shared" si="37"/>
        <v>0</v>
      </c>
      <c r="IT160" s="531">
        <f>IF(EXACT(A160,LCI!A2),LCI!P2,-1*10^6)</f>
        <v>0</v>
      </c>
      <c r="IU160" s="531">
        <f>$IT160*B160</f>
        <v>0</v>
      </c>
      <c r="IV160" s="531">
        <f t="shared" ref="IV160:JO160" si="38">$IT160*C160</f>
        <v>0</v>
      </c>
      <c r="IW160" s="531">
        <f t="shared" si="38"/>
        <v>0</v>
      </c>
      <c r="IX160" s="531">
        <f t="shared" si="38"/>
        <v>0</v>
      </c>
      <c r="IY160" s="531">
        <f t="shared" si="38"/>
        <v>0</v>
      </c>
      <c r="IZ160" s="531">
        <f t="shared" si="38"/>
        <v>0</v>
      </c>
      <c r="JA160" s="531">
        <f t="shared" si="38"/>
        <v>0</v>
      </c>
      <c r="JB160" s="531">
        <f t="shared" si="38"/>
        <v>0</v>
      </c>
      <c r="JC160" s="531">
        <f t="shared" si="38"/>
        <v>0</v>
      </c>
      <c r="JD160" s="531">
        <f t="shared" si="38"/>
        <v>0</v>
      </c>
      <c r="JE160" s="531">
        <f t="shared" si="38"/>
        <v>0</v>
      </c>
      <c r="JF160" s="531">
        <f t="shared" si="38"/>
        <v>0</v>
      </c>
      <c r="JG160" s="531">
        <f t="shared" si="38"/>
        <v>0</v>
      </c>
      <c r="JH160" s="531">
        <f t="shared" si="38"/>
        <v>0</v>
      </c>
      <c r="JI160" s="531">
        <f t="shared" si="38"/>
        <v>0</v>
      </c>
      <c r="JJ160" s="531">
        <f t="shared" si="38"/>
        <v>0</v>
      </c>
      <c r="JK160" s="531">
        <f t="shared" si="38"/>
        <v>0</v>
      </c>
      <c r="JL160" s="531">
        <f t="shared" si="38"/>
        <v>0</v>
      </c>
      <c r="JM160" s="531">
        <f t="shared" si="38"/>
        <v>0</v>
      </c>
      <c r="JN160" s="531">
        <f t="shared" si="38"/>
        <v>0</v>
      </c>
      <c r="JO160" s="531">
        <f t="shared" si="38"/>
        <v>0</v>
      </c>
      <c r="JQ160" s="532">
        <f>IF(EXACT(A160,LCI!A2),LCI!Q2,-1*10^6)</f>
        <v>0</v>
      </c>
      <c r="JR160" s="532">
        <f>$JQ160*B160</f>
        <v>0</v>
      </c>
      <c r="JS160" s="532">
        <f t="shared" ref="JS160:KL160" si="39">$JQ160*C160</f>
        <v>0</v>
      </c>
      <c r="JT160" s="532">
        <f t="shared" si="39"/>
        <v>0</v>
      </c>
      <c r="JU160" s="532">
        <f t="shared" si="39"/>
        <v>0</v>
      </c>
      <c r="JV160" s="532">
        <f t="shared" si="39"/>
        <v>0</v>
      </c>
      <c r="JW160" s="532">
        <f t="shared" si="39"/>
        <v>0</v>
      </c>
      <c r="JX160" s="532">
        <f t="shared" si="39"/>
        <v>0</v>
      </c>
      <c r="JY160" s="532">
        <f t="shared" si="39"/>
        <v>0</v>
      </c>
      <c r="JZ160" s="532">
        <f t="shared" si="39"/>
        <v>0</v>
      </c>
      <c r="KA160" s="532">
        <f t="shared" si="39"/>
        <v>0</v>
      </c>
      <c r="KB160" s="532">
        <f t="shared" si="39"/>
        <v>0</v>
      </c>
      <c r="KC160" s="532">
        <f t="shared" si="39"/>
        <v>0</v>
      </c>
      <c r="KD160" s="532">
        <f t="shared" si="39"/>
        <v>0</v>
      </c>
      <c r="KE160" s="532">
        <f t="shared" si="39"/>
        <v>0</v>
      </c>
      <c r="KF160" s="532">
        <f t="shared" si="39"/>
        <v>0</v>
      </c>
      <c r="KG160" s="532">
        <f t="shared" si="39"/>
        <v>0</v>
      </c>
      <c r="KH160" s="532">
        <f t="shared" si="39"/>
        <v>0</v>
      </c>
      <c r="KI160" s="532">
        <f t="shared" si="39"/>
        <v>0</v>
      </c>
      <c r="KJ160" s="532">
        <f t="shared" si="39"/>
        <v>0</v>
      </c>
      <c r="KK160" s="532">
        <f t="shared" si="39"/>
        <v>0</v>
      </c>
      <c r="KL160" s="532">
        <f t="shared" si="39"/>
        <v>0</v>
      </c>
      <c r="KN160" s="533">
        <f>IF(EXACT(A160,LCI!A2),LCI!R2,-1*10^6)</f>
        <v>0</v>
      </c>
      <c r="KO160" s="533">
        <f>$KN160*B160</f>
        <v>0</v>
      </c>
      <c r="KP160" s="533">
        <f t="shared" ref="KP160:LI160" si="40">$KN160*C160</f>
        <v>0</v>
      </c>
      <c r="KQ160" s="533">
        <f t="shared" si="40"/>
        <v>0</v>
      </c>
      <c r="KR160" s="533">
        <f t="shared" si="40"/>
        <v>0</v>
      </c>
      <c r="KS160" s="533">
        <f t="shared" si="40"/>
        <v>0</v>
      </c>
      <c r="KT160" s="533">
        <f t="shared" si="40"/>
        <v>0</v>
      </c>
      <c r="KU160" s="533">
        <f t="shared" si="40"/>
        <v>0</v>
      </c>
      <c r="KV160" s="533">
        <f t="shared" si="40"/>
        <v>0</v>
      </c>
      <c r="KW160" s="533">
        <f t="shared" si="40"/>
        <v>0</v>
      </c>
      <c r="KX160" s="533">
        <f t="shared" si="40"/>
        <v>0</v>
      </c>
      <c r="KY160" s="533">
        <f t="shared" si="40"/>
        <v>0</v>
      </c>
      <c r="KZ160" s="533">
        <f t="shared" si="40"/>
        <v>0</v>
      </c>
      <c r="LA160" s="533">
        <f t="shared" si="40"/>
        <v>0</v>
      </c>
      <c r="LB160" s="533">
        <f t="shared" si="40"/>
        <v>0</v>
      </c>
      <c r="LC160" s="533">
        <f t="shared" si="40"/>
        <v>0</v>
      </c>
      <c r="LD160" s="533">
        <f t="shared" si="40"/>
        <v>0</v>
      </c>
      <c r="LE160" s="533">
        <f t="shared" si="40"/>
        <v>0</v>
      </c>
      <c r="LF160" s="533">
        <f t="shared" si="40"/>
        <v>0</v>
      </c>
      <c r="LG160" s="533">
        <f t="shared" si="40"/>
        <v>0</v>
      </c>
      <c r="LH160" s="533">
        <f t="shared" si="40"/>
        <v>0</v>
      </c>
      <c r="LI160" s="533">
        <f t="shared" si="40"/>
        <v>0</v>
      </c>
    </row>
    <row r="161" spans="1:321" x14ac:dyDescent="0.25">
      <c r="A161" s="14" t="str">
        <f>LCI!A3</f>
        <v>Capital Cost ($)</v>
      </c>
      <c r="B161" s="42">
        <f t="shared" ref="B161:E162" si="41">SUM(B9,B43,B77)</f>
        <v>833861.46677404479</v>
      </c>
      <c r="C161" s="42">
        <f t="shared" si="41"/>
        <v>809431.44058649009</v>
      </c>
      <c r="D161" s="42">
        <f t="shared" si="41"/>
        <v>910252.00050020008</v>
      </c>
      <c r="E161" s="42">
        <f t="shared" si="41"/>
        <v>597740</v>
      </c>
      <c r="F161" s="42">
        <f t="shared" ref="F161:I161" si="42">SUM(F9,F43,F77)</f>
        <v>597740</v>
      </c>
      <c r="G161" s="42">
        <f t="shared" si="42"/>
        <v>0</v>
      </c>
      <c r="H161" s="42">
        <f t="shared" si="42"/>
        <v>0</v>
      </c>
      <c r="I161" s="42">
        <f t="shared" si="42"/>
        <v>0</v>
      </c>
      <c r="J161" s="42">
        <f>SUM(J9,J43,J77)</f>
        <v>934557.26814768743</v>
      </c>
      <c r="K161" s="42">
        <f>SUM(K9,K43,K77)</f>
        <v>864615.43449919985</v>
      </c>
      <c r="L161" s="42">
        <f t="shared" ref="L161" si="43">SUM(L9,L43,L77)</f>
        <v>906685.54006499995</v>
      </c>
      <c r="M161" s="42">
        <f t="shared" ref="M161:P162" si="44">SUM(M9,M43,M77)</f>
        <v>52727870.146808304</v>
      </c>
      <c r="N161" s="42">
        <f t="shared" si="44"/>
        <v>59405647.614904635</v>
      </c>
      <c r="O161" s="257">
        <f t="shared" si="44"/>
        <v>721776.15457500005</v>
      </c>
      <c r="P161" s="251">
        <f t="shared" si="44"/>
        <v>0</v>
      </c>
      <c r="Q161" s="251"/>
      <c r="R161" s="251"/>
      <c r="S161" s="251"/>
      <c r="T161" s="268"/>
      <c r="U161" s="251"/>
      <c r="V161" s="251"/>
      <c r="X161" s="45">
        <f>IF(EXACT(A161,LCI!A3),LCI!G3,-1*10^6)</f>
        <v>1</v>
      </c>
      <c r="Y161" s="47">
        <f t="shared" ref="Y161:Y217" si="45">B161*$X161</f>
        <v>833861.46677404479</v>
      </c>
      <c r="Z161" s="47">
        <f t="shared" ref="Z161:Z217" si="46">C161*$X161</f>
        <v>809431.44058649009</v>
      </c>
      <c r="AA161" s="47">
        <f t="shared" ref="AA161:AA217" si="47">D161*$X161</f>
        <v>910252.00050020008</v>
      </c>
      <c r="AB161" s="47">
        <f t="shared" ref="AB161:AB199" si="48">E161*$X161</f>
        <v>597740</v>
      </c>
      <c r="AC161" s="47">
        <f t="shared" ref="AC161:AC199" si="49">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50">N161*$X161</f>
        <v>59405647.614904635</v>
      </c>
      <c r="AL161" s="262">
        <f t="shared" ref="AL161:AL217" si="51">O161*$X161</f>
        <v>721776.15457500005</v>
      </c>
      <c r="AM161" s="260">
        <f t="shared" ref="AM161:AM217" si="52">P161*$X161</f>
        <v>0</v>
      </c>
      <c r="AN161" s="260">
        <f t="shared" ref="AN161:AN220" si="53">Q161*$X161</f>
        <v>0</v>
      </c>
      <c r="AO161" s="260">
        <f t="shared" ref="AO161:AO220" si="54">R161*$X161</f>
        <v>0</v>
      </c>
      <c r="AP161" s="260">
        <f t="shared" ref="AP161:AP220" si="55">S161*$X161</f>
        <v>0</v>
      </c>
      <c r="AQ161" s="260">
        <f t="shared" ref="AQ161:AQ220" si="56">T161*$X161</f>
        <v>0</v>
      </c>
      <c r="AR161" s="260">
        <f t="shared" ref="AR161:AR220" si="57">U161*$X161</f>
        <v>0</v>
      </c>
      <c r="AS161" s="260">
        <f t="shared" ref="AS161:AS220" si="58">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1">
        <f t="shared" si="18"/>
        <v>0</v>
      </c>
      <c r="BF161" s="71">
        <f t="shared" si="19"/>
        <v>0</v>
      </c>
      <c r="BG161" s="521">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7">
        <f>IF(EXACT(A161,LCI!A3),LCI!I3,-1*10^6)</f>
        <v>0</v>
      </c>
      <c r="BS161" s="507">
        <f t="shared" ref="BS161:BS220" si="59">B161*$BR161</f>
        <v>0</v>
      </c>
      <c r="BT161" s="507">
        <f t="shared" ref="BT161:BY219" si="60">C161*$BR161</f>
        <v>0</v>
      </c>
      <c r="BU161" s="507">
        <f t="shared" si="30"/>
        <v>0</v>
      </c>
      <c r="BV161" s="507">
        <f t="shared" si="30"/>
        <v>0</v>
      </c>
      <c r="BW161" s="507">
        <f t="shared" si="30"/>
        <v>0</v>
      </c>
      <c r="BX161" s="507">
        <f t="shared" si="30"/>
        <v>0</v>
      </c>
      <c r="BY161" s="507">
        <f t="shared" si="30"/>
        <v>0</v>
      </c>
      <c r="BZ161" s="507">
        <f t="shared" si="30"/>
        <v>0</v>
      </c>
      <c r="CA161" s="507">
        <f t="shared" si="30"/>
        <v>0</v>
      </c>
      <c r="CB161" s="507">
        <f t="shared" si="30"/>
        <v>0</v>
      </c>
      <c r="CC161" s="507">
        <f t="shared" si="30"/>
        <v>0</v>
      </c>
      <c r="CD161" s="507">
        <f t="shared" si="30"/>
        <v>0</v>
      </c>
      <c r="CE161" s="507">
        <f t="shared" si="30"/>
        <v>0</v>
      </c>
      <c r="CF161" s="507">
        <f t="shared" si="30"/>
        <v>0</v>
      </c>
      <c r="CG161" s="507">
        <f t="shared" si="30"/>
        <v>0</v>
      </c>
      <c r="CH161" s="507">
        <f t="shared" si="30"/>
        <v>0</v>
      </c>
      <c r="CI161" s="507">
        <f t="shared" si="30"/>
        <v>0</v>
      </c>
      <c r="CJ161" s="507">
        <f t="shared" si="30"/>
        <v>0</v>
      </c>
      <c r="CK161" s="507">
        <f t="shared" ref="CK161:CM219" si="61">T161*$BR161</f>
        <v>0</v>
      </c>
      <c r="CL161" s="507">
        <f t="shared" si="61"/>
        <v>0</v>
      </c>
      <c r="CM161" s="507">
        <f t="shared" si="61"/>
        <v>0</v>
      </c>
      <c r="CO161" s="511">
        <f>IF(EXACT(A161,LCI!A3),LCI!F3,-1*10^6)</f>
        <v>0</v>
      </c>
      <c r="CP161" s="511">
        <f t="shared" ref="CP161:CU219" si="62">B161*$CO161</f>
        <v>0</v>
      </c>
      <c r="CQ161" s="511">
        <f t="shared" si="31"/>
        <v>0</v>
      </c>
      <c r="CR161" s="511">
        <f t="shared" si="31"/>
        <v>0</v>
      </c>
      <c r="CS161" s="511">
        <f t="shared" si="31"/>
        <v>0</v>
      </c>
      <c r="CT161" s="511">
        <f t="shared" si="31"/>
        <v>0</v>
      </c>
      <c r="CU161" s="511">
        <f t="shared" si="31"/>
        <v>0</v>
      </c>
      <c r="CV161" s="511">
        <f t="shared" si="31"/>
        <v>0</v>
      </c>
      <c r="CW161" s="511">
        <f t="shared" si="31"/>
        <v>0</v>
      </c>
      <c r="CX161" s="511">
        <f t="shared" si="31"/>
        <v>0</v>
      </c>
      <c r="CY161" s="511">
        <f t="shared" si="31"/>
        <v>0</v>
      </c>
      <c r="CZ161" s="511">
        <f t="shared" si="31"/>
        <v>0</v>
      </c>
      <c r="DA161" s="511">
        <f t="shared" si="31"/>
        <v>0</v>
      </c>
      <c r="DB161" s="511">
        <f t="shared" si="31"/>
        <v>0</v>
      </c>
      <c r="DC161" s="511">
        <f t="shared" si="31"/>
        <v>0</v>
      </c>
      <c r="DD161" s="511">
        <f t="shared" si="31"/>
        <v>0</v>
      </c>
      <c r="DE161" s="511">
        <f t="shared" si="31"/>
        <v>0</v>
      </c>
      <c r="DF161" s="511">
        <f t="shared" si="31"/>
        <v>0</v>
      </c>
      <c r="DG161" s="511">
        <f t="shared" ref="DG161:DJ219" si="63">S161*$CO161</f>
        <v>0</v>
      </c>
      <c r="DH161" s="511">
        <f t="shared" si="63"/>
        <v>0</v>
      </c>
      <c r="DI161" s="511">
        <f t="shared" si="63"/>
        <v>0</v>
      </c>
      <c r="DJ161" s="511">
        <f t="shared" si="63"/>
        <v>0</v>
      </c>
      <c r="DL161" s="530">
        <f>IF(EXACT(A161,LCI!A3),LCI!J3,-1*10^6)</f>
        <v>0</v>
      </c>
      <c r="DM161" s="530">
        <f t="shared" ref="DM161:DM225" si="64">$DL161*B161</f>
        <v>0</v>
      </c>
      <c r="DN161" s="530">
        <f t="shared" ref="DN161:DN225" si="65">$DL161*C161</f>
        <v>0</v>
      </c>
      <c r="DO161" s="530">
        <f t="shared" ref="DO161:DO225" si="66">$DL161*D161</f>
        <v>0</v>
      </c>
      <c r="DP161" s="530">
        <f t="shared" ref="DP161:DP225" si="67">$DL161*E161</f>
        <v>0</v>
      </c>
      <c r="DQ161" s="530">
        <f t="shared" ref="DQ161:DQ225" si="68">$DL161*F161</f>
        <v>0</v>
      </c>
      <c r="DR161" s="530">
        <f t="shared" ref="DR161:DR225" si="69">$DL161*G161</f>
        <v>0</v>
      </c>
      <c r="DS161" s="530">
        <f t="shared" ref="DS161:DS225" si="70">$DL161*H161</f>
        <v>0</v>
      </c>
      <c r="DT161" s="530">
        <f t="shared" ref="DT161:DT225" si="71">$DL161*I161</f>
        <v>0</v>
      </c>
      <c r="DU161" s="530">
        <f t="shared" ref="DU161:DU225" si="72">$DL161*J161</f>
        <v>0</v>
      </c>
      <c r="DV161" s="530">
        <f t="shared" ref="DV161:DV225" si="73">$DL161*K161</f>
        <v>0</v>
      </c>
      <c r="DW161" s="530">
        <f t="shared" ref="DW161:DW225" si="74">$DL161*L161</f>
        <v>0</v>
      </c>
      <c r="DX161" s="530">
        <f t="shared" ref="DX161:DX225" si="75">$DL161*M161</f>
        <v>0</v>
      </c>
      <c r="DY161" s="530">
        <f t="shared" ref="DY161:DY225" si="76">$DL161*N161</f>
        <v>0</v>
      </c>
      <c r="DZ161" s="530">
        <f t="shared" ref="DZ161:DZ225" si="77">$DL161*O161</f>
        <v>0</v>
      </c>
      <c r="EA161" s="530">
        <f t="shared" ref="EA161:EA225" si="78">$DL161*P161</f>
        <v>0</v>
      </c>
      <c r="EB161" s="530">
        <f t="shared" ref="EB161:EB225" si="79">$DL161*Q161</f>
        <v>0</v>
      </c>
      <c r="EC161" s="530">
        <f t="shared" ref="EC161:EC225" si="80">$DL161*R161</f>
        <v>0</v>
      </c>
      <c r="ED161" s="530">
        <f t="shared" ref="ED161:ED225" si="81">$DL161*S161</f>
        <v>0</v>
      </c>
      <c r="EE161" s="530">
        <f t="shared" ref="EE161:EE225" si="82">$DL161*T161</f>
        <v>0</v>
      </c>
      <c r="EF161" s="530">
        <f t="shared" ref="EF161:EF225" si="83">$DL161*U161</f>
        <v>0</v>
      </c>
      <c r="EG161" s="530">
        <f t="shared" ref="EG161:EG225" si="84">$DL161*V161</f>
        <v>0</v>
      </c>
      <c r="EI161" s="535">
        <f>IF(EXACT(A161,LCI!A3),LCI!K3,-1*10^6)</f>
        <v>0</v>
      </c>
      <c r="EJ161" s="531">
        <f t="shared" ref="EJ161:EJ225" si="85">$EI161*B161</f>
        <v>0</v>
      </c>
      <c r="EK161" s="536">
        <f t="shared" ref="EK161:EK225" si="86">$EI161*C161</f>
        <v>0</v>
      </c>
      <c r="EL161" s="531">
        <f t="shared" ref="EL161:EL225" si="87">$EI161*D161</f>
        <v>0</v>
      </c>
      <c r="EM161" s="531">
        <f t="shared" ref="EM161:EM225" si="88">$EI161*E161</f>
        <v>0</v>
      </c>
      <c r="EN161" s="531">
        <f t="shared" ref="EN161:EN225" si="89">$EI161*F161</f>
        <v>0</v>
      </c>
      <c r="EO161" s="531">
        <f t="shared" ref="EO161:EO225" si="90">$EI161*G161</f>
        <v>0</v>
      </c>
      <c r="EP161" s="531">
        <f t="shared" ref="EP161:EP225" si="91">$EI161*H161</f>
        <v>0</v>
      </c>
      <c r="EQ161" s="531">
        <f t="shared" ref="EQ161:EQ225" si="92">$EI161*I161</f>
        <v>0</v>
      </c>
      <c r="ER161" s="531">
        <f t="shared" ref="ER161:ER225" si="93">$EI161*J161</f>
        <v>0</v>
      </c>
      <c r="ES161" s="531">
        <f t="shared" ref="ES161:ES225" si="94">$EI161*K161</f>
        <v>0</v>
      </c>
      <c r="ET161" s="531">
        <f t="shared" ref="ET161:ET225" si="95">$EI161*L161</f>
        <v>0</v>
      </c>
      <c r="EU161" s="531">
        <f t="shared" ref="EU161:EU225" si="96">$EI161*M161</f>
        <v>0</v>
      </c>
      <c r="EV161" s="531">
        <f t="shared" ref="EV161:EV225" si="97">$EI161*N161</f>
        <v>0</v>
      </c>
      <c r="EW161" s="531">
        <f t="shared" ref="EW161:EW225" si="98">$EI161*O161</f>
        <v>0</v>
      </c>
      <c r="EX161" s="531">
        <f t="shared" ref="EX161:EX225" si="99">$EI161*P161</f>
        <v>0</v>
      </c>
      <c r="EY161" s="531">
        <f t="shared" ref="EY161:EY225" si="100">$EI161*Q161</f>
        <v>0</v>
      </c>
      <c r="EZ161" s="531">
        <f t="shared" ref="EZ161:EZ225" si="101">$EI161*R161</f>
        <v>0</v>
      </c>
      <c r="FA161" s="531">
        <f t="shared" ref="FA161:FA225" si="102">$EI161*S161</f>
        <v>0</v>
      </c>
      <c r="FB161" s="531">
        <f t="shared" ref="FB161:FB225" si="103">$EI161*T161</f>
        <v>0</v>
      </c>
      <c r="FC161" s="531">
        <f t="shared" ref="FC161:FC225" si="104">$EI161*U161</f>
        <v>0</v>
      </c>
      <c r="FD161" s="531">
        <f t="shared" ref="FD161:FD225" si="105">$EI161*V161</f>
        <v>0</v>
      </c>
      <c r="FF161" s="532">
        <f>IF(EXACT(A161,LCI!A3),LCI!L3,-1*10^6)</f>
        <v>0</v>
      </c>
      <c r="FG161" s="532">
        <f t="shared" ref="FG161:FG225" si="106">$FF161*B161</f>
        <v>0</v>
      </c>
      <c r="FH161" s="532">
        <f t="shared" ref="FH161:FH225" si="107">$FF161*C161</f>
        <v>0</v>
      </c>
      <c r="FI161" s="532">
        <f t="shared" ref="FI161:FI225" si="108">$FF161*D161</f>
        <v>0</v>
      </c>
      <c r="FJ161" s="532">
        <f t="shared" ref="FJ161:FJ225" si="109">$FF161*E161</f>
        <v>0</v>
      </c>
      <c r="FK161" s="532">
        <f t="shared" ref="FK161:FK225" si="110">$FF161*F161</f>
        <v>0</v>
      </c>
      <c r="FL161" s="532">
        <f t="shared" ref="FL161:FL225" si="111">$FF161*G161</f>
        <v>0</v>
      </c>
      <c r="FM161" s="532">
        <f t="shared" ref="FM161:FM225" si="112">$FF161*H161</f>
        <v>0</v>
      </c>
      <c r="FN161" s="532">
        <f t="shared" ref="FN161:FN225" si="113">$FF161*I161</f>
        <v>0</v>
      </c>
      <c r="FO161" s="532">
        <f t="shared" ref="FO161:FO225" si="114">$FF161*J161</f>
        <v>0</v>
      </c>
      <c r="FP161" s="532">
        <f t="shared" ref="FP161:FP225" si="115">$FF161*K161</f>
        <v>0</v>
      </c>
      <c r="FQ161" s="532">
        <f t="shared" ref="FQ161:FQ225" si="116">$FF161*L161</f>
        <v>0</v>
      </c>
      <c r="FR161" s="532">
        <f t="shared" ref="FR161:FR225" si="117">$FF161*M161</f>
        <v>0</v>
      </c>
      <c r="FS161" s="532">
        <f t="shared" ref="FS161:FS225" si="118">$FF161*N161</f>
        <v>0</v>
      </c>
      <c r="FT161" s="532">
        <f t="shared" ref="FT161:FT225" si="119">$FF161*O161</f>
        <v>0</v>
      </c>
      <c r="FU161" s="532">
        <f t="shared" ref="FU161:FU225" si="120">$FF161*P161</f>
        <v>0</v>
      </c>
      <c r="FV161" s="532">
        <f t="shared" ref="FV161:FV225" si="121">$FF161*Q161</f>
        <v>0</v>
      </c>
      <c r="FW161" s="532">
        <f t="shared" ref="FW161:FW225" si="122">$FF161*R161</f>
        <v>0</v>
      </c>
      <c r="FX161" s="532">
        <f t="shared" ref="FX161:FX225" si="123">$FF161*S161</f>
        <v>0</v>
      </c>
      <c r="FY161" s="532">
        <f t="shared" ref="FY161:FY225" si="124">$FF161*T161</f>
        <v>0</v>
      </c>
      <c r="FZ161" s="532">
        <f t="shared" ref="FZ161:FZ225" si="125">$FF161*U161</f>
        <v>0</v>
      </c>
      <c r="GA161" s="532">
        <f t="shared" ref="GA161:GA225" si="126">$FF161*V161</f>
        <v>0</v>
      </c>
      <c r="GC161" s="533">
        <f>IF(EXACT(A161,LCI!A3),LCI!M3,-1*10^6)</f>
        <v>0</v>
      </c>
      <c r="GD161" s="533">
        <f t="shared" ref="GD161:GD225" si="127">$GC161*B161</f>
        <v>0</v>
      </c>
      <c r="GE161" s="533">
        <f t="shared" ref="GE161:GE225" si="128">$GC161*C161</f>
        <v>0</v>
      </c>
      <c r="GF161" s="533">
        <f t="shared" ref="GF161:GF225" si="129">$GC161*D161</f>
        <v>0</v>
      </c>
      <c r="GG161" s="533">
        <f t="shared" ref="GG161:GG225" si="130">$GC161*E161</f>
        <v>0</v>
      </c>
      <c r="GH161" s="533">
        <f t="shared" ref="GH161:GH225" si="131">$GC161*F161</f>
        <v>0</v>
      </c>
      <c r="GI161" s="533">
        <f t="shared" ref="GI161:GI225" si="132">$GC161*G161</f>
        <v>0</v>
      </c>
      <c r="GJ161" s="533">
        <f t="shared" ref="GJ161:GJ225" si="133">$GC161*H161</f>
        <v>0</v>
      </c>
      <c r="GK161" s="533">
        <f t="shared" ref="GK161:GK225" si="134">$GC161*I161</f>
        <v>0</v>
      </c>
      <c r="GL161" s="533">
        <f t="shared" ref="GL161:GL225" si="135">$GC161*J161</f>
        <v>0</v>
      </c>
      <c r="GM161" s="533">
        <f t="shared" ref="GM161:GM225" si="136">$GC161*K161</f>
        <v>0</v>
      </c>
      <c r="GN161" s="533">
        <f t="shared" ref="GN161:GN225" si="137">$GC161*L161</f>
        <v>0</v>
      </c>
      <c r="GO161" s="533">
        <f t="shared" ref="GO161:GO225" si="138">$GC161*M161</f>
        <v>0</v>
      </c>
      <c r="GP161" s="533">
        <f t="shared" ref="GP161:GP225" si="139">$GC161*N161</f>
        <v>0</v>
      </c>
      <c r="GQ161" s="533">
        <f t="shared" ref="GQ161:GQ225" si="140">$GC161*O161</f>
        <v>0</v>
      </c>
      <c r="GR161" s="533">
        <f t="shared" ref="GR161:GR225" si="141">$GC161*P161</f>
        <v>0</v>
      </c>
      <c r="GS161" s="533">
        <f t="shared" ref="GS161:GS225" si="142">$GC161*Q161</f>
        <v>0</v>
      </c>
      <c r="GT161" s="533">
        <f t="shared" ref="GT161:GT225" si="143">$GC161*R161</f>
        <v>0</v>
      </c>
      <c r="GU161" s="533">
        <f t="shared" ref="GU161:GU225" si="144">$GC161*S161</f>
        <v>0</v>
      </c>
      <c r="GV161" s="533">
        <f t="shared" ref="GV161:GV225" si="145">$GC161*T161</f>
        <v>0</v>
      </c>
      <c r="GW161" s="533">
        <f t="shared" ref="GW161:GW225" si="146">$GC161*U161</f>
        <v>0</v>
      </c>
      <c r="GX161" s="533">
        <f t="shared" ref="GX161:GX225" si="147">$GC161*V161</f>
        <v>0</v>
      </c>
      <c r="GZ161" s="511">
        <f>IF(EXACT(A161,LCI!A3),LCI!N3,-1*10^6)</f>
        <v>0</v>
      </c>
      <c r="HA161" s="511">
        <f t="shared" ref="HA161:HA220" si="148">$GZ161*B161</f>
        <v>0</v>
      </c>
      <c r="HB161" s="511">
        <f t="shared" ref="HB161:HB220" si="149">$GZ161*C161</f>
        <v>0</v>
      </c>
      <c r="HC161" s="511">
        <f t="shared" ref="HC161:HC220" si="150">$GZ161*D161</f>
        <v>0</v>
      </c>
      <c r="HD161" s="511">
        <f t="shared" ref="HD161:HD220" si="151">$GZ161*E161</f>
        <v>0</v>
      </c>
      <c r="HE161" s="511">
        <f t="shared" ref="HE161:HE220" si="152">$GZ161*F161</f>
        <v>0</v>
      </c>
      <c r="HF161" s="511">
        <f t="shared" ref="HF161:HF220" si="153">$GZ161*G161</f>
        <v>0</v>
      </c>
      <c r="HG161" s="511">
        <f t="shared" ref="HG161:HG220" si="154">$GZ161*H161</f>
        <v>0</v>
      </c>
      <c r="HH161" s="511">
        <f t="shared" ref="HH161:HH220" si="155">$GZ161*I161</f>
        <v>0</v>
      </c>
      <c r="HI161" s="511">
        <f t="shared" ref="HI161:HI220" si="156">$GZ161*J161</f>
        <v>0</v>
      </c>
      <c r="HJ161" s="511">
        <f t="shared" ref="HJ161:HJ220" si="157">$GZ161*K161</f>
        <v>0</v>
      </c>
      <c r="HK161" s="511">
        <f t="shared" ref="HK161:HK220" si="158">$GZ161*L161</f>
        <v>0</v>
      </c>
      <c r="HL161" s="511">
        <f t="shared" ref="HL161:HL220" si="159">$GZ161*M161</f>
        <v>0</v>
      </c>
      <c r="HM161" s="511">
        <f t="shared" ref="HM161:HM220" si="160">$GZ161*N161</f>
        <v>0</v>
      </c>
      <c r="HN161" s="511">
        <f t="shared" ref="HN161:HN220" si="161">$GZ161*O161</f>
        <v>0</v>
      </c>
      <c r="HO161" s="511">
        <f t="shared" ref="HO161:HO220" si="162">$GZ161*P161</f>
        <v>0</v>
      </c>
      <c r="HP161" s="511">
        <f t="shared" ref="HP161:HP220" si="163">$GZ161*Q161</f>
        <v>0</v>
      </c>
      <c r="HQ161" s="511">
        <f t="shared" ref="HQ161:HQ220" si="164">$GZ161*R161</f>
        <v>0</v>
      </c>
      <c r="HR161" s="511">
        <f t="shared" ref="HR161:HR220" si="165">$GZ161*S161</f>
        <v>0</v>
      </c>
      <c r="HS161" s="511">
        <f t="shared" ref="HS161:HS220" si="166">$GZ161*T161</f>
        <v>0</v>
      </c>
      <c r="HT161" s="511">
        <f t="shared" ref="HT161:HT220" si="167">$GZ161*U161</f>
        <v>0</v>
      </c>
      <c r="HU161" s="511">
        <f t="shared" ref="HU161:HU220" si="168">$GZ161*V161</f>
        <v>0</v>
      </c>
      <c r="HW161" s="534">
        <f>IF(EXACT(A161,LCI!A3),LCI!O3,-1*10^6)</f>
        <v>0</v>
      </c>
      <c r="HX161" s="534">
        <f t="shared" ref="HX161:HX225" si="169">$HW161*B161</f>
        <v>0</v>
      </c>
      <c r="HY161" s="534">
        <f t="shared" ref="HY161:HY225" si="170">$HW161*C161</f>
        <v>0</v>
      </c>
      <c r="HZ161" s="534">
        <f t="shared" ref="HZ161:HZ225" si="171">$HW161*D161</f>
        <v>0</v>
      </c>
      <c r="IA161" s="534">
        <f t="shared" ref="IA161:IA225" si="172">$HW161*E161</f>
        <v>0</v>
      </c>
      <c r="IB161" s="534">
        <f t="shared" ref="IB161:IB225" si="173">$HW161*F161</f>
        <v>0</v>
      </c>
      <c r="IC161" s="534">
        <f t="shared" ref="IC161:IC225" si="174">$HW161*G161</f>
        <v>0</v>
      </c>
      <c r="ID161" s="534">
        <f t="shared" ref="ID161:ID225" si="175">$HW161*H161</f>
        <v>0</v>
      </c>
      <c r="IE161" s="534">
        <f t="shared" ref="IE161:IE225" si="176">$HW161*I161</f>
        <v>0</v>
      </c>
      <c r="IF161" s="534">
        <f t="shared" ref="IF161:IF225" si="177">$HW161*J161</f>
        <v>0</v>
      </c>
      <c r="IG161" s="534">
        <f t="shared" ref="IG161:IG225" si="178">$HW161*K161</f>
        <v>0</v>
      </c>
      <c r="IH161" s="534">
        <f t="shared" ref="IH161:IH225" si="179">$HW161*L161</f>
        <v>0</v>
      </c>
      <c r="II161" s="534">
        <f t="shared" ref="II161:II225" si="180">$HW161*M161</f>
        <v>0</v>
      </c>
      <c r="IJ161" s="534">
        <f t="shared" ref="IJ161:IJ225" si="181">$HW161*N161</f>
        <v>0</v>
      </c>
      <c r="IK161" s="534">
        <f t="shared" ref="IK161:IK225" si="182">$HW161*O161</f>
        <v>0</v>
      </c>
      <c r="IL161" s="534">
        <f t="shared" ref="IL161:IL225" si="183">$HW161*P161</f>
        <v>0</v>
      </c>
      <c r="IM161" s="534">
        <f t="shared" ref="IM161:IM225" si="184">$HW161*Q161</f>
        <v>0</v>
      </c>
      <c r="IN161" s="534">
        <f t="shared" ref="IN161:IN225" si="185">$HW161*R161</f>
        <v>0</v>
      </c>
      <c r="IO161" s="534">
        <f t="shared" ref="IO161:IO225" si="186">$HW161*S161</f>
        <v>0</v>
      </c>
      <c r="IP161" s="534">
        <f t="shared" ref="IP161:IP225" si="187">$HW161*T161</f>
        <v>0</v>
      </c>
      <c r="IQ161" s="534">
        <f t="shared" ref="IQ161:IQ225" si="188">$HW161*U161</f>
        <v>0</v>
      </c>
      <c r="IR161" s="534">
        <f t="shared" ref="IR161:IR225" si="189">$HW161*V161</f>
        <v>0</v>
      </c>
      <c r="IT161" s="531">
        <f>IF(EXACT(A161,LCI!A3),LCI!P3,-1*10^6)</f>
        <v>0</v>
      </c>
      <c r="IU161" s="531">
        <f t="shared" ref="IU161:IU225" si="190">$IT161*B161</f>
        <v>0</v>
      </c>
      <c r="IV161" s="531">
        <f t="shared" ref="IV161:IV225" si="191">$IT161*C161</f>
        <v>0</v>
      </c>
      <c r="IW161" s="531">
        <f t="shared" ref="IW161:IW225" si="192">$IT161*D161</f>
        <v>0</v>
      </c>
      <c r="IX161" s="531">
        <f t="shared" ref="IX161:IX225" si="193">$IT161*E161</f>
        <v>0</v>
      </c>
      <c r="IY161" s="531">
        <f t="shared" ref="IY161:IY225" si="194">$IT161*F161</f>
        <v>0</v>
      </c>
      <c r="IZ161" s="531">
        <f t="shared" ref="IZ161:IZ225" si="195">$IT161*G161</f>
        <v>0</v>
      </c>
      <c r="JA161" s="531">
        <f t="shared" ref="JA161:JA225" si="196">$IT161*H161</f>
        <v>0</v>
      </c>
      <c r="JB161" s="531">
        <f t="shared" ref="JB161:JB225" si="197">$IT161*I161</f>
        <v>0</v>
      </c>
      <c r="JC161" s="531">
        <f t="shared" ref="JC161:JC225" si="198">$IT161*J161</f>
        <v>0</v>
      </c>
      <c r="JD161" s="531">
        <f t="shared" ref="JD161:JD225" si="199">$IT161*K161</f>
        <v>0</v>
      </c>
      <c r="JE161" s="531">
        <f t="shared" ref="JE161:JE225" si="200">$IT161*L161</f>
        <v>0</v>
      </c>
      <c r="JF161" s="531">
        <f t="shared" ref="JF161:JF225" si="201">$IT161*M161</f>
        <v>0</v>
      </c>
      <c r="JG161" s="531">
        <f t="shared" ref="JG161:JG225" si="202">$IT161*N161</f>
        <v>0</v>
      </c>
      <c r="JH161" s="531">
        <f t="shared" ref="JH161:JH225" si="203">$IT161*O161</f>
        <v>0</v>
      </c>
      <c r="JI161" s="531">
        <f t="shared" ref="JI161:JI225" si="204">$IT161*P161</f>
        <v>0</v>
      </c>
      <c r="JJ161" s="531">
        <f t="shared" ref="JJ161:JJ225" si="205">$IT161*Q161</f>
        <v>0</v>
      </c>
      <c r="JK161" s="531">
        <f t="shared" ref="JK161:JK225" si="206">$IT161*R161</f>
        <v>0</v>
      </c>
      <c r="JL161" s="531">
        <f t="shared" ref="JL161:JL225" si="207">$IT161*S161</f>
        <v>0</v>
      </c>
      <c r="JM161" s="531">
        <f t="shared" ref="JM161:JM225" si="208">$IT161*T161</f>
        <v>0</v>
      </c>
      <c r="JN161" s="531">
        <f t="shared" ref="JN161:JN225" si="209">$IT161*U161</f>
        <v>0</v>
      </c>
      <c r="JO161" s="531">
        <f t="shared" ref="JO161:JO225" si="210">$IT161*V161</f>
        <v>0</v>
      </c>
      <c r="JQ161" s="532">
        <f>IF(EXACT(A161,LCI!A3),LCI!Q3,-1*10^6)</f>
        <v>0</v>
      </c>
      <c r="JR161" s="532">
        <f t="shared" ref="JR161:JR225" si="211">$JQ161*B161</f>
        <v>0</v>
      </c>
      <c r="JS161" s="532">
        <f t="shared" ref="JS161:JS225" si="212">$JQ161*C161</f>
        <v>0</v>
      </c>
      <c r="JT161" s="532">
        <f t="shared" ref="JT161:JT225" si="213">$JQ161*D161</f>
        <v>0</v>
      </c>
      <c r="JU161" s="532">
        <f t="shared" ref="JU161:JU225" si="214">$JQ161*E161</f>
        <v>0</v>
      </c>
      <c r="JV161" s="532">
        <f t="shared" ref="JV161:JV225" si="215">$JQ161*F161</f>
        <v>0</v>
      </c>
      <c r="JW161" s="532">
        <f t="shared" ref="JW161:JW225" si="216">$JQ161*G161</f>
        <v>0</v>
      </c>
      <c r="JX161" s="532">
        <f t="shared" ref="JX161:JX225" si="217">$JQ161*H161</f>
        <v>0</v>
      </c>
      <c r="JY161" s="532">
        <f t="shared" ref="JY161:JY225" si="218">$JQ161*I161</f>
        <v>0</v>
      </c>
      <c r="JZ161" s="532">
        <f t="shared" ref="JZ161:JZ225" si="219">$JQ161*J161</f>
        <v>0</v>
      </c>
      <c r="KA161" s="532">
        <f t="shared" ref="KA161:KA225" si="220">$JQ161*K161</f>
        <v>0</v>
      </c>
      <c r="KB161" s="532">
        <f t="shared" ref="KB161:KB225" si="221">$JQ161*L161</f>
        <v>0</v>
      </c>
      <c r="KC161" s="532">
        <f t="shared" ref="KC161:KC225" si="222">$JQ161*M161</f>
        <v>0</v>
      </c>
      <c r="KD161" s="532">
        <f t="shared" ref="KD161:KD225" si="223">$JQ161*N161</f>
        <v>0</v>
      </c>
      <c r="KE161" s="532">
        <f t="shared" ref="KE161:KE225" si="224">$JQ161*O161</f>
        <v>0</v>
      </c>
      <c r="KF161" s="532">
        <f t="shared" ref="KF161:KF225" si="225">$JQ161*P161</f>
        <v>0</v>
      </c>
      <c r="KG161" s="532">
        <f t="shared" ref="KG161:KG225" si="226">$JQ161*Q161</f>
        <v>0</v>
      </c>
      <c r="KH161" s="532">
        <f t="shared" ref="KH161:KH225" si="227">$JQ161*R161</f>
        <v>0</v>
      </c>
      <c r="KI161" s="532">
        <f t="shared" ref="KI161:KI225" si="228">$JQ161*S161</f>
        <v>0</v>
      </c>
      <c r="KJ161" s="532">
        <f t="shared" ref="KJ161:KJ225" si="229">$JQ161*T161</f>
        <v>0</v>
      </c>
      <c r="KK161" s="532">
        <f t="shared" ref="KK161:KK225" si="230">$JQ161*U161</f>
        <v>0</v>
      </c>
      <c r="KL161" s="532">
        <f t="shared" ref="KL161:KL225" si="231">$JQ161*V161</f>
        <v>0</v>
      </c>
      <c r="KN161" s="533">
        <f>IF(EXACT(A161,LCI!A3),LCI!R3,-1*10^6)</f>
        <v>0</v>
      </c>
      <c r="KO161" s="533">
        <f t="shared" ref="KO161:KO225" si="232">$KN161*B161</f>
        <v>0</v>
      </c>
      <c r="KP161" s="533">
        <f t="shared" ref="KP161:KP225" si="233">$KN161*C161</f>
        <v>0</v>
      </c>
      <c r="KQ161" s="533">
        <f t="shared" ref="KQ161:KQ225" si="234">$KN161*D161</f>
        <v>0</v>
      </c>
      <c r="KR161" s="533">
        <f t="shared" ref="KR161:KR225" si="235">$KN161*E161</f>
        <v>0</v>
      </c>
      <c r="KS161" s="533">
        <f t="shared" ref="KS161:KS225" si="236">$KN161*F161</f>
        <v>0</v>
      </c>
      <c r="KT161" s="533">
        <f t="shared" ref="KT161:KT225" si="237">$KN161*G161</f>
        <v>0</v>
      </c>
      <c r="KU161" s="533">
        <f t="shared" ref="KU161:KU225" si="238">$KN161*H161</f>
        <v>0</v>
      </c>
      <c r="KV161" s="533">
        <f t="shared" ref="KV161:KV225" si="239">$KN161*I161</f>
        <v>0</v>
      </c>
      <c r="KW161" s="533">
        <f t="shared" ref="KW161:KW225" si="240">$KN161*J161</f>
        <v>0</v>
      </c>
      <c r="KX161" s="533">
        <f t="shared" ref="KX161:KX225" si="241">$KN161*K161</f>
        <v>0</v>
      </c>
      <c r="KY161" s="533">
        <f t="shared" ref="KY161:KY225" si="242">$KN161*L161</f>
        <v>0</v>
      </c>
      <c r="KZ161" s="533">
        <f t="shared" ref="KZ161:KZ225" si="243">$KN161*M161</f>
        <v>0</v>
      </c>
      <c r="LA161" s="533">
        <f t="shared" ref="LA161:LA225" si="244">$KN161*N161</f>
        <v>0</v>
      </c>
      <c r="LB161" s="533">
        <f t="shared" ref="LB161:LB225" si="245">$KN161*O161</f>
        <v>0</v>
      </c>
      <c r="LC161" s="533">
        <f t="shared" ref="LC161:LC225" si="246">$KN161*P161</f>
        <v>0</v>
      </c>
      <c r="LD161" s="533">
        <f t="shared" ref="LD161:LD225" si="247">$KN161*Q161</f>
        <v>0</v>
      </c>
      <c r="LE161" s="533">
        <f t="shared" ref="LE161:LE225" si="248">$KN161*R161</f>
        <v>0</v>
      </c>
      <c r="LF161" s="533">
        <f t="shared" ref="LF161:LF225" si="249">$KN161*S161</f>
        <v>0</v>
      </c>
      <c r="LG161" s="533">
        <f t="shared" ref="LG161:LG225" si="250">$KN161*T161</f>
        <v>0</v>
      </c>
      <c r="LH161" s="533">
        <f t="shared" ref="LH161:LH225" si="251">$KN161*U161</f>
        <v>0</v>
      </c>
      <c r="LI161" s="533">
        <f t="shared" ref="LI161:LI225" si="252">$KN161*V161</f>
        <v>0</v>
      </c>
    </row>
    <row r="162" spans="1:321" x14ac:dyDescent="0.25">
      <c r="A162" s="14" t="str">
        <f>LCI!A4</f>
        <v>Labor ($/yr)</v>
      </c>
      <c r="B162" s="42">
        <f t="shared" si="41"/>
        <v>9016.3041093600241</v>
      </c>
      <c r="C162" s="42">
        <f t="shared" si="41"/>
        <v>9016.3041093600241</v>
      </c>
      <c r="D162" s="42">
        <f t="shared" si="41"/>
        <v>36296.839999999997</v>
      </c>
      <c r="E162" s="42">
        <f t="shared" si="41"/>
        <v>8148.5300000000007</v>
      </c>
      <c r="F162" s="42">
        <f t="shared" ref="F162:I162" si="253">SUM(F10,F44,F78)</f>
        <v>8148.5300000000007</v>
      </c>
      <c r="G162" s="42">
        <f t="shared" si="253"/>
        <v>0</v>
      </c>
      <c r="H162" s="42">
        <f t="shared" si="253"/>
        <v>0</v>
      </c>
      <c r="I162" s="42">
        <f t="shared" si="253"/>
        <v>0</v>
      </c>
      <c r="J162" s="42">
        <f>SUM(J10,J44,J78)</f>
        <v>26377.954344624999</v>
      </c>
      <c r="K162" s="42">
        <f>SUM(K10,K44,K78)</f>
        <v>9855.6890175999997</v>
      </c>
      <c r="L162" s="42">
        <f>SUM(L10,L44,L78)</f>
        <v>19348.531070000001</v>
      </c>
      <c r="M162" s="42">
        <f t="shared" si="44"/>
        <v>1280158.42270022</v>
      </c>
      <c r="N162" s="42">
        <f t="shared" si="44"/>
        <v>1287280.6698897791</v>
      </c>
      <c r="O162" s="257">
        <f t="shared" si="44"/>
        <v>7599.7868500000004</v>
      </c>
      <c r="P162" s="251">
        <f t="shared" si="44"/>
        <v>0</v>
      </c>
      <c r="Q162" s="251"/>
      <c r="R162" s="251"/>
      <c r="S162" s="251"/>
      <c r="T162" s="268"/>
      <c r="U162" s="251"/>
      <c r="V162" s="251"/>
      <c r="X162" s="45">
        <f>IF(EXACT(A162,LCI!A4),LCI!G4,-1*10^6)</f>
        <v>1</v>
      </c>
      <c r="Y162" s="47">
        <f t="shared" si="45"/>
        <v>9016.3041093600241</v>
      </c>
      <c r="Z162" s="47">
        <f t="shared" si="46"/>
        <v>9016.3041093600241</v>
      </c>
      <c r="AA162" s="47">
        <f t="shared" si="47"/>
        <v>36296.839999999997</v>
      </c>
      <c r="AB162" s="47">
        <f t="shared" si="48"/>
        <v>8148.5300000000007</v>
      </c>
      <c r="AC162" s="47">
        <f t="shared" si="49"/>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50"/>
        <v>1287280.6698897791</v>
      </c>
      <c r="AL162" s="262">
        <f t="shared" si="51"/>
        <v>7599.7868500000004</v>
      </c>
      <c r="AM162" s="260">
        <f t="shared" si="52"/>
        <v>0</v>
      </c>
      <c r="AN162" s="260">
        <f t="shared" si="53"/>
        <v>0</v>
      </c>
      <c r="AO162" s="260">
        <f t="shared" si="54"/>
        <v>0</v>
      </c>
      <c r="AP162" s="260">
        <f t="shared" si="55"/>
        <v>0</v>
      </c>
      <c r="AQ162" s="260">
        <f t="shared" si="56"/>
        <v>0</v>
      </c>
      <c r="AR162" s="260">
        <f t="shared" si="57"/>
        <v>0</v>
      </c>
      <c r="AS162" s="260">
        <f t="shared" si="58"/>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1">
        <f t="shared" si="18"/>
        <v>0</v>
      </c>
      <c r="BF162" s="71">
        <f t="shared" si="19"/>
        <v>0</v>
      </c>
      <c r="BG162" s="521">
        <f t="shared" si="20"/>
        <v>0</v>
      </c>
      <c r="BH162" s="71">
        <f t="shared" si="21"/>
        <v>0</v>
      </c>
      <c r="BI162" s="71">
        <f t="shared" ref="BI162:BI220" si="254">O162*$AU162</f>
        <v>0</v>
      </c>
      <c r="BJ162" s="71">
        <f t="shared" ref="BJ162:BJ220" si="255">P162*$AU162</f>
        <v>0</v>
      </c>
      <c r="BK162" s="71">
        <f t="shared" ref="BK162:BK220" si="256">Q162*$AU162</f>
        <v>0</v>
      </c>
      <c r="BL162" s="71">
        <f t="shared" ref="BL162:BL220" si="257">R162*$AU162</f>
        <v>0</v>
      </c>
      <c r="BM162" s="71">
        <f t="shared" ref="BM162:BM220" si="258">S162*$AU162</f>
        <v>0</v>
      </c>
      <c r="BN162" s="71">
        <f t="shared" ref="BN162:BN220" si="259">T162*$AU162</f>
        <v>0</v>
      </c>
      <c r="BO162" s="71">
        <f t="shared" ref="BO162:BO220" si="260">U162*$AU162</f>
        <v>0</v>
      </c>
      <c r="BP162" s="71">
        <f t="shared" ref="BP162:BP220" si="261">V162*$AU162</f>
        <v>0</v>
      </c>
      <c r="BR162" s="507">
        <f>IF(EXACT(A162,LCI!A4),LCI!I4,-1*10^6)</f>
        <v>0</v>
      </c>
      <c r="BS162" s="507">
        <f t="shared" si="59"/>
        <v>0</v>
      </c>
      <c r="BT162" s="507">
        <f t="shared" si="60"/>
        <v>0</v>
      </c>
      <c r="BU162" s="507">
        <f t="shared" si="30"/>
        <v>0</v>
      </c>
      <c r="BV162" s="507">
        <f t="shared" si="30"/>
        <v>0</v>
      </c>
      <c r="BW162" s="507">
        <f t="shared" si="30"/>
        <v>0</v>
      </c>
      <c r="BX162" s="507">
        <f t="shared" si="30"/>
        <v>0</v>
      </c>
      <c r="BY162" s="507">
        <f t="shared" si="30"/>
        <v>0</v>
      </c>
      <c r="BZ162" s="507">
        <f t="shared" si="30"/>
        <v>0</v>
      </c>
      <c r="CA162" s="507">
        <f t="shared" si="30"/>
        <v>0</v>
      </c>
      <c r="CB162" s="507">
        <f t="shared" si="30"/>
        <v>0</v>
      </c>
      <c r="CC162" s="507">
        <f t="shared" si="30"/>
        <v>0</v>
      </c>
      <c r="CD162" s="507">
        <f t="shared" si="30"/>
        <v>0</v>
      </c>
      <c r="CE162" s="507">
        <f t="shared" si="30"/>
        <v>0</v>
      </c>
      <c r="CF162" s="507">
        <f t="shared" si="30"/>
        <v>0</v>
      </c>
      <c r="CG162" s="507">
        <f t="shared" si="30"/>
        <v>0</v>
      </c>
      <c r="CH162" s="507">
        <f t="shared" si="30"/>
        <v>0</v>
      </c>
      <c r="CI162" s="507">
        <f t="shared" si="30"/>
        <v>0</v>
      </c>
      <c r="CJ162" s="507">
        <f t="shared" si="30"/>
        <v>0</v>
      </c>
      <c r="CK162" s="507">
        <f t="shared" si="61"/>
        <v>0</v>
      </c>
      <c r="CL162" s="507">
        <f t="shared" si="61"/>
        <v>0</v>
      </c>
      <c r="CM162" s="507">
        <f t="shared" si="61"/>
        <v>0</v>
      </c>
      <c r="CO162" s="511">
        <f>IF(EXACT(A162,LCI!A4),LCI!F4,-1*10^6)</f>
        <v>0</v>
      </c>
      <c r="CP162" s="511">
        <f t="shared" si="62"/>
        <v>0</v>
      </c>
      <c r="CQ162" s="511">
        <f t="shared" si="31"/>
        <v>0</v>
      </c>
      <c r="CR162" s="511">
        <f t="shared" si="31"/>
        <v>0</v>
      </c>
      <c r="CS162" s="511">
        <f t="shared" si="31"/>
        <v>0</v>
      </c>
      <c r="CT162" s="511">
        <f t="shared" si="31"/>
        <v>0</v>
      </c>
      <c r="CU162" s="511">
        <f t="shared" si="31"/>
        <v>0</v>
      </c>
      <c r="CV162" s="511">
        <f t="shared" si="31"/>
        <v>0</v>
      </c>
      <c r="CW162" s="511">
        <f t="shared" si="31"/>
        <v>0</v>
      </c>
      <c r="CX162" s="511">
        <f t="shared" si="31"/>
        <v>0</v>
      </c>
      <c r="CY162" s="511">
        <f t="shared" si="31"/>
        <v>0</v>
      </c>
      <c r="CZ162" s="511">
        <f t="shared" si="31"/>
        <v>0</v>
      </c>
      <c r="DA162" s="511">
        <f t="shared" si="31"/>
        <v>0</v>
      </c>
      <c r="DB162" s="511">
        <f t="shared" si="31"/>
        <v>0</v>
      </c>
      <c r="DC162" s="511">
        <f t="shared" si="31"/>
        <v>0</v>
      </c>
      <c r="DD162" s="511">
        <f t="shared" si="31"/>
        <v>0</v>
      </c>
      <c r="DE162" s="511">
        <f t="shared" si="31"/>
        <v>0</v>
      </c>
      <c r="DF162" s="511">
        <f t="shared" si="31"/>
        <v>0</v>
      </c>
      <c r="DG162" s="511">
        <f t="shared" si="63"/>
        <v>0</v>
      </c>
      <c r="DH162" s="511">
        <f t="shared" si="63"/>
        <v>0</v>
      </c>
      <c r="DI162" s="511">
        <f t="shared" si="63"/>
        <v>0</v>
      </c>
      <c r="DJ162" s="511">
        <f t="shared" si="63"/>
        <v>0</v>
      </c>
      <c r="DL162" s="530">
        <f>IF(EXACT(A162,LCI!A4),LCI!J4,-1*10^6)</f>
        <v>0</v>
      </c>
      <c r="DM162" s="530">
        <f t="shared" si="64"/>
        <v>0</v>
      </c>
      <c r="DN162" s="530">
        <f t="shared" si="65"/>
        <v>0</v>
      </c>
      <c r="DO162" s="530">
        <f t="shared" si="66"/>
        <v>0</v>
      </c>
      <c r="DP162" s="530">
        <f t="shared" si="67"/>
        <v>0</v>
      </c>
      <c r="DQ162" s="530">
        <f t="shared" si="68"/>
        <v>0</v>
      </c>
      <c r="DR162" s="530">
        <f t="shared" si="69"/>
        <v>0</v>
      </c>
      <c r="DS162" s="530">
        <f t="shared" si="70"/>
        <v>0</v>
      </c>
      <c r="DT162" s="530">
        <f t="shared" si="71"/>
        <v>0</v>
      </c>
      <c r="DU162" s="530">
        <f t="shared" si="72"/>
        <v>0</v>
      </c>
      <c r="DV162" s="530">
        <f t="shared" si="73"/>
        <v>0</v>
      </c>
      <c r="DW162" s="530">
        <f t="shared" si="74"/>
        <v>0</v>
      </c>
      <c r="DX162" s="530">
        <f t="shared" si="75"/>
        <v>0</v>
      </c>
      <c r="DY162" s="530">
        <f t="shared" si="76"/>
        <v>0</v>
      </c>
      <c r="DZ162" s="530">
        <f t="shared" si="77"/>
        <v>0</v>
      </c>
      <c r="EA162" s="530">
        <f t="shared" si="78"/>
        <v>0</v>
      </c>
      <c r="EB162" s="530">
        <f t="shared" si="79"/>
        <v>0</v>
      </c>
      <c r="EC162" s="530">
        <f t="shared" si="80"/>
        <v>0</v>
      </c>
      <c r="ED162" s="530">
        <f t="shared" si="81"/>
        <v>0</v>
      </c>
      <c r="EE162" s="530">
        <f t="shared" si="82"/>
        <v>0</v>
      </c>
      <c r="EF162" s="530">
        <f t="shared" si="83"/>
        <v>0</v>
      </c>
      <c r="EG162" s="530">
        <f t="shared" si="84"/>
        <v>0</v>
      </c>
      <c r="EI162" s="535">
        <f>IF(EXACT(A162,LCI!A4),LCI!K4,-1*10^6)</f>
        <v>0</v>
      </c>
      <c r="EJ162" s="531">
        <f t="shared" si="85"/>
        <v>0</v>
      </c>
      <c r="EK162" s="536">
        <f t="shared" si="86"/>
        <v>0</v>
      </c>
      <c r="EL162" s="531">
        <f t="shared" si="87"/>
        <v>0</v>
      </c>
      <c r="EM162" s="531">
        <f t="shared" si="88"/>
        <v>0</v>
      </c>
      <c r="EN162" s="531">
        <f t="shared" si="89"/>
        <v>0</v>
      </c>
      <c r="EO162" s="531">
        <f t="shared" si="90"/>
        <v>0</v>
      </c>
      <c r="EP162" s="531">
        <f t="shared" si="91"/>
        <v>0</v>
      </c>
      <c r="EQ162" s="531">
        <f t="shared" si="92"/>
        <v>0</v>
      </c>
      <c r="ER162" s="531">
        <f t="shared" si="93"/>
        <v>0</v>
      </c>
      <c r="ES162" s="531">
        <f t="shared" si="94"/>
        <v>0</v>
      </c>
      <c r="ET162" s="531">
        <f t="shared" si="95"/>
        <v>0</v>
      </c>
      <c r="EU162" s="531">
        <f t="shared" si="96"/>
        <v>0</v>
      </c>
      <c r="EV162" s="531">
        <f t="shared" si="97"/>
        <v>0</v>
      </c>
      <c r="EW162" s="531">
        <f t="shared" si="98"/>
        <v>0</v>
      </c>
      <c r="EX162" s="531">
        <f t="shared" si="99"/>
        <v>0</v>
      </c>
      <c r="EY162" s="531">
        <f t="shared" si="100"/>
        <v>0</v>
      </c>
      <c r="EZ162" s="531">
        <f t="shared" si="101"/>
        <v>0</v>
      </c>
      <c r="FA162" s="531">
        <f t="shared" si="102"/>
        <v>0</v>
      </c>
      <c r="FB162" s="531">
        <f t="shared" si="103"/>
        <v>0</v>
      </c>
      <c r="FC162" s="531">
        <f t="shared" si="104"/>
        <v>0</v>
      </c>
      <c r="FD162" s="531">
        <f t="shared" si="105"/>
        <v>0</v>
      </c>
      <c r="FF162" s="532">
        <f>IF(EXACT(A162,LCI!A4),LCI!L4,-1*10^6)</f>
        <v>0</v>
      </c>
      <c r="FG162" s="532">
        <f t="shared" si="106"/>
        <v>0</v>
      </c>
      <c r="FH162" s="532">
        <f t="shared" si="107"/>
        <v>0</v>
      </c>
      <c r="FI162" s="532">
        <f t="shared" si="108"/>
        <v>0</v>
      </c>
      <c r="FJ162" s="532">
        <f t="shared" si="109"/>
        <v>0</v>
      </c>
      <c r="FK162" s="532">
        <f t="shared" si="110"/>
        <v>0</v>
      </c>
      <c r="FL162" s="532">
        <f t="shared" si="111"/>
        <v>0</v>
      </c>
      <c r="FM162" s="532">
        <f t="shared" si="112"/>
        <v>0</v>
      </c>
      <c r="FN162" s="532">
        <f t="shared" si="113"/>
        <v>0</v>
      </c>
      <c r="FO162" s="532">
        <f t="shared" si="114"/>
        <v>0</v>
      </c>
      <c r="FP162" s="532">
        <f t="shared" si="115"/>
        <v>0</v>
      </c>
      <c r="FQ162" s="532">
        <f t="shared" si="116"/>
        <v>0</v>
      </c>
      <c r="FR162" s="532">
        <f t="shared" si="117"/>
        <v>0</v>
      </c>
      <c r="FS162" s="532">
        <f t="shared" si="118"/>
        <v>0</v>
      </c>
      <c r="FT162" s="532">
        <f t="shared" si="119"/>
        <v>0</v>
      </c>
      <c r="FU162" s="532">
        <f t="shared" si="120"/>
        <v>0</v>
      </c>
      <c r="FV162" s="532">
        <f t="shared" si="121"/>
        <v>0</v>
      </c>
      <c r="FW162" s="532">
        <f t="shared" si="122"/>
        <v>0</v>
      </c>
      <c r="FX162" s="532">
        <f t="shared" si="123"/>
        <v>0</v>
      </c>
      <c r="FY162" s="532">
        <f t="shared" si="124"/>
        <v>0</v>
      </c>
      <c r="FZ162" s="532">
        <f t="shared" si="125"/>
        <v>0</v>
      </c>
      <c r="GA162" s="532">
        <f t="shared" si="126"/>
        <v>0</v>
      </c>
      <c r="GC162" s="533">
        <f>IF(EXACT(A162,LCI!A4),LCI!M4,-1*10^6)</f>
        <v>0</v>
      </c>
      <c r="GD162" s="533">
        <f t="shared" si="127"/>
        <v>0</v>
      </c>
      <c r="GE162" s="533">
        <f t="shared" si="128"/>
        <v>0</v>
      </c>
      <c r="GF162" s="533">
        <f t="shared" si="129"/>
        <v>0</v>
      </c>
      <c r="GG162" s="533">
        <f t="shared" si="130"/>
        <v>0</v>
      </c>
      <c r="GH162" s="533">
        <f t="shared" si="131"/>
        <v>0</v>
      </c>
      <c r="GI162" s="533">
        <f t="shared" si="132"/>
        <v>0</v>
      </c>
      <c r="GJ162" s="533">
        <f t="shared" si="133"/>
        <v>0</v>
      </c>
      <c r="GK162" s="533">
        <f t="shared" si="134"/>
        <v>0</v>
      </c>
      <c r="GL162" s="533">
        <f t="shared" si="135"/>
        <v>0</v>
      </c>
      <c r="GM162" s="533">
        <f t="shared" si="136"/>
        <v>0</v>
      </c>
      <c r="GN162" s="533">
        <f t="shared" si="137"/>
        <v>0</v>
      </c>
      <c r="GO162" s="533">
        <f t="shared" si="138"/>
        <v>0</v>
      </c>
      <c r="GP162" s="533">
        <f t="shared" si="139"/>
        <v>0</v>
      </c>
      <c r="GQ162" s="533">
        <f t="shared" si="140"/>
        <v>0</v>
      </c>
      <c r="GR162" s="533">
        <f t="shared" si="141"/>
        <v>0</v>
      </c>
      <c r="GS162" s="533">
        <f t="shared" si="142"/>
        <v>0</v>
      </c>
      <c r="GT162" s="533">
        <f t="shared" si="143"/>
        <v>0</v>
      </c>
      <c r="GU162" s="533">
        <f t="shared" si="144"/>
        <v>0</v>
      </c>
      <c r="GV162" s="533">
        <f t="shared" si="145"/>
        <v>0</v>
      </c>
      <c r="GW162" s="533">
        <f t="shared" si="146"/>
        <v>0</v>
      </c>
      <c r="GX162" s="533">
        <f t="shared" si="147"/>
        <v>0</v>
      </c>
      <c r="GZ162" s="511">
        <f>IF(EXACT(A162,LCI!A4),LCI!N4,-1*10^6)</f>
        <v>0</v>
      </c>
      <c r="HA162" s="511">
        <f t="shared" si="148"/>
        <v>0</v>
      </c>
      <c r="HB162" s="511">
        <f t="shared" si="149"/>
        <v>0</v>
      </c>
      <c r="HC162" s="511">
        <f t="shared" si="150"/>
        <v>0</v>
      </c>
      <c r="HD162" s="511">
        <f t="shared" si="151"/>
        <v>0</v>
      </c>
      <c r="HE162" s="511">
        <f t="shared" si="152"/>
        <v>0</v>
      </c>
      <c r="HF162" s="511">
        <f t="shared" si="153"/>
        <v>0</v>
      </c>
      <c r="HG162" s="511">
        <f t="shared" si="154"/>
        <v>0</v>
      </c>
      <c r="HH162" s="511">
        <f t="shared" si="155"/>
        <v>0</v>
      </c>
      <c r="HI162" s="511">
        <f t="shared" si="156"/>
        <v>0</v>
      </c>
      <c r="HJ162" s="511">
        <f t="shared" si="157"/>
        <v>0</v>
      </c>
      <c r="HK162" s="511">
        <f t="shared" si="158"/>
        <v>0</v>
      </c>
      <c r="HL162" s="511">
        <f t="shared" si="159"/>
        <v>0</v>
      </c>
      <c r="HM162" s="511">
        <f t="shared" si="160"/>
        <v>0</v>
      </c>
      <c r="HN162" s="511">
        <f t="shared" si="161"/>
        <v>0</v>
      </c>
      <c r="HO162" s="511">
        <f t="shared" si="162"/>
        <v>0</v>
      </c>
      <c r="HP162" s="511">
        <f t="shared" si="163"/>
        <v>0</v>
      </c>
      <c r="HQ162" s="511">
        <f t="shared" si="164"/>
        <v>0</v>
      </c>
      <c r="HR162" s="511">
        <f t="shared" si="165"/>
        <v>0</v>
      </c>
      <c r="HS162" s="511">
        <f t="shared" si="166"/>
        <v>0</v>
      </c>
      <c r="HT162" s="511">
        <f t="shared" si="167"/>
        <v>0</v>
      </c>
      <c r="HU162" s="511">
        <f t="shared" si="168"/>
        <v>0</v>
      </c>
      <c r="HW162" s="534">
        <f>IF(EXACT(A162,LCI!A4),LCI!O4,-1*10^6)</f>
        <v>0</v>
      </c>
      <c r="HX162" s="534">
        <f t="shared" si="169"/>
        <v>0</v>
      </c>
      <c r="HY162" s="534">
        <f t="shared" si="170"/>
        <v>0</v>
      </c>
      <c r="HZ162" s="534">
        <f t="shared" si="171"/>
        <v>0</v>
      </c>
      <c r="IA162" s="534">
        <f t="shared" si="172"/>
        <v>0</v>
      </c>
      <c r="IB162" s="534">
        <f t="shared" si="173"/>
        <v>0</v>
      </c>
      <c r="IC162" s="534">
        <f t="shared" si="174"/>
        <v>0</v>
      </c>
      <c r="ID162" s="534">
        <f t="shared" si="175"/>
        <v>0</v>
      </c>
      <c r="IE162" s="534">
        <f t="shared" si="176"/>
        <v>0</v>
      </c>
      <c r="IF162" s="534">
        <f t="shared" si="177"/>
        <v>0</v>
      </c>
      <c r="IG162" s="534">
        <f t="shared" si="178"/>
        <v>0</v>
      </c>
      <c r="IH162" s="534">
        <f t="shared" si="179"/>
        <v>0</v>
      </c>
      <c r="II162" s="534">
        <f t="shared" si="180"/>
        <v>0</v>
      </c>
      <c r="IJ162" s="534">
        <f t="shared" si="181"/>
        <v>0</v>
      </c>
      <c r="IK162" s="534">
        <f t="shared" si="182"/>
        <v>0</v>
      </c>
      <c r="IL162" s="534">
        <f t="shared" si="183"/>
        <v>0</v>
      </c>
      <c r="IM162" s="534">
        <f t="shared" si="184"/>
        <v>0</v>
      </c>
      <c r="IN162" s="534">
        <f t="shared" si="185"/>
        <v>0</v>
      </c>
      <c r="IO162" s="534">
        <f t="shared" si="186"/>
        <v>0</v>
      </c>
      <c r="IP162" s="534">
        <f t="shared" si="187"/>
        <v>0</v>
      </c>
      <c r="IQ162" s="534">
        <f t="shared" si="188"/>
        <v>0</v>
      </c>
      <c r="IR162" s="534">
        <f t="shared" si="189"/>
        <v>0</v>
      </c>
      <c r="IT162" s="531">
        <f>IF(EXACT(A162,LCI!A4),LCI!P4,-1*10^6)</f>
        <v>0</v>
      </c>
      <c r="IU162" s="531">
        <f t="shared" si="190"/>
        <v>0</v>
      </c>
      <c r="IV162" s="531">
        <f t="shared" si="191"/>
        <v>0</v>
      </c>
      <c r="IW162" s="531">
        <f t="shared" si="192"/>
        <v>0</v>
      </c>
      <c r="IX162" s="531">
        <f t="shared" si="193"/>
        <v>0</v>
      </c>
      <c r="IY162" s="531">
        <f t="shared" si="194"/>
        <v>0</v>
      </c>
      <c r="IZ162" s="531">
        <f t="shared" si="195"/>
        <v>0</v>
      </c>
      <c r="JA162" s="531">
        <f t="shared" si="196"/>
        <v>0</v>
      </c>
      <c r="JB162" s="531">
        <f t="shared" si="197"/>
        <v>0</v>
      </c>
      <c r="JC162" s="531">
        <f t="shared" si="198"/>
        <v>0</v>
      </c>
      <c r="JD162" s="531">
        <f t="shared" si="199"/>
        <v>0</v>
      </c>
      <c r="JE162" s="531">
        <f t="shared" si="200"/>
        <v>0</v>
      </c>
      <c r="JF162" s="531">
        <f t="shared" si="201"/>
        <v>0</v>
      </c>
      <c r="JG162" s="531">
        <f t="shared" si="202"/>
        <v>0</v>
      </c>
      <c r="JH162" s="531">
        <f t="shared" si="203"/>
        <v>0</v>
      </c>
      <c r="JI162" s="531">
        <f t="shared" si="204"/>
        <v>0</v>
      </c>
      <c r="JJ162" s="531">
        <f t="shared" si="205"/>
        <v>0</v>
      </c>
      <c r="JK162" s="531">
        <f t="shared" si="206"/>
        <v>0</v>
      </c>
      <c r="JL162" s="531">
        <f t="shared" si="207"/>
        <v>0</v>
      </c>
      <c r="JM162" s="531">
        <f t="shared" si="208"/>
        <v>0</v>
      </c>
      <c r="JN162" s="531">
        <f t="shared" si="209"/>
        <v>0</v>
      </c>
      <c r="JO162" s="531">
        <f t="shared" si="210"/>
        <v>0</v>
      </c>
      <c r="JQ162" s="532">
        <f>IF(EXACT(A162,LCI!A4),LCI!Q4,-1*10^6)</f>
        <v>0</v>
      </c>
      <c r="JR162" s="532">
        <f t="shared" si="211"/>
        <v>0</v>
      </c>
      <c r="JS162" s="532">
        <f t="shared" si="212"/>
        <v>0</v>
      </c>
      <c r="JT162" s="532">
        <f t="shared" si="213"/>
        <v>0</v>
      </c>
      <c r="JU162" s="532">
        <f t="shared" si="214"/>
        <v>0</v>
      </c>
      <c r="JV162" s="532">
        <f t="shared" si="215"/>
        <v>0</v>
      </c>
      <c r="JW162" s="532">
        <f t="shared" si="216"/>
        <v>0</v>
      </c>
      <c r="JX162" s="532">
        <f t="shared" si="217"/>
        <v>0</v>
      </c>
      <c r="JY162" s="532">
        <f t="shared" si="218"/>
        <v>0</v>
      </c>
      <c r="JZ162" s="532">
        <f t="shared" si="219"/>
        <v>0</v>
      </c>
      <c r="KA162" s="532">
        <f t="shared" si="220"/>
        <v>0</v>
      </c>
      <c r="KB162" s="532">
        <f t="shared" si="221"/>
        <v>0</v>
      </c>
      <c r="KC162" s="532">
        <f t="shared" si="222"/>
        <v>0</v>
      </c>
      <c r="KD162" s="532">
        <f t="shared" si="223"/>
        <v>0</v>
      </c>
      <c r="KE162" s="532">
        <f t="shared" si="224"/>
        <v>0</v>
      </c>
      <c r="KF162" s="532">
        <f t="shared" si="225"/>
        <v>0</v>
      </c>
      <c r="KG162" s="532">
        <f t="shared" si="226"/>
        <v>0</v>
      </c>
      <c r="KH162" s="532">
        <f t="shared" si="227"/>
        <v>0</v>
      </c>
      <c r="KI162" s="532">
        <f t="shared" si="228"/>
        <v>0</v>
      </c>
      <c r="KJ162" s="532">
        <f t="shared" si="229"/>
        <v>0</v>
      </c>
      <c r="KK162" s="532">
        <f t="shared" si="230"/>
        <v>0</v>
      </c>
      <c r="KL162" s="532">
        <f t="shared" si="231"/>
        <v>0</v>
      </c>
      <c r="KN162" s="533">
        <f>IF(EXACT(A162,LCI!A4),LCI!R4,-1*10^6)</f>
        <v>0</v>
      </c>
      <c r="KO162" s="533">
        <f t="shared" si="232"/>
        <v>0</v>
      </c>
      <c r="KP162" s="533">
        <f t="shared" si="233"/>
        <v>0</v>
      </c>
      <c r="KQ162" s="533">
        <f t="shared" si="234"/>
        <v>0</v>
      </c>
      <c r="KR162" s="533">
        <f t="shared" si="235"/>
        <v>0</v>
      </c>
      <c r="KS162" s="533">
        <f t="shared" si="236"/>
        <v>0</v>
      </c>
      <c r="KT162" s="533">
        <f t="shared" si="237"/>
        <v>0</v>
      </c>
      <c r="KU162" s="533">
        <f t="shared" si="238"/>
        <v>0</v>
      </c>
      <c r="KV162" s="533">
        <f t="shared" si="239"/>
        <v>0</v>
      </c>
      <c r="KW162" s="533">
        <f t="shared" si="240"/>
        <v>0</v>
      </c>
      <c r="KX162" s="533">
        <f t="shared" si="241"/>
        <v>0</v>
      </c>
      <c r="KY162" s="533">
        <f t="shared" si="242"/>
        <v>0</v>
      </c>
      <c r="KZ162" s="533">
        <f t="shared" si="243"/>
        <v>0</v>
      </c>
      <c r="LA162" s="533">
        <f t="shared" si="244"/>
        <v>0</v>
      </c>
      <c r="LB162" s="533">
        <f t="shared" si="245"/>
        <v>0</v>
      </c>
      <c r="LC162" s="533">
        <f t="shared" si="246"/>
        <v>0</v>
      </c>
      <c r="LD162" s="533">
        <f t="shared" si="247"/>
        <v>0</v>
      </c>
      <c r="LE162" s="533">
        <f t="shared" si="248"/>
        <v>0</v>
      </c>
      <c r="LF162" s="533">
        <f t="shared" si="249"/>
        <v>0</v>
      </c>
      <c r="LG162" s="533">
        <f t="shared" si="250"/>
        <v>0</v>
      </c>
      <c r="LH162" s="533">
        <f t="shared" si="251"/>
        <v>0</v>
      </c>
      <c r="LI162" s="533">
        <f t="shared" si="252"/>
        <v>0</v>
      </c>
    </row>
    <row r="163" spans="1:321" x14ac:dyDescent="0.25">
      <c r="A163" s="14" t="str">
        <f>LCI!A5</f>
        <v>Arable Land (ha/yr)</v>
      </c>
      <c r="B163" s="42">
        <f>B11</f>
        <v>100</v>
      </c>
      <c r="C163" s="42">
        <f t="shared" ref="C163:P163" si="262">C11</f>
        <v>100</v>
      </c>
      <c r="D163" s="42">
        <f t="shared" si="262"/>
        <v>100</v>
      </c>
      <c r="E163" s="42">
        <f t="shared" si="262"/>
        <v>100</v>
      </c>
      <c r="F163" s="42">
        <f t="shared" si="262"/>
        <v>100</v>
      </c>
      <c r="G163" s="42">
        <f t="shared" si="262"/>
        <v>0</v>
      </c>
      <c r="H163" s="42">
        <f t="shared" si="262"/>
        <v>0</v>
      </c>
      <c r="I163" s="42">
        <f t="shared" si="262"/>
        <v>0</v>
      </c>
      <c r="J163" s="42">
        <f t="shared" si="262"/>
        <v>100</v>
      </c>
      <c r="K163" s="42">
        <f t="shared" si="262"/>
        <v>100</v>
      </c>
      <c r="L163" s="42">
        <f t="shared" si="262"/>
        <v>100</v>
      </c>
      <c r="M163" s="42">
        <f t="shared" si="262"/>
        <v>0</v>
      </c>
      <c r="N163" s="42">
        <f t="shared" si="262"/>
        <v>0</v>
      </c>
      <c r="O163" s="257">
        <f t="shared" si="262"/>
        <v>0</v>
      </c>
      <c r="P163" s="251">
        <f t="shared" si="262"/>
        <v>0</v>
      </c>
      <c r="Q163" s="251"/>
      <c r="R163" s="251"/>
      <c r="S163" s="251"/>
      <c r="T163" s="268"/>
      <c r="U163" s="251"/>
      <c r="V163" s="251"/>
      <c r="X163" s="45">
        <f>IF(EXACT(A163,LCI!A5),LCI!G5,-1*10^6)</f>
        <v>0</v>
      </c>
      <c r="Y163" s="47">
        <f t="shared" si="45"/>
        <v>0</v>
      </c>
      <c r="Z163" s="47">
        <f t="shared" si="46"/>
        <v>0</v>
      </c>
      <c r="AA163" s="47">
        <f t="shared" si="47"/>
        <v>0</v>
      </c>
      <c r="AB163" s="47">
        <f t="shared" si="48"/>
        <v>0</v>
      </c>
      <c r="AC163" s="47">
        <f t="shared" si="49"/>
        <v>0</v>
      </c>
      <c r="AD163" s="47">
        <f t="shared" si="8"/>
        <v>0</v>
      </c>
      <c r="AE163" s="47">
        <f t="shared" si="8"/>
        <v>0</v>
      </c>
      <c r="AF163" s="47">
        <f t="shared" si="8"/>
        <v>0</v>
      </c>
      <c r="AG163" s="47">
        <f t="shared" si="8"/>
        <v>0</v>
      </c>
      <c r="AH163" s="47">
        <f t="shared" si="8"/>
        <v>0</v>
      </c>
      <c r="AI163" s="47">
        <f t="shared" si="8"/>
        <v>0</v>
      </c>
      <c r="AJ163" s="47">
        <f t="shared" si="8"/>
        <v>0</v>
      </c>
      <c r="AK163" s="47">
        <f t="shared" si="50"/>
        <v>0</v>
      </c>
      <c r="AL163" s="262">
        <f t="shared" si="51"/>
        <v>0</v>
      </c>
      <c r="AM163" s="260">
        <f t="shared" si="52"/>
        <v>0</v>
      </c>
      <c r="AN163" s="260">
        <f t="shared" si="53"/>
        <v>0</v>
      </c>
      <c r="AO163" s="260">
        <f t="shared" si="54"/>
        <v>0</v>
      </c>
      <c r="AP163" s="260">
        <f t="shared" si="55"/>
        <v>0</v>
      </c>
      <c r="AQ163" s="260">
        <f t="shared" si="56"/>
        <v>0</v>
      </c>
      <c r="AR163" s="260">
        <f t="shared" si="57"/>
        <v>0</v>
      </c>
      <c r="AS163" s="260">
        <f t="shared" si="58"/>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1">
        <f t="shared" si="18"/>
        <v>0</v>
      </c>
      <c r="BF163" s="71">
        <f t="shared" si="19"/>
        <v>0</v>
      </c>
      <c r="BG163" s="521">
        <f t="shared" si="20"/>
        <v>0</v>
      </c>
      <c r="BH163" s="71">
        <f t="shared" ref="BH163:BH220" si="263">N163*$AU163</f>
        <v>0</v>
      </c>
      <c r="BI163" s="71">
        <f t="shared" si="254"/>
        <v>0</v>
      </c>
      <c r="BJ163" s="71">
        <f t="shared" si="255"/>
        <v>0</v>
      </c>
      <c r="BK163" s="71">
        <f t="shared" si="256"/>
        <v>0</v>
      </c>
      <c r="BL163" s="71">
        <f t="shared" si="257"/>
        <v>0</v>
      </c>
      <c r="BM163" s="71">
        <f t="shared" si="258"/>
        <v>0</v>
      </c>
      <c r="BN163" s="71">
        <f t="shared" si="259"/>
        <v>0</v>
      </c>
      <c r="BO163" s="71">
        <f t="shared" si="260"/>
        <v>0</v>
      </c>
      <c r="BP163" s="71">
        <f t="shared" si="261"/>
        <v>0</v>
      </c>
      <c r="BR163" s="507">
        <f>IF(EXACT(A163,LCI!A5),LCI!I5,-1*10^6)</f>
        <v>0</v>
      </c>
      <c r="BS163" s="507">
        <f t="shared" si="59"/>
        <v>0</v>
      </c>
      <c r="BT163" s="507">
        <f t="shared" si="60"/>
        <v>0</v>
      </c>
      <c r="BU163" s="507">
        <f t="shared" si="30"/>
        <v>0</v>
      </c>
      <c r="BV163" s="507">
        <f t="shared" si="30"/>
        <v>0</v>
      </c>
      <c r="BW163" s="507">
        <f t="shared" si="30"/>
        <v>0</v>
      </c>
      <c r="BX163" s="507">
        <f t="shared" si="30"/>
        <v>0</v>
      </c>
      <c r="BY163" s="507">
        <f t="shared" si="30"/>
        <v>0</v>
      </c>
      <c r="BZ163" s="507">
        <f t="shared" si="30"/>
        <v>0</v>
      </c>
      <c r="CA163" s="507">
        <f t="shared" si="30"/>
        <v>0</v>
      </c>
      <c r="CB163" s="507">
        <f t="shared" si="30"/>
        <v>0</v>
      </c>
      <c r="CC163" s="507">
        <f t="shared" si="30"/>
        <v>0</v>
      </c>
      <c r="CD163" s="507">
        <f t="shared" si="30"/>
        <v>0</v>
      </c>
      <c r="CE163" s="507">
        <f t="shared" si="30"/>
        <v>0</v>
      </c>
      <c r="CF163" s="507">
        <f t="shared" si="30"/>
        <v>0</v>
      </c>
      <c r="CG163" s="507">
        <f t="shared" si="30"/>
        <v>0</v>
      </c>
      <c r="CH163" s="507">
        <f t="shared" si="30"/>
        <v>0</v>
      </c>
      <c r="CI163" s="507">
        <f t="shared" si="30"/>
        <v>0</v>
      </c>
      <c r="CJ163" s="507">
        <f t="shared" si="30"/>
        <v>0</v>
      </c>
      <c r="CK163" s="507">
        <f t="shared" si="61"/>
        <v>0</v>
      </c>
      <c r="CL163" s="507">
        <f t="shared" si="61"/>
        <v>0</v>
      </c>
      <c r="CM163" s="507">
        <f t="shared" si="61"/>
        <v>0</v>
      </c>
      <c r="CO163" s="511">
        <f>IF(EXACT(A163,LCI!A5),LCI!F5,-1*10^6)</f>
        <v>0</v>
      </c>
      <c r="CP163" s="511">
        <f t="shared" si="62"/>
        <v>0</v>
      </c>
      <c r="CQ163" s="511">
        <f t="shared" si="31"/>
        <v>0</v>
      </c>
      <c r="CR163" s="511">
        <f t="shared" si="31"/>
        <v>0</v>
      </c>
      <c r="CS163" s="511">
        <f t="shared" si="31"/>
        <v>0</v>
      </c>
      <c r="CT163" s="511">
        <f t="shared" si="31"/>
        <v>0</v>
      </c>
      <c r="CU163" s="511">
        <f t="shared" si="31"/>
        <v>0</v>
      </c>
      <c r="CV163" s="511">
        <f t="shared" si="31"/>
        <v>0</v>
      </c>
      <c r="CW163" s="511">
        <f t="shared" si="31"/>
        <v>0</v>
      </c>
      <c r="CX163" s="511">
        <f t="shared" si="31"/>
        <v>0</v>
      </c>
      <c r="CY163" s="511">
        <f t="shared" si="31"/>
        <v>0</v>
      </c>
      <c r="CZ163" s="511">
        <f t="shared" si="31"/>
        <v>0</v>
      </c>
      <c r="DA163" s="511">
        <f t="shared" si="31"/>
        <v>0</v>
      </c>
      <c r="DB163" s="511">
        <f t="shared" si="31"/>
        <v>0</v>
      </c>
      <c r="DC163" s="511">
        <f t="shared" si="31"/>
        <v>0</v>
      </c>
      <c r="DD163" s="511">
        <f t="shared" si="31"/>
        <v>0</v>
      </c>
      <c r="DE163" s="511">
        <f t="shared" si="31"/>
        <v>0</v>
      </c>
      <c r="DF163" s="511">
        <f t="shared" si="31"/>
        <v>0</v>
      </c>
      <c r="DG163" s="511">
        <f t="shared" si="63"/>
        <v>0</v>
      </c>
      <c r="DH163" s="511">
        <f t="shared" si="63"/>
        <v>0</v>
      </c>
      <c r="DI163" s="511">
        <f t="shared" si="63"/>
        <v>0</v>
      </c>
      <c r="DJ163" s="511">
        <f t="shared" si="63"/>
        <v>0</v>
      </c>
      <c r="DL163" s="530">
        <f>IF(EXACT(A163,LCI!A5),LCI!J5,-1*10^6)</f>
        <v>0</v>
      </c>
      <c r="DM163" s="530">
        <f t="shared" si="64"/>
        <v>0</v>
      </c>
      <c r="DN163" s="530">
        <f t="shared" si="65"/>
        <v>0</v>
      </c>
      <c r="DO163" s="530">
        <f t="shared" si="66"/>
        <v>0</v>
      </c>
      <c r="DP163" s="530">
        <f t="shared" si="67"/>
        <v>0</v>
      </c>
      <c r="DQ163" s="530">
        <f t="shared" si="68"/>
        <v>0</v>
      </c>
      <c r="DR163" s="530">
        <f t="shared" si="69"/>
        <v>0</v>
      </c>
      <c r="DS163" s="530">
        <f t="shared" si="70"/>
        <v>0</v>
      </c>
      <c r="DT163" s="530">
        <f t="shared" si="71"/>
        <v>0</v>
      </c>
      <c r="DU163" s="530">
        <f t="shared" si="72"/>
        <v>0</v>
      </c>
      <c r="DV163" s="530">
        <f t="shared" si="73"/>
        <v>0</v>
      </c>
      <c r="DW163" s="530">
        <f t="shared" si="74"/>
        <v>0</v>
      </c>
      <c r="DX163" s="530">
        <f t="shared" si="75"/>
        <v>0</v>
      </c>
      <c r="DY163" s="530">
        <f t="shared" si="76"/>
        <v>0</v>
      </c>
      <c r="DZ163" s="530">
        <f t="shared" si="77"/>
        <v>0</v>
      </c>
      <c r="EA163" s="530">
        <f t="shared" si="78"/>
        <v>0</v>
      </c>
      <c r="EB163" s="530">
        <f t="shared" si="79"/>
        <v>0</v>
      </c>
      <c r="EC163" s="530">
        <f t="shared" si="80"/>
        <v>0</v>
      </c>
      <c r="ED163" s="530">
        <f t="shared" si="81"/>
        <v>0</v>
      </c>
      <c r="EE163" s="530">
        <f t="shared" si="82"/>
        <v>0</v>
      </c>
      <c r="EF163" s="530">
        <f t="shared" si="83"/>
        <v>0</v>
      </c>
      <c r="EG163" s="530">
        <f t="shared" si="84"/>
        <v>0</v>
      </c>
      <c r="EI163" s="535">
        <f>IF(EXACT(A163,LCI!A5),LCI!K5,-1*10^6)</f>
        <v>0</v>
      </c>
      <c r="EJ163" s="531">
        <f t="shared" si="85"/>
        <v>0</v>
      </c>
      <c r="EK163" s="536">
        <f t="shared" si="86"/>
        <v>0</v>
      </c>
      <c r="EL163" s="531">
        <f t="shared" si="87"/>
        <v>0</v>
      </c>
      <c r="EM163" s="531">
        <f t="shared" si="88"/>
        <v>0</v>
      </c>
      <c r="EN163" s="531">
        <f t="shared" si="89"/>
        <v>0</v>
      </c>
      <c r="EO163" s="531">
        <f t="shared" si="90"/>
        <v>0</v>
      </c>
      <c r="EP163" s="531">
        <f t="shared" si="91"/>
        <v>0</v>
      </c>
      <c r="EQ163" s="531">
        <f t="shared" si="92"/>
        <v>0</v>
      </c>
      <c r="ER163" s="531">
        <f t="shared" si="93"/>
        <v>0</v>
      </c>
      <c r="ES163" s="531">
        <f t="shared" si="94"/>
        <v>0</v>
      </c>
      <c r="ET163" s="531">
        <f t="shared" si="95"/>
        <v>0</v>
      </c>
      <c r="EU163" s="531">
        <f t="shared" si="96"/>
        <v>0</v>
      </c>
      <c r="EV163" s="531">
        <f t="shared" si="97"/>
        <v>0</v>
      </c>
      <c r="EW163" s="531">
        <f t="shared" si="98"/>
        <v>0</v>
      </c>
      <c r="EX163" s="531">
        <f t="shared" si="99"/>
        <v>0</v>
      </c>
      <c r="EY163" s="531">
        <f t="shared" si="100"/>
        <v>0</v>
      </c>
      <c r="EZ163" s="531">
        <f t="shared" si="101"/>
        <v>0</v>
      </c>
      <c r="FA163" s="531">
        <f t="shared" si="102"/>
        <v>0</v>
      </c>
      <c r="FB163" s="531">
        <f t="shared" si="103"/>
        <v>0</v>
      </c>
      <c r="FC163" s="531">
        <f t="shared" si="104"/>
        <v>0</v>
      </c>
      <c r="FD163" s="531">
        <f t="shared" si="105"/>
        <v>0</v>
      </c>
      <c r="FF163" s="532">
        <f>IF(EXACT(A163,LCI!A5),LCI!L5,-1*10^6)</f>
        <v>0</v>
      </c>
      <c r="FG163" s="532">
        <f t="shared" si="106"/>
        <v>0</v>
      </c>
      <c r="FH163" s="532">
        <f t="shared" si="107"/>
        <v>0</v>
      </c>
      <c r="FI163" s="532">
        <f t="shared" si="108"/>
        <v>0</v>
      </c>
      <c r="FJ163" s="532">
        <f t="shared" si="109"/>
        <v>0</v>
      </c>
      <c r="FK163" s="532">
        <f t="shared" si="110"/>
        <v>0</v>
      </c>
      <c r="FL163" s="532">
        <f t="shared" si="111"/>
        <v>0</v>
      </c>
      <c r="FM163" s="532">
        <f t="shared" si="112"/>
        <v>0</v>
      </c>
      <c r="FN163" s="532">
        <f t="shared" si="113"/>
        <v>0</v>
      </c>
      <c r="FO163" s="532">
        <f t="shared" si="114"/>
        <v>0</v>
      </c>
      <c r="FP163" s="532">
        <f t="shared" si="115"/>
        <v>0</v>
      </c>
      <c r="FQ163" s="532">
        <f t="shared" si="116"/>
        <v>0</v>
      </c>
      <c r="FR163" s="532">
        <f t="shared" si="117"/>
        <v>0</v>
      </c>
      <c r="FS163" s="532">
        <f t="shared" si="118"/>
        <v>0</v>
      </c>
      <c r="FT163" s="532">
        <f t="shared" si="119"/>
        <v>0</v>
      </c>
      <c r="FU163" s="532">
        <f t="shared" si="120"/>
        <v>0</v>
      </c>
      <c r="FV163" s="532">
        <f t="shared" si="121"/>
        <v>0</v>
      </c>
      <c r="FW163" s="532">
        <f t="shared" si="122"/>
        <v>0</v>
      </c>
      <c r="FX163" s="532">
        <f t="shared" si="123"/>
        <v>0</v>
      </c>
      <c r="FY163" s="532">
        <f t="shared" si="124"/>
        <v>0</v>
      </c>
      <c r="FZ163" s="532">
        <f t="shared" si="125"/>
        <v>0</v>
      </c>
      <c r="GA163" s="532">
        <f t="shared" si="126"/>
        <v>0</v>
      </c>
      <c r="GC163" s="533">
        <f>IF(EXACT(A163,LCI!A5),LCI!M5,-1*10^6)</f>
        <v>0</v>
      </c>
      <c r="GD163" s="533">
        <f t="shared" si="127"/>
        <v>0</v>
      </c>
      <c r="GE163" s="533">
        <f t="shared" si="128"/>
        <v>0</v>
      </c>
      <c r="GF163" s="533">
        <f t="shared" si="129"/>
        <v>0</v>
      </c>
      <c r="GG163" s="533">
        <f t="shared" si="130"/>
        <v>0</v>
      </c>
      <c r="GH163" s="533">
        <f t="shared" si="131"/>
        <v>0</v>
      </c>
      <c r="GI163" s="533">
        <f t="shared" si="132"/>
        <v>0</v>
      </c>
      <c r="GJ163" s="533">
        <f t="shared" si="133"/>
        <v>0</v>
      </c>
      <c r="GK163" s="533">
        <f t="shared" si="134"/>
        <v>0</v>
      </c>
      <c r="GL163" s="533">
        <f t="shared" si="135"/>
        <v>0</v>
      </c>
      <c r="GM163" s="533">
        <f t="shared" si="136"/>
        <v>0</v>
      </c>
      <c r="GN163" s="533">
        <f t="shared" si="137"/>
        <v>0</v>
      </c>
      <c r="GO163" s="533">
        <f t="shared" si="138"/>
        <v>0</v>
      </c>
      <c r="GP163" s="533">
        <f t="shared" si="139"/>
        <v>0</v>
      </c>
      <c r="GQ163" s="533">
        <f t="shared" si="140"/>
        <v>0</v>
      </c>
      <c r="GR163" s="533">
        <f t="shared" si="141"/>
        <v>0</v>
      </c>
      <c r="GS163" s="533">
        <f t="shared" si="142"/>
        <v>0</v>
      </c>
      <c r="GT163" s="533">
        <f t="shared" si="143"/>
        <v>0</v>
      </c>
      <c r="GU163" s="533">
        <f t="shared" si="144"/>
        <v>0</v>
      </c>
      <c r="GV163" s="533">
        <f t="shared" si="145"/>
        <v>0</v>
      </c>
      <c r="GW163" s="533">
        <f t="shared" si="146"/>
        <v>0</v>
      </c>
      <c r="GX163" s="533">
        <f t="shared" si="147"/>
        <v>0</v>
      </c>
      <c r="GZ163" s="511">
        <f>IF(EXACT(A163,LCI!A5),LCI!N5,-1*10^6)</f>
        <v>0</v>
      </c>
      <c r="HA163" s="511">
        <f t="shared" si="148"/>
        <v>0</v>
      </c>
      <c r="HB163" s="511">
        <f t="shared" si="149"/>
        <v>0</v>
      </c>
      <c r="HC163" s="511">
        <f t="shared" si="150"/>
        <v>0</v>
      </c>
      <c r="HD163" s="511">
        <f t="shared" si="151"/>
        <v>0</v>
      </c>
      <c r="HE163" s="511">
        <f t="shared" si="152"/>
        <v>0</v>
      </c>
      <c r="HF163" s="511">
        <f t="shared" si="153"/>
        <v>0</v>
      </c>
      <c r="HG163" s="511">
        <f t="shared" si="154"/>
        <v>0</v>
      </c>
      <c r="HH163" s="511">
        <f t="shared" si="155"/>
        <v>0</v>
      </c>
      <c r="HI163" s="511">
        <f t="shared" si="156"/>
        <v>0</v>
      </c>
      <c r="HJ163" s="511">
        <f t="shared" si="157"/>
        <v>0</v>
      </c>
      <c r="HK163" s="511">
        <f t="shared" si="158"/>
        <v>0</v>
      </c>
      <c r="HL163" s="511">
        <f t="shared" si="159"/>
        <v>0</v>
      </c>
      <c r="HM163" s="511">
        <f t="shared" si="160"/>
        <v>0</v>
      </c>
      <c r="HN163" s="511">
        <f t="shared" si="161"/>
        <v>0</v>
      </c>
      <c r="HO163" s="511">
        <f t="shared" si="162"/>
        <v>0</v>
      </c>
      <c r="HP163" s="511">
        <f t="shared" si="163"/>
        <v>0</v>
      </c>
      <c r="HQ163" s="511">
        <f t="shared" si="164"/>
        <v>0</v>
      </c>
      <c r="HR163" s="511">
        <f t="shared" si="165"/>
        <v>0</v>
      </c>
      <c r="HS163" s="511">
        <f t="shared" si="166"/>
        <v>0</v>
      </c>
      <c r="HT163" s="511">
        <f t="shared" si="167"/>
        <v>0</v>
      </c>
      <c r="HU163" s="511">
        <f t="shared" si="168"/>
        <v>0</v>
      </c>
      <c r="HW163" s="534">
        <f>IF(EXACT(A163,LCI!A5),LCI!O5,-1*10^6)</f>
        <v>0</v>
      </c>
      <c r="HX163" s="534">
        <f t="shared" si="169"/>
        <v>0</v>
      </c>
      <c r="HY163" s="534">
        <f t="shared" si="170"/>
        <v>0</v>
      </c>
      <c r="HZ163" s="534">
        <f t="shared" si="171"/>
        <v>0</v>
      </c>
      <c r="IA163" s="534">
        <f t="shared" si="172"/>
        <v>0</v>
      </c>
      <c r="IB163" s="534">
        <f t="shared" si="173"/>
        <v>0</v>
      </c>
      <c r="IC163" s="534">
        <f t="shared" si="174"/>
        <v>0</v>
      </c>
      <c r="ID163" s="534">
        <f t="shared" si="175"/>
        <v>0</v>
      </c>
      <c r="IE163" s="534">
        <f t="shared" si="176"/>
        <v>0</v>
      </c>
      <c r="IF163" s="534">
        <f t="shared" si="177"/>
        <v>0</v>
      </c>
      <c r="IG163" s="534">
        <f t="shared" si="178"/>
        <v>0</v>
      </c>
      <c r="IH163" s="534">
        <f t="shared" si="179"/>
        <v>0</v>
      </c>
      <c r="II163" s="534">
        <f t="shared" si="180"/>
        <v>0</v>
      </c>
      <c r="IJ163" s="534">
        <f t="shared" si="181"/>
        <v>0</v>
      </c>
      <c r="IK163" s="534">
        <f t="shared" si="182"/>
        <v>0</v>
      </c>
      <c r="IL163" s="534">
        <f t="shared" si="183"/>
        <v>0</v>
      </c>
      <c r="IM163" s="534">
        <f t="shared" si="184"/>
        <v>0</v>
      </c>
      <c r="IN163" s="534">
        <f t="shared" si="185"/>
        <v>0</v>
      </c>
      <c r="IO163" s="534">
        <f t="shared" si="186"/>
        <v>0</v>
      </c>
      <c r="IP163" s="534">
        <f t="shared" si="187"/>
        <v>0</v>
      </c>
      <c r="IQ163" s="534">
        <f t="shared" si="188"/>
        <v>0</v>
      </c>
      <c r="IR163" s="534">
        <f t="shared" si="189"/>
        <v>0</v>
      </c>
      <c r="IT163" s="531">
        <f>IF(EXACT(A163,LCI!A5),LCI!P5,-1*10^6)</f>
        <v>0</v>
      </c>
      <c r="IU163" s="531">
        <f t="shared" si="190"/>
        <v>0</v>
      </c>
      <c r="IV163" s="531">
        <f t="shared" si="191"/>
        <v>0</v>
      </c>
      <c r="IW163" s="531">
        <f t="shared" si="192"/>
        <v>0</v>
      </c>
      <c r="IX163" s="531">
        <f t="shared" si="193"/>
        <v>0</v>
      </c>
      <c r="IY163" s="531">
        <f t="shared" si="194"/>
        <v>0</v>
      </c>
      <c r="IZ163" s="531">
        <f t="shared" si="195"/>
        <v>0</v>
      </c>
      <c r="JA163" s="531">
        <f t="shared" si="196"/>
        <v>0</v>
      </c>
      <c r="JB163" s="531">
        <f t="shared" si="197"/>
        <v>0</v>
      </c>
      <c r="JC163" s="531">
        <f t="shared" si="198"/>
        <v>0</v>
      </c>
      <c r="JD163" s="531">
        <f t="shared" si="199"/>
        <v>0</v>
      </c>
      <c r="JE163" s="531">
        <f t="shared" si="200"/>
        <v>0</v>
      </c>
      <c r="JF163" s="531">
        <f t="shared" si="201"/>
        <v>0</v>
      </c>
      <c r="JG163" s="531">
        <f t="shared" si="202"/>
        <v>0</v>
      </c>
      <c r="JH163" s="531">
        <f t="shared" si="203"/>
        <v>0</v>
      </c>
      <c r="JI163" s="531">
        <f t="shared" si="204"/>
        <v>0</v>
      </c>
      <c r="JJ163" s="531">
        <f t="shared" si="205"/>
        <v>0</v>
      </c>
      <c r="JK163" s="531">
        <f t="shared" si="206"/>
        <v>0</v>
      </c>
      <c r="JL163" s="531">
        <f t="shared" si="207"/>
        <v>0</v>
      </c>
      <c r="JM163" s="531">
        <f t="shared" si="208"/>
        <v>0</v>
      </c>
      <c r="JN163" s="531">
        <f t="shared" si="209"/>
        <v>0</v>
      </c>
      <c r="JO163" s="531">
        <f t="shared" si="210"/>
        <v>0</v>
      </c>
      <c r="JQ163" s="532">
        <f>IF(EXACT(A163,LCI!A5),LCI!Q5,-1*10^6)</f>
        <v>0</v>
      </c>
      <c r="JR163" s="532">
        <f t="shared" si="211"/>
        <v>0</v>
      </c>
      <c r="JS163" s="532">
        <f t="shared" si="212"/>
        <v>0</v>
      </c>
      <c r="JT163" s="532">
        <f t="shared" si="213"/>
        <v>0</v>
      </c>
      <c r="JU163" s="532">
        <f t="shared" si="214"/>
        <v>0</v>
      </c>
      <c r="JV163" s="532">
        <f t="shared" si="215"/>
        <v>0</v>
      </c>
      <c r="JW163" s="532">
        <f t="shared" si="216"/>
        <v>0</v>
      </c>
      <c r="JX163" s="532">
        <f t="shared" si="217"/>
        <v>0</v>
      </c>
      <c r="JY163" s="532">
        <f t="shared" si="218"/>
        <v>0</v>
      </c>
      <c r="JZ163" s="532">
        <f t="shared" si="219"/>
        <v>0</v>
      </c>
      <c r="KA163" s="532">
        <f t="shared" si="220"/>
        <v>0</v>
      </c>
      <c r="KB163" s="532">
        <f t="shared" si="221"/>
        <v>0</v>
      </c>
      <c r="KC163" s="532">
        <f t="shared" si="222"/>
        <v>0</v>
      </c>
      <c r="KD163" s="532">
        <f t="shared" si="223"/>
        <v>0</v>
      </c>
      <c r="KE163" s="532">
        <f t="shared" si="224"/>
        <v>0</v>
      </c>
      <c r="KF163" s="532">
        <f t="shared" si="225"/>
        <v>0</v>
      </c>
      <c r="KG163" s="532">
        <f t="shared" si="226"/>
        <v>0</v>
      </c>
      <c r="KH163" s="532">
        <f t="shared" si="227"/>
        <v>0</v>
      </c>
      <c r="KI163" s="532">
        <f t="shared" si="228"/>
        <v>0</v>
      </c>
      <c r="KJ163" s="532">
        <f t="shared" si="229"/>
        <v>0</v>
      </c>
      <c r="KK163" s="532">
        <f t="shared" si="230"/>
        <v>0</v>
      </c>
      <c r="KL163" s="532">
        <f t="shared" si="231"/>
        <v>0</v>
      </c>
      <c r="KN163" s="533">
        <f>IF(EXACT(A163,LCI!A5),LCI!R5,-1*10^6)</f>
        <v>0</v>
      </c>
      <c r="KO163" s="533">
        <f t="shared" si="232"/>
        <v>0</v>
      </c>
      <c r="KP163" s="533">
        <f t="shared" si="233"/>
        <v>0</v>
      </c>
      <c r="KQ163" s="533">
        <f t="shared" si="234"/>
        <v>0</v>
      </c>
      <c r="KR163" s="533">
        <f t="shared" si="235"/>
        <v>0</v>
      </c>
      <c r="KS163" s="533">
        <f t="shared" si="236"/>
        <v>0</v>
      </c>
      <c r="KT163" s="533">
        <f t="shared" si="237"/>
        <v>0</v>
      </c>
      <c r="KU163" s="533">
        <f t="shared" si="238"/>
        <v>0</v>
      </c>
      <c r="KV163" s="533">
        <f t="shared" si="239"/>
        <v>0</v>
      </c>
      <c r="KW163" s="533">
        <f t="shared" si="240"/>
        <v>0</v>
      </c>
      <c r="KX163" s="533">
        <f t="shared" si="241"/>
        <v>0</v>
      </c>
      <c r="KY163" s="533">
        <f t="shared" si="242"/>
        <v>0</v>
      </c>
      <c r="KZ163" s="533">
        <f t="shared" si="243"/>
        <v>0</v>
      </c>
      <c r="LA163" s="533">
        <f t="shared" si="244"/>
        <v>0</v>
      </c>
      <c r="LB163" s="533">
        <f t="shared" si="245"/>
        <v>0</v>
      </c>
      <c r="LC163" s="533">
        <f t="shared" si="246"/>
        <v>0</v>
      </c>
      <c r="LD163" s="533">
        <f t="shared" si="247"/>
        <v>0</v>
      </c>
      <c r="LE163" s="533">
        <f t="shared" si="248"/>
        <v>0</v>
      </c>
      <c r="LF163" s="533">
        <f t="shared" si="249"/>
        <v>0</v>
      </c>
      <c r="LG163" s="533">
        <f t="shared" si="250"/>
        <v>0</v>
      </c>
      <c r="LH163" s="533">
        <f t="shared" si="251"/>
        <v>0</v>
      </c>
      <c r="LI163" s="533">
        <f t="shared" si="252"/>
        <v>0</v>
      </c>
    </row>
    <row r="164" spans="1:321" x14ac:dyDescent="0.25">
      <c r="A164" s="14" t="str">
        <f>LCI!A6</f>
        <v>Marginal Land (ha/yr)</v>
      </c>
      <c r="B164" s="42">
        <f>B12</f>
        <v>0</v>
      </c>
      <c r="C164" s="42">
        <f t="shared" ref="C164:P164" si="264">C12</f>
        <v>0</v>
      </c>
      <c r="D164" s="42">
        <f t="shared" si="264"/>
        <v>0</v>
      </c>
      <c r="E164" s="42">
        <f t="shared" si="264"/>
        <v>0</v>
      </c>
      <c r="F164" s="42">
        <f t="shared" si="264"/>
        <v>0</v>
      </c>
      <c r="G164" s="42">
        <f t="shared" si="264"/>
        <v>0</v>
      </c>
      <c r="H164" s="42">
        <f t="shared" si="264"/>
        <v>0</v>
      </c>
      <c r="I164" s="42">
        <f t="shared" si="264"/>
        <v>0</v>
      </c>
      <c r="J164" s="42">
        <f t="shared" si="264"/>
        <v>0</v>
      </c>
      <c r="K164" s="42">
        <f t="shared" si="264"/>
        <v>0</v>
      </c>
      <c r="L164" s="42">
        <f>L12</f>
        <v>0</v>
      </c>
      <c r="M164" s="42">
        <f t="shared" si="264"/>
        <v>100</v>
      </c>
      <c r="N164" s="42">
        <f t="shared" si="264"/>
        <v>100</v>
      </c>
      <c r="O164" s="257">
        <f t="shared" si="264"/>
        <v>0</v>
      </c>
      <c r="P164" s="251">
        <f t="shared" si="264"/>
        <v>0</v>
      </c>
      <c r="Q164" s="251"/>
      <c r="R164" s="251"/>
      <c r="S164" s="251"/>
      <c r="T164" s="268"/>
      <c r="U164" s="251"/>
      <c r="V164" s="251"/>
      <c r="X164" s="45">
        <f>IF(EXACT(A164,LCI!A6),LCI!G6,-1*10^6)</f>
        <v>0</v>
      </c>
      <c r="Y164" s="47">
        <f t="shared" si="45"/>
        <v>0</v>
      </c>
      <c r="Z164" s="47">
        <f t="shared" si="46"/>
        <v>0</v>
      </c>
      <c r="AA164" s="47">
        <f t="shared" si="47"/>
        <v>0</v>
      </c>
      <c r="AB164" s="47">
        <f t="shared" si="48"/>
        <v>0</v>
      </c>
      <c r="AC164" s="47">
        <f t="shared" si="49"/>
        <v>0</v>
      </c>
      <c r="AD164" s="47">
        <f t="shared" si="8"/>
        <v>0</v>
      </c>
      <c r="AE164" s="47">
        <f t="shared" si="8"/>
        <v>0</v>
      </c>
      <c r="AF164" s="47">
        <f t="shared" si="8"/>
        <v>0</v>
      </c>
      <c r="AG164" s="47">
        <f t="shared" si="8"/>
        <v>0</v>
      </c>
      <c r="AH164" s="47">
        <f t="shared" si="8"/>
        <v>0</v>
      </c>
      <c r="AI164" s="47">
        <f t="shared" si="8"/>
        <v>0</v>
      </c>
      <c r="AJ164" s="47">
        <f t="shared" si="8"/>
        <v>0</v>
      </c>
      <c r="AK164" s="47">
        <f t="shared" si="50"/>
        <v>0</v>
      </c>
      <c r="AL164" s="262">
        <f t="shared" si="51"/>
        <v>0</v>
      </c>
      <c r="AM164" s="260">
        <f t="shared" si="52"/>
        <v>0</v>
      </c>
      <c r="AN164" s="260">
        <f t="shared" si="53"/>
        <v>0</v>
      </c>
      <c r="AO164" s="260">
        <f t="shared" si="54"/>
        <v>0</v>
      </c>
      <c r="AP164" s="260">
        <f t="shared" si="55"/>
        <v>0</v>
      </c>
      <c r="AQ164" s="260">
        <f t="shared" si="56"/>
        <v>0</v>
      </c>
      <c r="AR164" s="260">
        <f t="shared" si="57"/>
        <v>0</v>
      </c>
      <c r="AS164" s="260">
        <f t="shared" si="58"/>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1">
        <f t="shared" si="18"/>
        <v>0</v>
      </c>
      <c r="BF164" s="71">
        <f t="shared" si="19"/>
        <v>0</v>
      </c>
      <c r="BG164" s="521">
        <f t="shared" si="20"/>
        <v>0</v>
      </c>
      <c r="BH164" s="71">
        <f t="shared" si="263"/>
        <v>0</v>
      </c>
      <c r="BI164" s="71">
        <f t="shared" si="254"/>
        <v>0</v>
      </c>
      <c r="BJ164" s="71">
        <f t="shared" si="255"/>
        <v>0</v>
      </c>
      <c r="BK164" s="71">
        <f t="shared" si="256"/>
        <v>0</v>
      </c>
      <c r="BL164" s="71">
        <f t="shared" si="257"/>
        <v>0</v>
      </c>
      <c r="BM164" s="71">
        <f t="shared" si="258"/>
        <v>0</v>
      </c>
      <c r="BN164" s="71">
        <f t="shared" si="259"/>
        <v>0</v>
      </c>
      <c r="BO164" s="71">
        <f t="shared" si="260"/>
        <v>0</v>
      </c>
      <c r="BP164" s="71">
        <f t="shared" si="261"/>
        <v>0</v>
      </c>
      <c r="BR164" s="507">
        <f>IF(EXACT(A164,LCI!A6),LCI!I6,-1*10^6)</f>
        <v>0</v>
      </c>
      <c r="BS164" s="507">
        <f t="shared" si="59"/>
        <v>0</v>
      </c>
      <c r="BT164" s="507">
        <f t="shared" si="60"/>
        <v>0</v>
      </c>
      <c r="BU164" s="507">
        <f t="shared" si="30"/>
        <v>0</v>
      </c>
      <c r="BV164" s="507">
        <f t="shared" si="30"/>
        <v>0</v>
      </c>
      <c r="BW164" s="507">
        <f t="shared" si="30"/>
        <v>0</v>
      </c>
      <c r="BX164" s="507">
        <f t="shared" si="30"/>
        <v>0</v>
      </c>
      <c r="BY164" s="507">
        <f t="shared" si="30"/>
        <v>0</v>
      </c>
      <c r="BZ164" s="507">
        <f t="shared" si="30"/>
        <v>0</v>
      </c>
      <c r="CA164" s="507">
        <f t="shared" si="30"/>
        <v>0</v>
      </c>
      <c r="CB164" s="507">
        <f t="shared" si="30"/>
        <v>0</v>
      </c>
      <c r="CC164" s="507">
        <f t="shared" si="30"/>
        <v>0</v>
      </c>
      <c r="CD164" s="507">
        <f t="shared" si="30"/>
        <v>0</v>
      </c>
      <c r="CE164" s="507">
        <f t="shared" si="30"/>
        <v>0</v>
      </c>
      <c r="CF164" s="507">
        <f t="shared" si="30"/>
        <v>0</v>
      </c>
      <c r="CG164" s="507">
        <f t="shared" si="30"/>
        <v>0</v>
      </c>
      <c r="CH164" s="507">
        <f t="shared" si="30"/>
        <v>0</v>
      </c>
      <c r="CI164" s="507">
        <f t="shared" si="30"/>
        <v>0</v>
      </c>
      <c r="CJ164" s="507">
        <f t="shared" si="30"/>
        <v>0</v>
      </c>
      <c r="CK164" s="507">
        <f t="shared" si="61"/>
        <v>0</v>
      </c>
      <c r="CL164" s="507">
        <f t="shared" si="61"/>
        <v>0</v>
      </c>
      <c r="CM164" s="507">
        <f t="shared" si="61"/>
        <v>0</v>
      </c>
      <c r="CO164" s="511">
        <f>IF(EXACT(A164,LCI!A6),LCI!F6,-1*10^6)</f>
        <v>0</v>
      </c>
      <c r="CP164" s="511">
        <f t="shared" si="62"/>
        <v>0</v>
      </c>
      <c r="CQ164" s="511">
        <f t="shared" si="31"/>
        <v>0</v>
      </c>
      <c r="CR164" s="511">
        <f t="shared" si="31"/>
        <v>0</v>
      </c>
      <c r="CS164" s="511">
        <f t="shared" si="31"/>
        <v>0</v>
      </c>
      <c r="CT164" s="511">
        <f t="shared" si="31"/>
        <v>0</v>
      </c>
      <c r="CU164" s="511">
        <f t="shared" si="31"/>
        <v>0</v>
      </c>
      <c r="CV164" s="511">
        <f t="shared" si="31"/>
        <v>0</v>
      </c>
      <c r="CW164" s="511">
        <f t="shared" si="31"/>
        <v>0</v>
      </c>
      <c r="CX164" s="511">
        <f t="shared" si="31"/>
        <v>0</v>
      </c>
      <c r="CY164" s="511">
        <f t="shared" si="31"/>
        <v>0</v>
      </c>
      <c r="CZ164" s="511">
        <f t="shared" si="31"/>
        <v>0</v>
      </c>
      <c r="DA164" s="511">
        <f t="shared" si="31"/>
        <v>0</v>
      </c>
      <c r="DB164" s="511">
        <f t="shared" si="31"/>
        <v>0</v>
      </c>
      <c r="DC164" s="511">
        <f t="shared" si="31"/>
        <v>0</v>
      </c>
      <c r="DD164" s="511">
        <f t="shared" si="31"/>
        <v>0</v>
      </c>
      <c r="DE164" s="511">
        <f t="shared" si="31"/>
        <v>0</v>
      </c>
      <c r="DF164" s="511">
        <f t="shared" si="31"/>
        <v>0</v>
      </c>
      <c r="DG164" s="511">
        <f t="shared" si="63"/>
        <v>0</v>
      </c>
      <c r="DH164" s="511">
        <f t="shared" si="63"/>
        <v>0</v>
      </c>
      <c r="DI164" s="511">
        <f t="shared" si="63"/>
        <v>0</v>
      </c>
      <c r="DJ164" s="511">
        <f t="shared" si="63"/>
        <v>0</v>
      </c>
      <c r="DL164" s="530">
        <f>IF(EXACT(A164,LCI!A6),LCI!J6,-1*10^6)</f>
        <v>0</v>
      </c>
      <c r="DM164" s="530">
        <f t="shared" si="64"/>
        <v>0</v>
      </c>
      <c r="DN164" s="530">
        <f t="shared" si="65"/>
        <v>0</v>
      </c>
      <c r="DO164" s="530">
        <f t="shared" si="66"/>
        <v>0</v>
      </c>
      <c r="DP164" s="530">
        <f t="shared" si="67"/>
        <v>0</v>
      </c>
      <c r="DQ164" s="530">
        <f t="shared" si="68"/>
        <v>0</v>
      </c>
      <c r="DR164" s="530">
        <f t="shared" si="69"/>
        <v>0</v>
      </c>
      <c r="DS164" s="530">
        <f t="shared" si="70"/>
        <v>0</v>
      </c>
      <c r="DT164" s="530">
        <f t="shared" si="71"/>
        <v>0</v>
      </c>
      <c r="DU164" s="530">
        <f t="shared" si="72"/>
        <v>0</v>
      </c>
      <c r="DV164" s="530">
        <f t="shared" si="73"/>
        <v>0</v>
      </c>
      <c r="DW164" s="530">
        <f t="shared" si="74"/>
        <v>0</v>
      </c>
      <c r="DX164" s="530">
        <f t="shared" si="75"/>
        <v>0</v>
      </c>
      <c r="DY164" s="530">
        <f t="shared" si="76"/>
        <v>0</v>
      </c>
      <c r="DZ164" s="530">
        <f t="shared" si="77"/>
        <v>0</v>
      </c>
      <c r="EA164" s="530">
        <f t="shared" si="78"/>
        <v>0</v>
      </c>
      <c r="EB164" s="530">
        <f t="shared" si="79"/>
        <v>0</v>
      </c>
      <c r="EC164" s="530">
        <f t="shared" si="80"/>
        <v>0</v>
      </c>
      <c r="ED164" s="530">
        <f t="shared" si="81"/>
        <v>0</v>
      </c>
      <c r="EE164" s="530">
        <f t="shared" si="82"/>
        <v>0</v>
      </c>
      <c r="EF164" s="530">
        <f t="shared" si="83"/>
        <v>0</v>
      </c>
      <c r="EG164" s="530">
        <f t="shared" si="84"/>
        <v>0</v>
      </c>
      <c r="EI164" s="535">
        <f>IF(EXACT(A164,LCI!A6),LCI!K6,-1*10^6)</f>
        <v>0</v>
      </c>
      <c r="EJ164" s="531">
        <f t="shared" si="85"/>
        <v>0</v>
      </c>
      <c r="EK164" s="536">
        <f t="shared" si="86"/>
        <v>0</v>
      </c>
      <c r="EL164" s="531">
        <f t="shared" si="87"/>
        <v>0</v>
      </c>
      <c r="EM164" s="531">
        <f t="shared" si="88"/>
        <v>0</v>
      </c>
      <c r="EN164" s="531">
        <f t="shared" si="89"/>
        <v>0</v>
      </c>
      <c r="EO164" s="531">
        <f t="shared" si="90"/>
        <v>0</v>
      </c>
      <c r="EP164" s="531">
        <f t="shared" si="91"/>
        <v>0</v>
      </c>
      <c r="EQ164" s="531">
        <f t="shared" si="92"/>
        <v>0</v>
      </c>
      <c r="ER164" s="531">
        <f t="shared" si="93"/>
        <v>0</v>
      </c>
      <c r="ES164" s="531">
        <f t="shared" si="94"/>
        <v>0</v>
      </c>
      <c r="ET164" s="531">
        <f t="shared" si="95"/>
        <v>0</v>
      </c>
      <c r="EU164" s="531">
        <f t="shared" si="96"/>
        <v>0</v>
      </c>
      <c r="EV164" s="531">
        <f t="shared" si="97"/>
        <v>0</v>
      </c>
      <c r="EW164" s="531">
        <f t="shared" si="98"/>
        <v>0</v>
      </c>
      <c r="EX164" s="531">
        <f t="shared" si="99"/>
        <v>0</v>
      </c>
      <c r="EY164" s="531">
        <f t="shared" si="100"/>
        <v>0</v>
      </c>
      <c r="EZ164" s="531">
        <f t="shared" si="101"/>
        <v>0</v>
      </c>
      <c r="FA164" s="531">
        <f t="shared" si="102"/>
        <v>0</v>
      </c>
      <c r="FB164" s="531">
        <f t="shared" si="103"/>
        <v>0</v>
      </c>
      <c r="FC164" s="531">
        <f t="shared" si="104"/>
        <v>0</v>
      </c>
      <c r="FD164" s="531">
        <f t="shared" si="105"/>
        <v>0</v>
      </c>
      <c r="FF164" s="532">
        <f>IF(EXACT(A164,LCI!A6),LCI!L6,-1*10^6)</f>
        <v>0</v>
      </c>
      <c r="FG164" s="532">
        <f t="shared" si="106"/>
        <v>0</v>
      </c>
      <c r="FH164" s="532">
        <f t="shared" si="107"/>
        <v>0</v>
      </c>
      <c r="FI164" s="532">
        <f t="shared" si="108"/>
        <v>0</v>
      </c>
      <c r="FJ164" s="532">
        <f t="shared" si="109"/>
        <v>0</v>
      </c>
      <c r="FK164" s="532">
        <f t="shared" si="110"/>
        <v>0</v>
      </c>
      <c r="FL164" s="532">
        <f t="shared" si="111"/>
        <v>0</v>
      </c>
      <c r="FM164" s="532">
        <f t="shared" si="112"/>
        <v>0</v>
      </c>
      <c r="FN164" s="532">
        <f t="shared" si="113"/>
        <v>0</v>
      </c>
      <c r="FO164" s="532">
        <f t="shared" si="114"/>
        <v>0</v>
      </c>
      <c r="FP164" s="532">
        <f t="shared" si="115"/>
        <v>0</v>
      </c>
      <c r="FQ164" s="532">
        <f t="shared" si="116"/>
        <v>0</v>
      </c>
      <c r="FR164" s="532">
        <f t="shared" si="117"/>
        <v>0</v>
      </c>
      <c r="FS164" s="532">
        <f t="shared" si="118"/>
        <v>0</v>
      </c>
      <c r="FT164" s="532">
        <f t="shared" si="119"/>
        <v>0</v>
      </c>
      <c r="FU164" s="532">
        <f t="shared" si="120"/>
        <v>0</v>
      </c>
      <c r="FV164" s="532">
        <f t="shared" si="121"/>
        <v>0</v>
      </c>
      <c r="FW164" s="532">
        <f t="shared" si="122"/>
        <v>0</v>
      </c>
      <c r="FX164" s="532">
        <f t="shared" si="123"/>
        <v>0</v>
      </c>
      <c r="FY164" s="532">
        <f t="shared" si="124"/>
        <v>0</v>
      </c>
      <c r="FZ164" s="532">
        <f t="shared" si="125"/>
        <v>0</v>
      </c>
      <c r="GA164" s="532">
        <f t="shared" si="126"/>
        <v>0</v>
      </c>
      <c r="GC164" s="533">
        <f>IF(EXACT(A164,LCI!A6),LCI!M6,-1*10^6)</f>
        <v>0</v>
      </c>
      <c r="GD164" s="533">
        <f t="shared" si="127"/>
        <v>0</v>
      </c>
      <c r="GE164" s="533">
        <f t="shared" si="128"/>
        <v>0</v>
      </c>
      <c r="GF164" s="533">
        <f t="shared" si="129"/>
        <v>0</v>
      </c>
      <c r="GG164" s="533">
        <f t="shared" si="130"/>
        <v>0</v>
      </c>
      <c r="GH164" s="533">
        <f t="shared" si="131"/>
        <v>0</v>
      </c>
      <c r="GI164" s="533">
        <f t="shared" si="132"/>
        <v>0</v>
      </c>
      <c r="GJ164" s="533">
        <f t="shared" si="133"/>
        <v>0</v>
      </c>
      <c r="GK164" s="533">
        <f t="shared" si="134"/>
        <v>0</v>
      </c>
      <c r="GL164" s="533">
        <f t="shared" si="135"/>
        <v>0</v>
      </c>
      <c r="GM164" s="533">
        <f t="shared" si="136"/>
        <v>0</v>
      </c>
      <c r="GN164" s="533">
        <f t="shared" si="137"/>
        <v>0</v>
      </c>
      <c r="GO164" s="533">
        <f t="shared" si="138"/>
        <v>0</v>
      </c>
      <c r="GP164" s="533">
        <f t="shared" si="139"/>
        <v>0</v>
      </c>
      <c r="GQ164" s="533">
        <f t="shared" si="140"/>
        <v>0</v>
      </c>
      <c r="GR164" s="533">
        <f t="shared" si="141"/>
        <v>0</v>
      </c>
      <c r="GS164" s="533">
        <f t="shared" si="142"/>
        <v>0</v>
      </c>
      <c r="GT164" s="533">
        <f t="shared" si="143"/>
        <v>0</v>
      </c>
      <c r="GU164" s="533">
        <f t="shared" si="144"/>
        <v>0</v>
      </c>
      <c r="GV164" s="533">
        <f t="shared" si="145"/>
        <v>0</v>
      </c>
      <c r="GW164" s="533">
        <f t="shared" si="146"/>
        <v>0</v>
      </c>
      <c r="GX164" s="533">
        <f t="shared" si="147"/>
        <v>0</v>
      </c>
      <c r="GZ164" s="511">
        <f>IF(EXACT(A164,LCI!A6),LCI!N6,-1*10^6)</f>
        <v>0</v>
      </c>
      <c r="HA164" s="511">
        <f t="shared" si="148"/>
        <v>0</v>
      </c>
      <c r="HB164" s="511">
        <f t="shared" si="149"/>
        <v>0</v>
      </c>
      <c r="HC164" s="511">
        <f t="shared" si="150"/>
        <v>0</v>
      </c>
      <c r="HD164" s="511">
        <f t="shared" si="151"/>
        <v>0</v>
      </c>
      <c r="HE164" s="511">
        <f t="shared" si="152"/>
        <v>0</v>
      </c>
      <c r="HF164" s="511">
        <f t="shared" si="153"/>
        <v>0</v>
      </c>
      <c r="HG164" s="511">
        <f t="shared" si="154"/>
        <v>0</v>
      </c>
      <c r="HH164" s="511">
        <f t="shared" si="155"/>
        <v>0</v>
      </c>
      <c r="HI164" s="511">
        <f t="shared" si="156"/>
        <v>0</v>
      </c>
      <c r="HJ164" s="511">
        <f t="shared" si="157"/>
        <v>0</v>
      </c>
      <c r="HK164" s="511">
        <f t="shared" si="158"/>
        <v>0</v>
      </c>
      <c r="HL164" s="511">
        <f t="shared" si="159"/>
        <v>0</v>
      </c>
      <c r="HM164" s="511">
        <f t="shared" si="160"/>
        <v>0</v>
      </c>
      <c r="HN164" s="511">
        <f t="shared" si="161"/>
        <v>0</v>
      </c>
      <c r="HO164" s="511">
        <f t="shared" si="162"/>
        <v>0</v>
      </c>
      <c r="HP164" s="511">
        <f t="shared" si="163"/>
        <v>0</v>
      </c>
      <c r="HQ164" s="511">
        <f t="shared" si="164"/>
        <v>0</v>
      </c>
      <c r="HR164" s="511">
        <f t="shared" si="165"/>
        <v>0</v>
      </c>
      <c r="HS164" s="511">
        <f t="shared" si="166"/>
        <v>0</v>
      </c>
      <c r="HT164" s="511">
        <f t="shared" si="167"/>
        <v>0</v>
      </c>
      <c r="HU164" s="511">
        <f t="shared" si="168"/>
        <v>0</v>
      </c>
      <c r="HW164" s="534">
        <f>IF(EXACT(A164,LCI!A6),LCI!O6,-1*10^6)</f>
        <v>0</v>
      </c>
      <c r="HX164" s="534">
        <f t="shared" si="169"/>
        <v>0</v>
      </c>
      <c r="HY164" s="534">
        <f t="shared" si="170"/>
        <v>0</v>
      </c>
      <c r="HZ164" s="534">
        <f t="shared" si="171"/>
        <v>0</v>
      </c>
      <c r="IA164" s="534">
        <f t="shared" si="172"/>
        <v>0</v>
      </c>
      <c r="IB164" s="534">
        <f t="shared" si="173"/>
        <v>0</v>
      </c>
      <c r="IC164" s="534">
        <f t="shared" si="174"/>
        <v>0</v>
      </c>
      <c r="ID164" s="534">
        <f t="shared" si="175"/>
        <v>0</v>
      </c>
      <c r="IE164" s="534">
        <f t="shared" si="176"/>
        <v>0</v>
      </c>
      <c r="IF164" s="534">
        <f t="shared" si="177"/>
        <v>0</v>
      </c>
      <c r="IG164" s="534">
        <f t="shared" si="178"/>
        <v>0</v>
      </c>
      <c r="IH164" s="534">
        <f t="shared" si="179"/>
        <v>0</v>
      </c>
      <c r="II164" s="534">
        <f t="shared" si="180"/>
        <v>0</v>
      </c>
      <c r="IJ164" s="534">
        <f t="shared" si="181"/>
        <v>0</v>
      </c>
      <c r="IK164" s="534">
        <f t="shared" si="182"/>
        <v>0</v>
      </c>
      <c r="IL164" s="534">
        <f t="shared" si="183"/>
        <v>0</v>
      </c>
      <c r="IM164" s="534">
        <f t="shared" si="184"/>
        <v>0</v>
      </c>
      <c r="IN164" s="534">
        <f t="shared" si="185"/>
        <v>0</v>
      </c>
      <c r="IO164" s="534">
        <f t="shared" si="186"/>
        <v>0</v>
      </c>
      <c r="IP164" s="534">
        <f t="shared" si="187"/>
        <v>0</v>
      </c>
      <c r="IQ164" s="534">
        <f t="shared" si="188"/>
        <v>0</v>
      </c>
      <c r="IR164" s="534">
        <f t="shared" si="189"/>
        <v>0</v>
      </c>
      <c r="IT164" s="531">
        <f>IF(EXACT(A164,LCI!A6),LCI!P6,-1*10^6)</f>
        <v>0</v>
      </c>
      <c r="IU164" s="531">
        <f t="shared" si="190"/>
        <v>0</v>
      </c>
      <c r="IV164" s="531">
        <f t="shared" si="191"/>
        <v>0</v>
      </c>
      <c r="IW164" s="531">
        <f t="shared" si="192"/>
        <v>0</v>
      </c>
      <c r="IX164" s="531">
        <f t="shared" si="193"/>
        <v>0</v>
      </c>
      <c r="IY164" s="531">
        <f t="shared" si="194"/>
        <v>0</v>
      </c>
      <c r="IZ164" s="531">
        <f t="shared" si="195"/>
        <v>0</v>
      </c>
      <c r="JA164" s="531">
        <f t="shared" si="196"/>
        <v>0</v>
      </c>
      <c r="JB164" s="531">
        <f t="shared" si="197"/>
        <v>0</v>
      </c>
      <c r="JC164" s="531">
        <f t="shared" si="198"/>
        <v>0</v>
      </c>
      <c r="JD164" s="531">
        <f t="shared" si="199"/>
        <v>0</v>
      </c>
      <c r="JE164" s="531">
        <f t="shared" si="200"/>
        <v>0</v>
      </c>
      <c r="JF164" s="531">
        <f t="shared" si="201"/>
        <v>0</v>
      </c>
      <c r="JG164" s="531">
        <f t="shared" si="202"/>
        <v>0</v>
      </c>
      <c r="JH164" s="531">
        <f t="shared" si="203"/>
        <v>0</v>
      </c>
      <c r="JI164" s="531">
        <f t="shared" si="204"/>
        <v>0</v>
      </c>
      <c r="JJ164" s="531">
        <f t="shared" si="205"/>
        <v>0</v>
      </c>
      <c r="JK164" s="531">
        <f t="shared" si="206"/>
        <v>0</v>
      </c>
      <c r="JL164" s="531">
        <f t="shared" si="207"/>
        <v>0</v>
      </c>
      <c r="JM164" s="531">
        <f t="shared" si="208"/>
        <v>0</v>
      </c>
      <c r="JN164" s="531">
        <f t="shared" si="209"/>
        <v>0</v>
      </c>
      <c r="JO164" s="531">
        <f t="shared" si="210"/>
        <v>0</v>
      </c>
      <c r="JQ164" s="532">
        <f>IF(EXACT(A164,LCI!A6),LCI!Q6,-1*10^6)</f>
        <v>0</v>
      </c>
      <c r="JR164" s="532">
        <f t="shared" si="211"/>
        <v>0</v>
      </c>
      <c r="JS164" s="532">
        <f t="shared" si="212"/>
        <v>0</v>
      </c>
      <c r="JT164" s="532">
        <f t="shared" si="213"/>
        <v>0</v>
      </c>
      <c r="JU164" s="532">
        <f t="shared" si="214"/>
        <v>0</v>
      </c>
      <c r="JV164" s="532">
        <f t="shared" si="215"/>
        <v>0</v>
      </c>
      <c r="JW164" s="532">
        <f t="shared" si="216"/>
        <v>0</v>
      </c>
      <c r="JX164" s="532">
        <f t="shared" si="217"/>
        <v>0</v>
      </c>
      <c r="JY164" s="532">
        <f t="shared" si="218"/>
        <v>0</v>
      </c>
      <c r="JZ164" s="532">
        <f t="shared" si="219"/>
        <v>0</v>
      </c>
      <c r="KA164" s="532">
        <f t="shared" si="220"/>
        <v>0</v>
      </c>
      <c r="KB164" s="532">
        <f t="shared" si="221"/>
        <v>0</v>
      </c>
      <c r="KC164" s="532">
        <f t="shared" si="222"/>
        <v>0</v>
      </c>
      <c r="KD164" s="532">
        <f t="shared" si="223"/>
        <v>0</v>
      </c>
      <c r="KE164" s="532">
        <f t="shared" si="224"/>
        <v>0</v>
      </c>
      <c r="KF164" s="532">
        <f t="shared" si="225"/>
        <v>0</v>
      </c>
      <c r="KG164" s="532">
        <f t="shared" si="226"/>
        <v>0</v>
      </c>
      <c r="KH164" s="532">
        <f t="shared" si="227"/>
        <v>0</v>
      </c>
      <c r="KI164" s="532">
        <f t="shared" si="228"/>
        <v>0</v>
      </c>
      <c r="KJ164" s="532">
        <f t="shared" si="229"/>
        <v>0</v>
      </c>
      <c r="KK164" s="532">
        <f t="shared" si="230"/>
        <v>0</v>
      </c>
      <c r="KL164" s="532">
        <f t="shared" si="231"/>
        <v>0</v>
      </c>
      <c r="KN164" s="533">
        <f>IF(EXACT(A164,LCI!A6),LCI!R6,-1*10^6)</f>
        <v>0</v>
      </c>
      <c r="KO164" s="533">
        <f t="shared" si="232"/>
        <v>0</v>
      </c>
      <c r="KP164" s="533">
        <f t="shared" si="233"/>
        <v>0</v>
      </c>
      <c r="KQ164" s="533">
        <f t="shared" si="234"/>
        <v>0</v>
      </c>
      <c r="KR164" s="533">
        <f t="shared" si="235"/>
        <v>0</v>
      </c>
      <c r="KS164" s="533">
        <f t="shared" si="236"/>
        <v>0</v>
      </c>
      <c r="KT164" s="533">
        <f t="shared" si="237"/>
        <v>0</v>
      </c>
      <c r="KU164" s="533">
        <f t="shared" si="238"/>
        <v>0</v>
      </c>
      <c r="KV164" s="533">
        <f t="shared" si="239"/>
        <v>0</v>
      </c>
      <c r="KW164" s="533">
        <f t="shared" si="240"/>
        <v>0</v>
      </c>
      <c r="KX164" s="533">
        <f t="shared" si="241"/>
        <v>0</v>
      </c>
      <c r="KY164" s="533">
        <f t="shared" si="242"/>
        <v>0</v>
      </c>
      <c r="KZ164" s="533">
        <f t="shared" si="243"/>
        <v>0</v>
      </c>
      <c r="LA164" s="533">
        <f t="shared" si="244"/>
        <v>0</v>
      </c>
      <c r="LB164" s="533">
        <f t="shared" si="245"/>
        <v>0</v>
      </c>
      <c r="LC164" s="533">
        <f t="shared" si="246"/>
        <v>0</v>
      </c>
      <c r="LD164" s="533">
        <f t="shared" si="247"/>
        <v>0</v>
      </c>
      <c r="LE164" s="533">
        <f t="shared" si="248"/>
        <v>0</v>
      </c>
      <c r="LF164" s="533">
        <f t="shared" si="249"/>
        <v>0</v>
      </c>
      <c r="LG164" s="533">
        <f t="shared" si="250"/>
        <v>0</v>
      </c>
      <c r="LH164" s="533">
        <f t="shared" si="251"/>
        <v>0</v>
      </c>
      <c r="LI164" s="533">
        <f t="shared" si="252"/>
        <v>0</v>
      </c>
    </row>
    <row r="165" spans="1:321" x14ac:dyDescent="0.25">
      <c r="A165" s="14" t="str">
        <f>LCI!A7</f>
        <v>Air (kg/yr)</v>
      </c>
      <c r="B165" s="42">
        <f>B45</f>
        <v>0</v>
      </c>
      <c r="C165" s="42">
        <f t="shared" ref="C165:P165" si="265">C45</f>
        <v>0</v>
      </c>
      <c r="D165" s="42">
        <f t="shared" si="265"/>
        <v>0</v>
      </c>
      <c r="E165" s="42">
        <f t="shared" si="265"/>
        <v>0</v>
      </c>
      <c r="F165" s="42">
        <f t="shared" si="265"/>
        <v>0</v>
      </c>
      <c r="G165" s="42">
        <f t="shared" si="265"/>
        <v>0</v>
      </c>
      <c r="H165" s="42">
        <f t="shared" si="265"/>
        <v>0</v>
      </c>
      <c r="I165" s="42">
        <f t="shared" si="265"/>
        <v>0</v>
      </c>
      <c r="J165" s="42">
        <f t="shared" si="265"/>
        <v>1699995.125</v>
      </c>
      <c r="K165" s="42">
        <f t="shared" si="265"/>
        <v>1321644.8</v>
      </c>
      <c r="L165" s="42">
        <f>L45</f>
        <v>3245110</v>
      </c>
      <c r="M165" s="42">
        <f t="shared" si="265"/>
        <v>0</v>
      </c>
      <c r="N165" s="42">
        <f t="shared" si="265"/>
        <v>0</v>
      </c>
      <c r="O165" s="257">
        <f t="shared" si="265"/>
        <v>1475050</v>
      </c>
      <c r="P165" s="251">
        <f t="shared" si="265"/>
        <v>0</v>
      </c>
      <c r="Q165" s="251"/>
      <c r="R165" s="251"/>
      <c r="S165" s="251"/>
      <c r="T165" s="268"/>
      <c r="U165" s="251"/>
      <c r="V165" s="251"/>
      <c r="X165" s="45">
        <f>IF(EXACT(A165,LCI!A7),LCI!G7,-1*10^6)</f>
        <v>0</v>
      </c>
      <c r="Y165" s="47">
        <f t="shared" si="45"/>
        <v>0</v>
      </c>
      <c r="Z165" s="47">
        <f t="shared" si="46"/>
        <v>0</v>
      </c>
      <c r="AA165" s="47">
        <f t="shared" si="47"/>
        <v>0</v>
      </c>
      <c r="AB165" s="47">
        <f t="shared" si="48"/>
        <v>0</v>
      </c>
      <c r="AC165" s="47">
        <f t="shared" si="49"/>
        <v>0</v>
      </c>
      <c r="AD165" s="47">
        <f t="shared" si="8"/>
        <v>0</v>
      </c>
      <c r="AE165" s="47">
        <f t="shared" si="8"/>
        <v>0</v>
      </c>
      <c r="AF165" s="47">
        <f t="shared" si="8"/>
        <v>0</v>
      </c>
      <c r="AG165" s="47">
        <f t="shared" si="8"/>
        <v>0</v>
      </c>
      <c r="AH165" s="47">
        <f t="shared" si="8"/>
        <v>0</v>
      </c>
      <c r="AI165" s="47">
        <f t="shared" si="8"/>
        <v>0</v>
      </c>
      <c r="AJ165" s="47">
        <f t="shared" si="8"/>
        <v>0</v>
      </c>
      <c r="AK165" s="47">
        <f t="shared" si="50"/>
        <v>0</v>
      </c>
      <c r="AL165" s="47">
        <f t="shared" si="51"/>
        <v>0</v>
      </c>
      <c r="AM165" s="260">
        <f t="shared" si="52"/>
        <v>0</v>
      </c>
      <c r="AN165" s="260">
        <f t="shared" si="53"/>
        <v>0</v>
      </c>
      <c r="AO165" s="260">
        <f t="shared" si="54"/>
        <v>0</v>
      </c>
      <c r="AP165" s="260">
        <f t="shared" si="55"/>
        <v>0</v>
      </c>
      <c r="AQ165" s="260">
        <f t="shared" si="56"/>
        <v>0</v>
      </c>
      <c r="AR165" s="260">
        <f t="shared" si="57"/>
        <v>0</v>
      </c>
      <c r="AS165" s="260">
        <f t="shared" si="58"/>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1">
        <f t="shared" si="18"/>
        <v>0</v>
      </c>
      <c r="BF165" s="71">
        <f t="shared" si="19"/>
        <v>0</v>
      </c>
      <c r="BG165" s="521">
        <f t="shared" si="20"/>
        <v>0</v>
      </c>
      <c r="BH165" s="71">
        <f t="shared" si="263"/>
        <v>0</v>
      </c>
      <c r="BI165" s="71">
        <f t="shared" si="254"/>
        <v>0</v>
      </c>
      <c r="BJ165" s="71">
        <f t="shared" si="255"/>
        <v>0</v>
      </c>
      <c r="BK165" s="71">
        <f t="shared" si="256"/>
        <v>0</v>
      </c>
      <c r="BL165" s="71">
        <f t="shared" si="257"/>
        <v>0</v>
      </c>
      <c r="BM165" s="71">
        <f t="shared" si="258"/>
        <v>0</v>
      </c>
      <c r="BN165" s="71">
        <f t="shared" si="259"/>
        <v>0</v>
      </c>
      <c r="BO165" s="71">
        <f t="shared" si="260"/>
        <v>0</v>
      </c>
      <c r="BP165" s="71">
        <f t="shared" si="261"/>
        <v>0</v>
      </c>
      <c r="BR165" s="507">
        <f>IF(EXACT(A165,LCI!A7),LCI!I7,-1*10^6)</f>
        <v>0</v>
      </c>
      <c r="BS165" s="507">
        <f t="shared" si="59"/>
        <v>0</v>
      </c>
      <c r="BT165" s="507">
        <f t="shared" si="60"/>
        <v>0</v>
      </c>
      <c r="BU165" s="507">
        <f t="shared" si="30"/>
        <v>0</v>
      </c>
      <c r="BV165" s="507">
        <f t="shared" si="30"/>
        <v>0</v>
      </c>
      <c r="BW165" s="507">
        <f t="shared" si="30"/>
        <v>0</v>
      </c>
      <c r="BX165" s="507">
        <f t="shared" si="30"/>
        <v>0</v>
      </c>
      <c r="BY165" s="507">
        <f t="shared" si="30"/>
        <v>0</v>
      </c>
      <c r="BZ165" s="507">
        <f t="shared" si="30"/>
        <v>0</v>
      </c>
      <c r="CA165" s="507">
        <f t="shared" si="30"/>
        <v>0</v>
      </c>
      <c r="CB165" s="507">
        <f t="shared" si="30"/>
        <v>0</v>
      </c>
      <c r="CC165" s="507">
        <f t="shared" si="30"/>
        <v>0</v>
      </c>
      <c r="CD165" s="507">
        <f t="shared" si="30"/>
        <v>0</v>
      </c>
      <c r="CE165" s="507">
        <f t="shared" si="30"/>
        <v>0</v>
      </c>
      <c r="CF165" s="507">
        <f t="shared" si="30"/>
        <v>0</v>
      </c>
      <c r="CG165" s="507">
        <f t="shared" si="30"/>
        <v>0</v>
      </c>
      <c r="CH165" s="507">
        <f t="shared" si="30"/>
        <v>0</v>
      </c>
      <c r="CI165" s="507">
        <f t="shared" si="30"/>
        <v>0</v>
      </c>
      <c r="CJ165" s="507">
        <f t="shared" si="30"/>
        <v>0</v>
      </c>
      <c r="CK165" s="507">
        <f t="shared" si="61"/>
        <v>0</v>
      </c>
      <c r="CL165" s="507">
        <f t="shared" si="61"/>
        <v>0</v>
      </c>
      <c r="CM165" s="507">
        <f t="shared" si="61"/>
        <v>0</v>
      </c>
      <c r="CO165" s="511">
        <f>IF(EXACT(A165,LCI!A7),LCI!F7,-1*10^6)</f>
        <v>0</v>
      </c>
      <c r="CP165" s="511">
        <f t="shared" si="62"/>
        <v>0</v>
      </c>
      <c r="CQ165" s="511">
        <f t="shared" si="31"/>
        <v>0</v>
      </c>
      <c r="CR165" s="511">
        <f t="shared" si="31"/>
        <v>0</v>
      </c>
      <c r="CS165" s="511">
        <f t="shared" si="31"/>
        <v>0</v>
      </c>
      <c r="CT165" s="511">
        <f t="shared" si="31"/>
        <v>0</v>
      </c>
      <c r="CU165" s="511">
        <f t="shared" si="31"/>
        <v>0</v>
      </c>
      <c r="CV165" s="511">
        <f t="shared" si="31"/>
        <v>0</v>
      </c>
      <c r="CW165" s="511">
        <f t="shared" si="31"/>
        <v>0</v>
      </c>
      <c r="CX165" s="511">
        <f t="shared" si="31"/>
        <v>0</v>
      </c>
      <c r="CY165" s="511">
        <f t="shared" si="31"/>
        <v>0</v>
      </c>
      <c r="CZ165" s="511">
        <f t="shared" si="31"/>
        <v>0</v>
      </c>
      <c r="DA165" s="511">
        <f t="shared" si="31"/>
        <v>0</v>
      </c>
      <c r="DB165" s="511">
        <f t="shared" si="31"/>
        <v>0</v>
      </c>
      <c r="DC165" s="511">
        <f t="shared" si="31"/>
        <v>0</v>
      </c>
      <c r="DD165" s="511">
        <f t="shared" si="31"/>
        <v>0</v>
      </c>
      <c r="DE165" s="511">
        <f t="shared" si="31"/>
        <v>0</v>
      </c>
      <c r="DF165" s="511">
        <f t="shared" si="31"/>
        <v>0</v>
      </c>
      <c r="DG165" s="511">
        <f t="shared" si="63"/>
        <v>0</v>
      </c>
      <c r="DH165" s="511">
        <f t="shared" si="63"/>
        <v>0</v>
      </c>
      <c r="DI165" s="511">
        <f t="shared" si="63"/>
        <v>0</v>
      </c>
      <c r="DJ165" s="511">
        <f t="shared" si="63"/>
        <v>0</v>
      </c>
      <c r="DL165" s="530">
        <f>IF(EXACT(A165,LCI!A7),LCI!J7,-1*10^6)</f>
        <v>0</v>
      </c>
      <c r="DM165" s="530">
        <f t="shared" si="64"/>
        <v>0</v>
      </c>
      <c r="DN165" s="530">
        <f t="shared" si="65"/>
        <v>0</v>
      </c>
      <c r="DO165" s="530">
        <f t="shared" si="66"/>
        <v>0</v>
      </c>
      <c r="DP165" s="530">
        <f t="shared" si="67"/>
        <v>0</v>
      </c>
      <c r="DQ165" s="530">
        <f t="shared" si="68"/>
        <v>0</v>
      </c>
      <c r="DR165" s="530">
        <f t="shared" si="69"/>
        <v>0</v>
      </c>
      <c r="DS165" s="530">
        <f t="shared" si="70"/>
        <v>0</v>
      </c>
      <c r="DT165" s="530">
        <f t="shared" si="71"/>
        <v>0</v>
      </c>
      <c r="DU165" s="530">
        <f t="shared" si="72"/>
        <v>0</v>
      </c>
      <c r="DV165" s="530">
        <f t="shared" si="73"/>
        <v>0</v>
      </c>
      <c r="DW165" s="530">
        <f t="shared" si="74"/>
        <v>0</v>
      </c>
      <c r="DX165" s="530">
        <f t="shared" si="75"/>
        <v>0</v>
      </c>
      <c r="DY165" s="530">
        <f t="shared" si="76"/>
        <v>0</v>
      </c>
      <c r="DZ165" s="530">
        <f t="shared" si="77"/>
        <v>0</v>
      </c>
      <c r="EA165" s="530">
        <f t="shared" si="78"/>
        <v>0</v>
      </c>
      <c r="EB165" s="530">
        <f t="shared" si="79"/>
        <v>0</v>
      </c>
      <c r="EC165" s="530">
        <f t="shared" si="80"/>
        <v>0</v>
      </c>
      <c r="ED165" s="530">
        <f t="shared" si="81"/>
        <v>0</v>
      </c>
      <c r="EE165" s="530">
        <f t="shared" si="82"/>
        <v>0</v>
      </c>
      <c r="EF165" s="530">
        <f t="shared" si="83"/>
        <v>0</v>
      </c>
      <c r="EG165" s="530">
        <f t="shared" si="84"/>
        <v>0</v>
      </c>
      <c r="EI165" s="535">
        <f>IF(EXACT(A165,LCI!A7),LCI!K7,-1*10^6)</f>
        <v>0</v>
      </c>
      <c r="EJ165" s="531">
        <f t="shared" si="85"/>
        <v>0</v>
      </c>
      <c r="EK165" s="536">
        <f t="shared" si="86"/>
        <v>0</v>
      </c>
      <c r="EL165" s="531">
        <f t="shared" si="87"/>
        <v>0</v>
      </c>
      <c r="EM165" s="531">
        <f t="shared" si="88"/>
        <v>0</v>
      </c>
      <c r="EN165" s="531">
        <f t="shared" si="89"/>
        <v>0</v>
      </c>
      <c r="EO165" s="531">
        <f t="shared" si="90"/>
        <v>0</v>
      </c>
      <c r="EP165" s="531">
        <f t="shared" si="91"/>
        <v>0</v>
      </c>
      <c r="EQ165" s="531">
        <f t="shared" si="92"/>
        <v>0</v>
      </c>
      <c r="ER165" s="531">
        <f t="shared" si="93"/>
        <v>0</v>
      </c>
      <c r="ES165" s="531">
        <f t="shared" si="94"/>
        <v>0</v>
      </c>
      <c r="ET165" s="531">
        <f t="shared" si="95"/>
        <v>0</v>
      </c>
      <c r="EU165" s="531">
        <f t="shared" si="96"/>
        <v>0</v>
      </c>
      <c r="EV165" s="531">
        <f t="shared" si="97"/>
        <v>0</v>
      </c>
      <c r="EW165" s="531">
        <f t="shared" si="98"/>
        <v>0</v>
      </c>
      <c r="EX165" s="531">
        <f t="shared" si="99"/>
        <v>0</v>
      </c>
      <c r="EY165" s="531">
        <f t="shared" si="100"/>
        <v>0</v>
      </c>
      <c r="EZ165" s="531">
        <f t="shared" si="101"/>
        <v>0</v>
      </c>
      <c r="FA165" s="531">
        <f t="shared" si="102"/>
        <v>0</v>
      </c>
      <c r="FB165" s="531">
        <f t="shared" si="103"/>
        <v>0</v>
      </c>
      <c r="FC165" s="531">
        <f t="shared" si="104"/>
        <v>0</v>
      </c>
      <c r="FD165" s="531">
        <f t="shared" si="105"/>
        <v>0</v>
      </c>
      <c r="FF165" s="532">
        <f>IF(EXACT(A165,LCI!A7),LCI!L7,-1*10^6)</f>
        <v>0</v>
      </c>
      <c r="FG165" s="532">
        <f t="shared" si="106"/>
        <v>0</v>
      </c>
      <c r="FH165" s="532">
        <f t="shared" si="107"/>
        <v>0</v>
      </c>
      <c r="FI165" s="532">
        <f t="shared" si="108"/>
        <v>0</v>
      </c>
      <c r="FJ165" s="532">
        <f t="shared" si="109"/>
        <v>0</v>
      </c>
      <c r="FK165" s="532">
        <f t="shared" si="110"/>
        <v>0</v>
      </c>
      <c r="FL165" s="532">
        <f t="shared" si="111"/>
        <v>0</v>
      </c>
      <c r="FM165" s="532">
        <f t="shared" si="112"/>
        <v>0</v>
      </c>
      <c r="FN165" s="532">
        <f t="shared" si="113"/>
        <v>0</v>
      </c>
      <c r="FO165" s="532">
        <f t="shared" si="114"/>
        <v>0</v>
      </c>
      <c r="FP165" s="532">
        <f t="shared" si="115"/>
        <v>0</v>
      </c>
      <c r="FQ165" s="532">
        <f t="shared" si="116"/>
        <v>0</v>
      </c>
      <c r="FR165" s="532">
        <f t="shared" si="117"/>
        <v>0</v>
      </c>
      <c r="FS165" s="532">
        <f t="shared" si="118"/>
        <v>0</v>
      </c>
      <c r="FT165" s="532">
        <f t="shared" si="119"/>
        <v>0</v>
      </c>
      <c r="FU165" s="532">
        <f t="shared" si="120"/>
        <v>0</v>
      </c>
      <c r="FV165" s="532">
        <f t="shared" si="121"/>
        <v>0</v>
      </c>
      <c r="FW165" s="532">
        <f t="shared" si="122"/>
        <v>0</v>
      </c>
      <c r="FX165" s="532">
        <f t="shared" si="123"/>
        <v>0</v>
      </c>
      <c r="FY165" s="532">
        <f t="shared" si="124"/>
        <v>0</v>
      </c>
      <c r="FZ165" s="532">
        <f t="shared" si="125"/>
        <v>0</v>
      </c>
      <c r="GA165" s="532">
        <f t="shared" si="126"/>
        <v>0</v>
      </c>
      <c r="GC165" s="533">
        <f>IF(EXACT(A165,LCI!A7),LCI!M7,-1*10^6)</f>
        <v>0</v>
      </c>
      <c r="GD165" s="533">
        <f t="shared" si="127"/>
        <v>0</v>
      </c>
      <c r="GE165" s="533">
        <f t="shared" si="128"/>
        <v>0</v>
      </c>
      <c r="GF165" s="533">
        <f t="shared" si="129"/>
        <v>0</v>
      </c>
      <c r="GG165" s="533">
        <f t="shared" si="130"/>
        <v>0</v>
      </c>
      <c r="GH165" s="533">
        <f t="shared" si="131"/>
        <v>0</v>
      </c>
      <c r="GI165" s="533">
        <f t="shared" si="132"/>
        <v>0</v>
      </c>
      <c r="GJ165" s="533">
        <f t="shared" si="133"/>
        <v>0</v>
      </c>
      <c r="GK165" s="533">
        <f t="shared" si="134"/>
        <v>0</v>
      </c>
      <c r="GL165" s="533">
        <f t="shared" si="135"/>
        <v>0</v>
      </c>
      <c r="GM165" s="533">
        <f t="shared" si="136"/>
        <v>0</v>
      </c>
      <c r="GN165" s="533">
        <f t="shared" si="137"/>
        <v>0</v>
      </c>
      <c r="GO165" s="533">
        <f t="shared" si="138"/>
        <v>0</v>
      </c>
      <c r="GP165" s="533">
        <f t="shared" si="139"/>
        <v>0</v>
      </c>
      <c r="GQ165" s="533">
        <f t="shared" si="140"/>
        <v>0</v>
      </c>
      <c r="GR165" s="533">
        <f t="shared" si="141"/>
        <v>0</v>
      </c>
      <c r="GS165" s="533">
        <f t="shared" si="142"/>
        <v>0</v>
      </c>
      <c r="GT165" s="533">
        <f t="shared" si="143"/>
        <v>0</v>
      </c>
      <c r="GU165" s="533">
        <f t="shared" si="144"/>
        <v>0</v>
      </c>
      <c r="GV165" s="533">
        <f t="shared" si="145"/>
        <v>0</v>
      </c>
      <c r="GW165" s="533">
        <f t="shared" si="146"/>
        <v>0</v>
      </c>
      <c r="GX165" s="533">
        <f t="shared" si="147"/>
        <v>0</v>
      </c>
      <c r="GZ165" s="511">
        <f>IF(EXACT(A165,LCI!A7),LCI!N7,-1*10^6)</f>
        <v>0</v>
      </c>
      <c r="HA165" s="511">
        <f t="shared" si="148"/>
        <v>0</v>
      </c>
      <c r="HB165" s="511">
        <f t="shared" si="149"/>
        <v>0</v>
      </c>
      <c r="HC165" s="511">
        <f t="shared" si="150"/>
        <v>0</v>
      </c>
      <c r="HD165" s="511">
        <f t="shared" si="151"/>
        <v>0</v>
      </c>
      <c r="HE165" s="511">
        <f t="shared" si="152"/>
        <v>0</v>
      </c>
      <c r="HF165" s="511">
        <f t="shared" si="153"/>
        <v>0</v>
      </c>
      <c r="HG165" s="511">
        <f t="shared" si="154"/>
        <v>0</v>
      </c>
      <c r="HH165" s="511">
        <f t="shared" si="155"/>
        <v>0</v>
      </c>
      <c r="HI165" s="511">
        <f t="shared" si="156"/>
        <v>0</v>
      </c>
      <c r="HJ165" s="511">
        <f t="shared" si="157"/>
        <v>0</v>
      </c>
      <c r="HK165" s="511">
        <f t="shared" si="158"/>
        <v>0</v>
      </c>
      <c r="HL165" s="511">
        <f t="shared" si="159"/>
        <v>0</v>
      </c>
      <c r="HM165" s="511">
        <f t="shared" si="160"/>
        <v>0</v>
      </c>
      <c r="HN165" s="511">
        <f t="shared" si="161"/>
        <v>0</v>
      </c>
      <c r="HO165" s="511">
        <f t="shared" si="162"/>
        <v>0</v>
      </c>
      <c r="HP165" s="511">
        <f t="shared" si="163"/>
        <v>0</v>
      </c>
      <c r="HQ165" s="511">
        <f t="shared" si="164"/>
        <v>0</v>
      </c>
      <c r="HR165" s="511">
        <f t="shared" si="165"/>
        <v>0</v>
      </c>
      <c r="HS165" s="511">
        <f t="shared" si="166"/>
        <v>0</v>
      </c>
      <c r="HT165" s="511">
        <f t="shared" si="167"/>
        <v>0</v>
      </c>
      <c r="HU165" s="511">
        <f t="shared" si="168"/>
        <v>0</v>
      </c>
      <c r="HW165" s="534">
        <f>IF(EXACT(A165,LCI!A7),LCI!O7,-1*10^6)</f>
        <v>0</v>
      </c>
      <c r="HX165" s="534">
        <f t="shared" si="169"/>
        <v>0</v>
      </c>
      <c r="HY165" s="534">
        <f t="shared" si="170"/>
        <v>0</v>
      </c>
      <c r="HZ165" s="534">
        <f t="shared" si="171"/>
        <v>0</v>
      </c>
      <c r="IA165" s="534">
        <f t="shared" si="172"/>
        <v>0</v>
      </c>
      <c r="IB165" s="534">
        <f t="shared" si="173"/>
        <v>0</v>
      </c>
      <c r="IC165" s="534">
        <f t="shared" si="174"/>
        <v>0</v>
      </c>
      <c r="ID165" s="534">
        <f t="shared" si="175"/>
        <v>0</v>
      </c>
      <c r="IE165" s="534">
        <f t="shared" si="176"/>
        <v>0</v>
      </c>
      <c r="IF165" s="534">
        <f t="shared" si="177"/>
        <v>0</v>
      </c>
      <c r="IG165" s="534">
        <f t="shared" si="178"/>
        <v>0</v>
      </c>
      <c r="IH165" s="534">
        <f t="shared" si="179"/>
        <v>0</v>
      </c>
      <c r="II165" s="534">
        <f t="shared" si="180"/>
        <v>0</v>
      </c>
      <c r="IJ165" s="534">
        <f t="shared" si="181"/>
        <v>0</v>
      </c>
      <c r="IK165" s="534">
        <f t="shared" si="182"/>
        <v>0</v>
      </c>
      <c r="IL165" s="534">
        <f t="shared" si="183"/>
        <v>0</v>
      </c>
      <c r="IM165" s="534">
        <f t="shared" si="184"/>
        <v>0</v>
      </c>
      <c r="IN165" s="534">
        <f t="shared" si="185"/>
        <v>0</v>
      </c>
      <c r="IO165" s="534">
        <f t="shared" si="186"/>
        <v>0</v>
      </c>
      <c r="IP165" s="534">
        <f t="shared" si="187"/>
        <v>0</v>
      </c>
      <c r="IQ165" s="534">
        <f t="shared" si="188"/>
        <v>0</v>
      </c>
      <c r="IR165" s="534">
        <f t="shared" si="189"/>
        <v>0</v>
      </c>
      <c r="IT165" s="531">
        <f>IF(EXACT(A165,LCI!A7),LCI!P7,-1*10^6)</f>
        <v>0</v>
      </c>
      <c r="IU165" s="531">
        <f t="shared" si="190"/>
        <v>0</v>
      </c>
      <c r="IV165" s="531">
        <f t="shared" si="191"/>
        <v>0</v>
      </c>
      <c r="IW165" s="531">
        <f t="shared" si="192"/>
        <v>0</v>
      </c>
      <c r="IX165" s="531">
        <f t="shared" si="193"/>
        <v>0</v>
      </c>
      <c r="IY165" s="531">
        <f t="shared" si="194"/>
        <v>0</v>
      </c>
      <c r="IZ165" s="531">
        <f t="shared" si="195"/>
        <v>0</v>
      </c>
      <c r="JA165" s="531">
        <f t="shared" si="196"/>
        <v>0</v>
      </c>
      <c r="JB165" s="531">
        <f t="shared" si="197"/>
        <v>0</v>
      </c>
      <c r="JC165" s="531">
        <f t="shared" si="198"/>
        <v>0</v>
      </c>
      <c r="JD165" s="531">
        <f t="shared" si="199"/>
        <v>0</v>
      </c>
      <c r="JE165" s="531">
        <f t="shared" si="200"/>
        <v>0</v>
      </c>
      <c r="JF165" s="531">
        <f t="shared" si="201"/>
        <v>0</v>
      </c>
      <c r="JG165" s="531">
        <f t="shared" si="202"/>
        <v>0</v>
      </c>
      <c r="JH165" s="531">
        <f t="shared" si="203"/>
        <v>0</v>
      </c>
      <c r="JI165" s="531">
        <f t="shared" si="204"/>
        <v>0</v>
      </c>
      <c r="JJ165" s="531">
        <f t="shared" si="205"/>
        <v>0</v>
      </c>
      <c r="JK165" s="531">
        <f t="shared" si="206"/>
        <v>0</v>
      </c>
      <c r="JL165" s="531">
        <f t="shared" si="207"/>
        <v>0</v>
      </c>
      <c r="JM165" s="531">
        <f t="shared" si="208"/>
        <v>0</v>
      </c>
      <c r="JN165" s="531">
        <f t="shared" si="209"/>
        <v>0</v>
      </c>
      <c r="JO165" s="531">
        <f t="shared" si="210"/>
        <v>0</v>
      </c>
      <c r="JQ165" s="532">
        <f>IF(EXACT(A165,LCI!A7),LCI!Q7,-1*10^6)</f>
        <v>0</v>
      </c>
      <c r="JR165" s="532">
        <f t="shared" si="211"/>
        <v>0</v>
      </c>
      <c r="JS165" s="532">
        <f t="shared" si="212"/>
        <v>0</v>
      </c>
      <c r="JT165" s="532">
        <f t="shared" si="213"/>
        <v>0</v>
      </c>
      <c r="JU165" s="532">
        <f t="shared" si="214"/>
        <v>0</v>
      </c>
      <c r="JV165" s="532">
        <f t="shared" si="215"/>
        <v>0</v>
      </c>
      <c r="JW165" s="532">
        <f t="shared" si="216"/>
        <v>0</v>
      </c>
      <c r="JX165" s="532">
        <f t="shared" si="217"/>
        <v>0</v>
      </c>
      <c r="JY165" s="532">
        <f t="shared" si="218"/>
        <v>0</v>
      </c>
      <c r="JZ165" s="532">
        <f t="shared" si="219"/>
        <v>0</v>
      </c>
      <c r="KA165" s="532">
        <f t="shared" si="220"/>
        <v>0</v>
      </c>
      <c r="KB165" s="532">
        <f t="shared" si="221"/>
        <v>0</v>
      </c>
      <c r="KC165" s="532">
        <f t="shared" si="222"/>
        <v>0</v>
      </c>
      <c r="KD165" s="532">
        <f t="shared" si="223"/>
        <v>0</v>
      </c>
      <c r="KE165" s="532">
        <f t="shared" si="224"/>
        <v>0</v>
      </c>
      <c r="KF165" s="532">
        <f t="shared" si="225"/>
        <v>0</v>
      </c>
      <c r="KG165" s="532">
        <f t="shared" si="226"/>
        <v>0</v>
      </c>
      <c r="KH165" s="532">
        <f t="shared" si="227"/>
        <v>0</v>
      </c>
      <c r="KI165" s="532">
        <f t="shared" si="228"/>
        <v>0</v>
      </c>
      <c r="KJ165" s="532">
        <f t="shared" si="229"/>
        <v>0</v>
      </c>
      <c r="KK165" s="532">
        <f t="shared" si="230"/>
        <v>0</v>
      </c>
      <c r="KL165" s="532">
        <f t="shared" si="231"/>
        <v>0</v>
      </c>
      <c r="KN165" s="533">
        <f>IF(EXACT(A165,LCI!A7),LCI!R7,-1*10^6)</f>
        <v>0</v>
      </c>
      <c r="KO165" s="533">
        <f t="shared" si="232"/>
        <v>0</v>
      </c>
      <c r="KP165" s="533">
        <f t="shared" si="233"/>
        <v>0</v>
      </c>
      <c r="KQ165" s="533">
        <f t="shared" si="234"/>
        <v>0</v>
      </c>
      <c r="KR165" s="533">
        <f t="shared" si="235"/>
        <v>0</v>
      </c>
      <c r="KS165" s="533">
        <f t="shared" si="236"/>
        <v>0</v>
      </c>
      <c r="KT165" s="533">
        <f t="shared" si="237"/>
        <v>0</v>
      </c>
      <c r="KU165" s="533">
        <f t="shared" si="238"/>
        <v>0</v>
      </c>
      <c r="KV165" s="533">
        <f t="shared" si="239"/>
        <v>0</v>
      </c>
      <c r="KW165" s="533">
        <f t="shared" si="240"/>
        <v>0</v>
      </c>
      <c r="KX165" s="533">
        <f t="shared" si="241"/>
        <v>0</v>
      </c>
      <c r="KY165" s="533">
        <f t="shared" si="242"/>
        <v>0</v>
      </c>
      <c r="KZ165" s="533">
        <f t="shared" si="243"/>
        <v>0</v>
      </c>
      <c r="LA165" s="533">
        <f t="shared" si="244"/>
        <v>0</v>
      </c>
      <c r="LB165" s="533">
        <f t="shared" si="245"/>
        <v>0</v>
      </c>
      <c r="LC165" s="533">
        <f t="shared" si="246"/>
        <v>0</v>
      </c>
      <c r="LD165" s="533">
        <f t="shared" si="247"/>
        <v>0</v>
      </c>
      <c r="LE165" s="533">
        <f t="shared" si="248"/>
        <v>0</v>
      </c>
      <c r="LF165" s="533">
        <f t="shared" si="249"/>
        <v>0</v>
      </c>
      <c r="LG165" s="533">
        <f t="shared" si="250"/>
        <v>0</v>
      </c>
      <c r="LH165" s="533">
        <f t="shared" si="251"/>
        <v>0</v>
      </c>
      <c r="LI165" s="533">
        <f t="shared" si="252"/>
        <v>0</v>
      </c>
    </row>
    <row r="166" spans="1:321" x14ac:dyDescent="0.25">
      <c r="A166" s="14" t="str">
        <f>LCI!A8</f>
        <v>Alpha-Amylase (kg/yr)</v>
      </c>
      <c r="B166" s="42">
        <f>B47</f>
        <v>0</v>
      </c>
      <c r="C166" s="42">
        <f t="shared" ref="C166:I166" si="266">C47</f>
        <v>0</v>
      </c>
      <c r="D166" s="42">
        <f t="shared" si="266"/>
        <v>763.31851799999993</v>
      </c>
      <c r="E166" s="42">
        <f t="shared" si="266"/>
        <v>0</v>
      </c>
      <c r="F166" s="42">
        <f t="shared" si="266"/>
        <v>0</v>
      </c>
      <c r="G166" s="42">
        <f t="shared" si="266"/>
        <v>0</v>
      </c>
      <c r="H166" s="42">
        <f t="shared" si="266"/>
        <v>0</v>
      </c>
      <c r="I166" s="42">
        <f t="shared" si="266"/>
        <v>0</v>
      </c>
      <c r="J166" s="42"/>
      <c r="K166" s="42"/>
      <c r="L166" s="42">
        <f t="shared" ref="C166:P167" si="267">L47</f>
        <v>0</v>
      </c>
      <c r="M166" s="42"/>
      <c r="N166" s="42"/>
      <c r="O166" s="257"/>
      <c r="P166" s="251"/>
      <c r="Q166" s="251"/>
      <c r="R166" s="251"/>
      <c r="S166" s="251"/>
      <c r="T166" s="268"/>
      <c r="U166" s="251"/>
      <c r="V166" s="251"/>
      <c r="X166" s="45">
        <f>IF(EXACT(A166,LCI!A8),LCI!G8,-1*10^6)</f>
        <v>3.31</v>
      </c>
      <c r="Y166" s="47">
        <f t="shared" ref="Y166" si="268">B166*$X166</f>
        <v>0</v>
      </c>
      <c r="Z166" s="47">
        <f t="shared" ref="Z166" si="269">C166*$X166</f>
        <v>0</v>
      </c>
      <c r="AA166" s="47">
        <f t="shared" ref="AA166" si="270">D166*$X166</f>
        <v>2526.58429458</v>
      </c>
      <c r="AB166" s="47">
        <f t="shared" si="48"/>
        <v>0</v>
      </c>
      <c r="AC166" s="47">
        <f t="shared" si="49"/>
        <v>0</v>
      </c>
      <c r="AD166" s="47">
        <f t="shared" si="8"/>
        <v>0</v>
      </c>
      <c r="AE166" s="47">
        <f t="shared" si="8"/>
        <v>0</v>
      </c>
      <c r="AF166" s="47">
        <f t="shared" si="8"/>
        <v>0</v>
      </c>
      <c r="AG166" s="47">
        <f t="shared" si="8"/>
        <v>0</v>
      </c>
      <c r="AH166" s="47">
        <f t="shared" si="8"/>
        <v>0</v>
      </c>
      <c r="AI166" s="47">
        <f t="shared" si="8"/>
        <v>0</v>
      </c>
      <c r="AJ166" s="47">
        <f t="shared" si="8"/>
        <v>0</v>
      </c>
      <c r="AK166" s="47">
        <f t="shared" si="50"/>
        <v>0</v>
      </c>
      <c r="AL166" s="47">
        <f t="shared" si="51"/>
        <v>0</v>
      </c>
      <c r="AM166" s="47">
        <f t="shared" si="52"/>
        <v>0</v>
      </c>
      <c r="AN166" s="260">
        <f t="shared" si="53"/>
        <v>0</v>
      </c>
      <c r="AO166" s="260">
        <f t="shared" si="54"/>
        <v>0</v>
      </c>
      <c r="AP166" s="260">
        <f t="shared" si="55"/>
        <v>0</v>
      </c>
      <c r="AQ166" s="260">
        <f t="shared" si="56"/>
        <v>0</v>
      </c>
      <c r="AR166" s="260">
        <f t="shared" si="57"/>
        <v>0</v>
      </c>
      <c r="AS166" s="260">
        <f t="shared" si="58"/>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1">
        <f t="shared" si="18"/>
        <v>0</v>
      </c>
      <c r="BF166" s="71">
        <f t="shared" si="19"/>
        <v>0</v>
      </c>
      <c r="BG166" s="521">
        <f t="shared" si="20"/>
        <v>0</v>
      </c>
      <c r="BH166" s="71">
        <f t="shared" si="263"/>
        <v>0</v>
      </c>
      <c r="BI166" s="71">
        <f t="shared" si="254"/>
        <v>0</v>
      </c>
      <c r="BJ166" s="71">
        <f t="shared" si="255"/>
        <v>0</v>
      </c>
      <c r="BK166" s="71">
        <f t="shared" si="256"/>
        <v>0</v>
      </c>
      <c r="BL166" s="71">
        <f t="shared" si="257"/>
        <v>0</v>
      </c>
      <c r="BM166" s="71">
        <f t="shared" si="258"/>
        <v>0</v>
      </c>
      <c r="BN166" s="71">
        <f t="shared" si="259"/>
        <v>0</v>
      </c>
      <c r="BO166" s="71">
        <f t="shared" si="260"/>
        <v>0</v>
      </c>
      <c r="BP166" s="71">
        <f t="shared" si="261"/>
        <v>0</v>
      </c>
      <c r="BR166" s="507">
        <f>IF(EXACT(A166,LCI!A8),LCI!I8,-1*10^6)</f>
        <v>0</v>
      </c>
      <c r="BS166" s="507">
        <f t="shared" si="59"/>
        <v>0</v>
      </c>
      <c r="BT166" s="507">
        <f t="shared" si="60"/>
        <v>0</v>
      </c>
      <c r="BU166" s="507">
        <f t="shared" si="30"/>
        <v>0</v>
      </c>
      <c r="BV166" s="507">
        <f t="shared" si="30"/>
        <v>0</v>
      </c>
      <c r="BW166" s="507">
        <f t="shared" si="30"/>
        <v>0</v>
      </c>
      <c r="BX166" s="507">
        <f t="shared" si="30"/>
        <v>0</v>
      </c>
      <c r="BY166" s="507">
        <f t="shared" si="30"/>
        <v>0</v>
      </c>
      <c r="BZ166" s="507">
        <f t="shared" si="30"/>
        <v>0</v>
      </c>
      <c r="CA166" s="507">
        <f t="shared" si="30"/>
        <v>0</v>
      </c>
      <c r="CB166" s="507">
        <f t="shared" si="30"/>
        <v>0</v>
      </c>
      <c r="CC166" s="507">
        <f t="shared" si="30"/>
        <v>0</v>
      </c>
      <c r="CD166" s="507">
        <f t="shared" si="30"/>
        <v>0</v>
      </c>
      <c r="CE166" s="507">
        <f t="shared" si="30"/>
        <v>0</v>
      </c>
      <c r="CF166" s="507">
        <f t="shared" si="30"/>
        <v>0</v>
      </c>
      <c r="CG166" s="507">
        <f t="shared" si="30"/>
        <v>0</v>
      </c>
      <c r="CH166" s="507">
        <f t="shared" si="30"/>
        <v>0</v>
      </c>
      <c r="CI166" s="507">
        <f t="shared" si="30"/>
        <v>0</v>
      </c>
      <c r="CJ166" s="507">
        <f t="shared" si="30"/>
        <v>0</v>
      </c>
      <c r="CK166" s="507">
        <f t="shared" si="61"/>
        <v>0</v>
      </c>
      <c r="CL166" s="507">
        <f t="shared" si="61"/>
        <v>0</v>
      </c>
      <c r="CM166" s="507">
        <f t="shared" si="61"/>
        <v>0</v>
      </c>
      <c r="CO166" s="511">
        <f>IF(EXACT(A166,LCI!A8),LCI!F8,-1*10^6)</f>
        <v>191</v>
      </c>
      <c r="CP166" s="511">
        <f t="shared" si="62"/>
        <v>0</v>
      </c>
      <c r="CQ166" s="511">
        <f t="shared" si="31"/>
        <v>0</v>
      </c>
      <c r="CR166" s="511">
        <f t="shared" si="31"/>
        <v>145793.83693799999</v>
      </c>
      <c r="CS166" s="511">
        <f t="shared" si="31"/>
        <v>0</v>
      </c>
      <c r="CT166" s="511">
        <f t="shared" si="31"/>
        <v>0</v>
      </c>
      <c r="CU166" s="511">
        <f t="shared" si="31"/>
        <v>0</v>
      </c>
      <c r="CV166" s="511">
        <f t="shared" si="31"/>
        <v>0</v>
      </c>
      <c r="CW166" s="511">
        <f t="shared" si="31"/>
        <v>0</v>
      </c>
      <c r="CX166" s="511">
        <f t="shared" si="31"/>
        <v>0</v>
      </c>
      <c r="CY166" s="511">
        <f t="shared" si="31"/>
        <v>0</v>
      </c>
      <c r="CZ166" s="511">
        <f t="shared" si="31"/>
        <v>0</v>
      </c>
      <c r="DA166" s="511">
        <f t="shared" si="31"/>
        <v>0</v>
      </c>
      <c r="DB166" s="511">
        <f t="shared" si="31"/>
        <v>0</v>
      </c>
      <c r="DC166" s="511">
        <f t="shared" si="31"/>
        <v>0</v>
      </c>
      <c r="DD166" s="511">
        <f t="shared" si="31"/>
        <v>0</v>
      </c>
      <c r="DE166" s="511">
        <f t="shared" si="31"/>
        <v>0</v>
      </c>
      <c r="DF166" s="511">
        <f t="shared" si="31"/>
        <v>0</v>
      </c>
      <c r="DG166" s="511">
        <f t="shared" si="63"/>
        <v>0</v>
      </c>
      <c r="DH166" s="511">
        <f t="shared" si="63"/>
        <v>0</v>
      </c>
      <c r="DI166" s="511">
        <f t="shared" si="63"/>
        <v>0</v>
      </c>
      <c r="DJ166" s="511">
        <f t="shared" si="63"/>
        <v>0</v>
      </c>
      <c r="DL166" s="530">
        <f>IF(EXACT(A166,LCI!A8),LCI!J8,-1*10^6)</f>
        <v>0</v>
      </c>
      <c r="DM166" s="530">
        <f t="shared" si="64"/>
        <v>0</v>
      </c>
      <c r="DN166" s="530">
        <f t="shared" si="65"/>
        <v>0</v>
      </c>
      <c r="DO166" s="530">
        <f t="shared" si="66"/>
        <v>0</v>
      </c>
      <c r="DP166" s="530">
        <f t="shared" si="67"/>
        <v>0</v>
      </c>
      <c r="DQ166" s="530">
        <f t="shared" si="68"/>
        <v>0</v>
      </c>
      <c r="DR166" s="530">
        <f t="shared" si="69"/>
        <v>0</v>
      </c>
      <c r="DS166" s="530">
        <f t="shared" si="70"/>
        <v>0</v>
      </c>
      <c r="DT166" s="530">
        <f t="shared" si="71"/>
        <v>0</v>
      </c>
      <c r="DU166" s="530">
        <f t="shared" si="72"/>
        <v>0</v>
      </c>
      <c r="DV166" s="530">
        <f t="shared" si="73"/>
        <v>0</v>
      </c>
      <c r="DW166" s="530">
        <f t="shared" si="74"/>
        <v>0</v>
      </c>
      <c r="DX166" s="530">
        <f t="shared" si="75"/>
        <v>0</v>
      </c>
      <c r="DY166" s="530">
        <f t="shared" si="76"/>
        <v>0</v>
      </c>
      <c r="DZ166" s="530">
        <f t="shared" si="77"/>
        <v>0</v>
      </c>
      <c r="EA166" s="530">
        <f t="shared" si="78"/>
        <v>0</v>
      </c>
      <c r="EB166" s="530">
        <f t="shared" si="79"/>
        <v>0</v>
      </c>
      <c r="EC166" s="530">
        <f t="shared" si="80"/>
        <v>0</v>
      </c>
      <c r="ED166" s="530">
        <f t="shared" si="81"/>
        <v>0</v>
      </c>
      <c r="EE166" s="530">
        <f t="shared" si="82"/>
        <v>0</v>
      </c>
      <c r="EF166" s="530">
        <f t="shared" si="83"/>
        <v>0</v>
      </c>
      <c r="EG166" s="530">
        <f t="shared" si="84"/>
        <v>0</v>
      </c>
      <c r="EI166" s="535">
        <f>IF(EXACT(A166,LCI!A8),LCI!K8,-1*10^6)</f>
        <v>0</v>
      </c>
      <c r="EJ166" s="531">
        <f t="shared" si="85"/>
        <v>0</v>
      </c>
      <c r="EK166" s="536">
        <f t="shared" si="86"/>
        <v>0</v>
      </c>
      <c r="EL166" s="531">
        <f t="shared" si="87"/>
        <v>0</v>
      </c>
      <c r="EM166" s="531">
        <f t="shared" si="88"/>
        <v>0</v>
      </c>
      <c r="EN166" s="531">
        <f t="shared" si="89"/>
        <v>0</v>
      </c>
      <c r="EO166" s="531">
        <f t="shared" si="90"/>
        <v>0</v>
      </c>
      <c r="EP166" s="531">
        <f t="shared" si="91"/>
        <v>0</v>
      </c>
      <c r="EQ166" s="531">
        <f t="shared" si="92"/>
        <v>0</v>
      </c>
      <c r="ER166" s="531">
        <f t="shared" si="93"/>
        <v>0</v>
      </c>
      <c r="ES166" s="531">
        <f t="shared" si="94"/>
        <v>0</v>
      </c>
      <c r="ET166" s="531">
        <f t="shared" si="95"/>
        <v>0</v>
      </c>
      <c r="EU166" s="531">
        <f t="shared" si="96"/>
        <v>0</v>
      </c>
      <c r="EV166" s="531">
        <f t="shared" si="97"/>
        <v>0</v>
      </c>
      <c r="EW166" s="531">
        <f t="shared" si="98"/>
        <v>0</v>
      </c>
      <c r="EX166" s="531">
        <f t="shared" si="99"/>
        <v>0</v>
      </c>
      <c r="EY166" s="531">
        <f t="shared" si="100"/>
        <v>0</v>
      </c>
      <c r="EZ166" s="531">
        <f t="shared" si="101"/>
        <v>0</v>
      </c>
      <c r="FA166" s="531">
        <f t="shared" si="102"/>
        <v>0</v>
      </c>
      <c r="FB166" s="531">
        <f t="shared" si="103"/>
        <v>0</v>
      </c>
      <c r="FC166" s="531">
        <f t="shared" si="104"/>
        <v>0</v>
      </c>
      <c r="FD166" s="531">
        <f t="shared" si="105"/>
        <v>0</v>
      </c>
      <c r="FF166" s="532">
        <f>IF(EXACT(A166,LCI!A8),LCI!L8,-1*10^6)</f>
        <v>0</v>
      </c>
      <c r="FG166" s="532">
        <f t="shared" si="106"/>
        <v>0</v>
      </c>
      <c r="FH166" s="532">
        <f t="shared" si="107"/>
        <v>0</v>
      </c>
      <c r="FI166" s="532">
        <f t="shared" si="108"/>
        <v>0</v>
      </c>
      <c r="FJ166" s="532">
        <f t="shared" si="109"/>
        <v>0</v>
      </c>
      <c r="FK166" s="532">
        <f t="shared" si="110"/>
        <v>0</v>
      </c>
      <c r="FL166" s="532">
        <f t="shared" si="111"/>
        <v>0</v>
      </c>
      <c r="FM166" s="532">
        <f t="shared" si="112"/>
        <v>0</v>
      </c>
      <c r="FN166" s="532">
        <f t="shared" si="113"/>
        <v>0</v>
      </c>
      <c r="FO166" s="532">
        <f t="shared" si="114"/>
        <v>0</v>
      </c>
      <c r="FP166" s="532">
        <f t="shared" si="115"/>
        <v>0</v>
      </c>
      <c r="FQ166" s="532">
        <f t="shared" si="116"/>
        <v>0</v>
      </c>
      <c r="FR166" s="532">
        <f t="shared" si="117"/>
        <v>0</v>
      </c>
      <c r="FS166" s="532">
        <f t="shared" si="118"/>
        <v>0</v>
      </c>
      <c r="FT166" s="532">
        <f t="shared" si="119"/>
        <v>0</v>
      </c>
      <c r="FU166" s="532">
        <f t="shared" si="120"/>
        <v>0</v>
      </c>
      <c r="FV166" s="532">
        <f t="shared" si="121"/>
        <v>0</v>
      </c>
      <c r="FW166" s="532">
        <f t="shared" si="122"/>
        <v>0</v>
      </c>
      <c r="FX166" s="532">
        <f t="shared" si="123"/>
        <v>0</v>
      </c>
      <c r="FY166" s="532">
        <f t="shared" si="124"/>
        <v>0</v>
      </c>
      <c r="FZ166" s="532">
        <f t="shared" si="125"/>
        <v>0</v>
      </c>
      <c r="GA166" s="532">
        <f t="shared" si="126"/>
        <v>0</v>
      </c>
      <c r="GC166" s="533">
        <f>IF(EXACT(A166,LCI!A8),LCI!M8,-1*10^6)</f>
        <v>0</v>
      </c>
      <c r="GD166" s="533">
        <f t="shared" si="127"/>
        <v>0</v>
      </c>
      <c r="GE166" s="533">
        <f t="shared" si="128"/>
        <v>0</v>
      </c>
      <c r="GF166" s="533">
        <f t="shared" si="129"/>
        <v>0</v>
      </c>
      <c r="GG166" s="533">
        <f t="shared" si="130"/>
        <v>0</v>
      </c>
      <c r="GH166" s="533">
        <f t="shared" si="131"/>
        <v>0</v>
      </c>
      <c r="GI166" s="533">
        <f t="shared" si="132"/>
        <v>0</v>
      </c>
      <c r="GJ166" s="533">
        <f t="shared" si="133"/>
        <v>0</v>
      </c>
      <c r="GK166" s="533">
        <f t="shared" si="134"/>
        <v>0</v>
      </c>
      <c r="GL166" s="533">
        <f t="shared" si="135"/>
        <v>0</v>
      </c>
      <c r="GM166" s="533">
        <f t="shared" si="136"/>
        <v>0</v>
      </c>
      <c r="GN166" s="533">
        <f t="shared" si="137"/>
        <v>0</v>
      </c>
      <c r="GO166" s="533">
        <f t="shared" si="138"/>
        <v>0</v>
      </c>
      <c r="GP166" s="533">
        <f t="shared" si="139"/>
        <v>0</v>
      </c>
      <c r="GQ166" s="533">
        <f t="shared" si="140"/>
        <v>0</v>
      </c>
      <c r="GR166" s="533">
        <f t="shared" si="141"/>
        <v>0</v>
      </c>
      <c r="GS166" s="533">
        <f t="shared" si="142"/>
        <v>0</v>
      </c>
      <c r="GT166" s="533">
        <f t="shared" si="143"/>
        <v>0</v>
      </c>
      <c r="GU166" s="533">
        <f t="shared" si="144"/>
        <v>0</v>
      </c>
      <c r="GV166" s="533">
        <f t="shared" si="145"/>
        <v>0</v>
      </c>
      <c r="GW166" s="533">
        <f t="shared" si="146"/>
        <v>0</v>
      </c>
      <c r="GX166" s="533">
        <f t="shared" si="147"/>
        <v>0</v>
      </c>
      <c r="GZ166" s="511">
        <f>IF(EXACT(A166,LCI!A8),LCI!N8,-1*10^6)</f>
        <v>0</v>
      </c>
      <c r="HA166" s="511">
        <f t="shared" si="148"/>
        <v>0</v>
      </c>
      <c r="HB166" s="511">
        <f t="shared" si="149"/>
        <v>0</v>
      </c>
      <c r="HC166" s="511">
        <f t="shared" si="150"/>
        <v>0</v>
      </c>
      <c r="HD166" s="511">
        <f t="shared" si="151"/>
        <v>0</v>
      </c>
      <c r="HE166" s="511">
        <f t="shared" si="152"/>
        <v>0</v>
      </c>
      <c r="HF166" s="511">
        <f t="shared" si="153"/>
        <v>0</v>
      </c>
      <c r="HG166" s="511">
        <f t="shared" si="154"/>
        <v>0</v>
      </c>
      <c r="HH166" s="511">
        <f t="shared" si="155"/>
        <v>0</v>
      </c>
      <c r="HI166" s="511">
        <f t="shared" si="156"/>
        <v>0</v>
      </c>
      <c r="HJ166" s="511">
        <f t="shared" si="157"/>
        <v>0</v>
      </c>
      <c r="HK166" s="511">
        <f t="shared" si="158"/>
        <v>0</v>
      </c>
      <c r="HL166" s="511">
        <f t="shared" si="159"/>
        <v>0</v>
      </c>
      <c r="HM166" s="511">
        <f t="shared" si="160"/>
        <v>0</v>
      </c>
      <c r="HN166" s="511">
        <f t="shared" si="161"/>
        <v>0</v>
      </c>
      <c r="HO166" s="511">
        <f t="shared" si="162"/>
        <v>0</v>
      </c>
      <c r="HP166" s="511">
        <f t="shared" si="163"/>
        <v>0</v>
      </c>
      <c r="HQ166" s="511">
        <f t="shared" si="164"/>
        <v>0</v>
      </c>
      <c r="HR166" s="511">
        <f t="shared" si="165"/>
        <v>0</v>
      </c>
      <c r="HS166" s="511">
        <f t="shared" si="166"/>
        <v>0</v>
      </c>
      <c r="HT166" s="511">
        <f t="shared" si="167"/>
        <v>0</v>
      </c>
      <c r="HU166" s="511">
        <f t="shared" si="168"/>
        <v>0</v>
      </c>
      <c r="HW166" s="534">
        <f>IF(EXACT(A166,LCI!A8),LCI!O8,-1*10^6)</f>
        <v>0</v>
      </c>
      <c r="HX166" s="534">
        <f t="shared" si="169"/>
        <v>0</v>
      </c>
      <c r="HY166" s="534">
        <f t="shared" si="170"/>
        <v>0</v>
      </c>
      <c r="HZ166" s="534">
        <f t="shared" si="171"/>
        <v>0</v>
      </c>
      <c r="IA166" s="534">
        <f t="shared" si="172"/>
        <v>0</v>
      </c>
      <c r="IB166" s="534">
        <f t="shared" si="173"/>
        <v>0</v>
      </c>
      <c r="IC166" s="534">
        <f t="shared" si="174"/>
        <v>0</v>
      </c>
      <c r="ID166" s="534">
        <f t="shared" si="175"/>
        <v>0</v>
      </c>
      <c r="IE166" s="534">
        <f t="shared" si="176"/>
        <v>0</v>
      </c>
      <c r="IF166" s="534">
        <f t="shared" si="177"/>
        <v>0</v>
      </c>
      <c r="IG166" s="534">
        <f t="shared" si="178"/>
        <v>0</v>
      </c>
      <c r="IH166" s="534">
        <f t="shared" si="179"/>
        <v>0</v>
      </c>
      <c r="II166" s="534">
        <f t="shared" si="180"/>
        <v>0</v>
      </c>
      <c r="IJ166" s="534">
        <f t="shared" si="181"/>
        <v>0</v>
      </c>
      <c r="IK166" s="534">
        <f t="shared" si="182"/>
        <v>0</v>
      </c>
      <c r="IL166" s="534">
        <f t="shared" si="183"/>
        <v>0</v>
      </c>
      <c r="IM166" s="534">
        <f t="shared" si="184"/>
        <v>0</v>
      </c>
      <c r="IN166" s="534">
        <f t="shared" si="185"/>
        <v>0</v>
      </c>
      <c r="IO166" s="534">
        <f t="shared" si="186"/>
        <v>0</v>
      </c>
      <c r="IP166" s="534">
        <f t="shared" si="187"/>
        <v>0</v>
      </c>
      <c r="IQ166" s="534">
        <f t="shared" si="188"/>
        <v>0</v>
      </c>
      <c r="IR166" s="534">
        <f t="shared" si="189"/>
        <v>0</v>
      </c>
      <c r="IT166" s="531">
        <f>IF(EXACT(A166,LCI!A8),LCI!P8,-1*10^6)</f>
        <v>0</v>
      </c>
      <c r="IU166" s="531">
        <f t="shared" si="190"/>
        <v>0</v>
      </c>
      <c r="IV166" s="531">
        <f t="shared" si="191"/>
        <v>0</v>
      </c>
      <c r="IW166" s="531">
        <f t="shared" si="192"/>
        <v>0</v>
      </c>
      <c r="IX166" s="531">
        <f t="shared" si="193"/>
        <v>0</v>
      </c>
      <c r="IY166" s="531">
        <f t="shared" si="194"/>
        <v>0</v>
      </c>
      <c r="IZ166" s="531">
        <f t="shared" si="195"/>
        <v>0</v>
      </c>
      <c r="JA166" s="531">
        <f t="shared" si="196"/>
        <v>0</v>
      </c>
      <c r="JB166" s="531">
        <f t="shared" si="197"/>
        <v>0</v>
      </c>
      <c r="JC166" s="531">
        <f t="shared" si="198"/>
        <v>0</v>
      </c>
      <c r="JD166" s="531">
        <f t="shared" si="199"/>
        <v>0</v>
      </c>
      <c r="JE166" s="531">
        <f t="shared" si="200"/>
        <v>0</v>
      </c>
      <c r="JF166" s="531">
        <f t="shared" si="201"/>
        <v>0</v>
      </c>
      <c r="JG166" s="531">
        <f t="shared" si="202"/>
        <v>0</v>
      </c>
      <c r="JH166" s="531">
        <f t="shared" si="203"/>
        <v>0</v>
      </c>
      <c r="JI166" s="531">
        <f t="shared" si="204"/>
        <v>0</v>
      </c>
      <c r="JJ166" s="531">
        <f t="shared" si="205"/>
        <v>0</v>
      </c>
      <c r="JK166" s="531">
        <f t="shared" si="206"/>
        <v>0</v>
      </c>
      <c r="JL166" s="531">
        <f t="shared" si="207"/>
        <v>0</v>
      </c>
      <c r="JM166" s="531">
        <f t="shared" si="208"/>
        <v>0</v>
      </c>
      <c r="JN166" s="531">
        <f t="shared" si="209"/>
        <v>0</v>
      </c>
      <c r="JO166" s="531">
        <f t="shared" si="210"/>
        <v>0</v>
      </c>
      <c r="JQ166" s="532">
        <f>IF(EXACT(A166,LCI!A8),LCI!Q8,-1*10^6)</f>
        <v>0</v>
      </c>
      <c r="JR166" s="532">
        <f t="shared" si="211"/>
        <v>0</v>
      </c>
      <c r="JS166" s="532">
        <f t="shared" si="212"/>
        <v>0</v>
      </c>
      <c r="JT166" s="532">
        <f t="shared" si="213"/>
        <v>0</v>
      </c>
      <c r="JU166" s="532">
        <f t="shared" si="214"/>
        <v>0</v>
      </c>
      <c r="JV166" s="532">
        <f t="shared" si="215"/>
        <v>0</v>
      </c>
      <c r="JW166" s="532">
        <f t="shared" si="216"/>
        <v>0</v>
      </c>
      <c r="JX166" s="532">
        <f t="shared" si="217"/>
        <v>0</v>
      </c>
      <c r="JY166" s="532">
        <f t="shared" si="218"/>
        <v>0</v>
      </c>
      <c r="JZ166" s="532">
        <f t="shared" si="219"/>
        <v>0</v>
      </c>
      <c r="KA166" s="532">
        <f t="shared" si="220"/>
        <v>0</v>
      </c>
      <c r="KB166" s="532">
        <f t="shared" si="221"/>
        <v>0</v>
      </c>
      <c r="KC166" s="532">
        <f t="shared" si="222"/>
        <v>0</v>
      </c>
      <c r="KD166" s="532">
        <f t="shared" si="223"/>
        <v>0</v>
      </c>
      <c r="KE166" s="532">
        <f t="shared" si="224"/>
        <v>0</v>
      </c>
      <c r="KF166" s="532">
        <f t="shared" si="225"/>
        <v>0</v>
      </c>
      <c r="KG166" s="532">
        <f t="shared" si="226"/>
        <v>0</v>
      </c>
      <c r="KH166" s="532">
        <f t="shared" si="227"/>
        <v>0</v>
      </c>
      <c r="KI166" s="532">
        <f t="shared" si="228"/>
        <v>0</v>
      </c>
      <c r="KJ166" s="532">
        <f t="shared" si="229"/>
        <v>0</v>
      </c>
      <c r="KK166" s="532">
        <f t="shared" si="230"/>
        <v>0</v>
      </c>
      <c r="KL166" s="532">
        <f t="shared" si="231"/>
        <v>0</v>
      </c>
      <c r="KN166" s="533">
        <f>IF(EXACT(A166,LCI!A8),LCI!R8,-1*10^6)</f>
        <v>0</v>
      </c>
      <c r="KO166" s="533">
        <f t="shared" si="232"/>
        <v>0</v>
      </c>
      <c r="KP166" s="533">
        <f t="shared" si="233"/>
        <v>0</v>
      </c>
      <c r="KQ166" s="533">
        <f t="shared" si="234"/>
        <v>0</v>
      </c>
      <c r="KR166" s="533">
        <f t="shared" si="235"/>
        <v>0</v>
      </c>
      <c r="KS166" s="533">
        <f t="shared" si="236"/>
        <v>0</v>
      </c>
      <c r="KT166" s="533">
        <f t="shared" si="237"/>
        <v>0</v>
      </c>
      <c r="KU166" s="533">
        <f t="shared" si="238"/>
        <v>0</v>
      </c>
      <c r="KV166" s="533">
        <f t="shared" si="239"/>
        <v>0</v>
      </c>
      <c r="KW166" s="533">
        <f t="shared" si="240"/>
        <v>0</v>
      </c>
      <c r="KX166" s="533">
        <f t="shared" si="241"/>
        <v>0</v>
      </c>
      <c r="KY166" s="533">
        <f t="shared" si="242"/>
        <v>0</v>
      </c>
      <c r="KZ166" s="533">
        <f t="shared" si="243"/>
        <v>0</v>
      </c>
      <c r="LA166" s="533">
        <f t="shared" si="244"/>
        <v>0</v>
      </c>
      <c r="LB166" s="533">
        <f t="shared" si="245"/>
        <v>0</v>
      </c>
      <c r="LC166" s="533">
        <f t="shared" si="246"/>
        <v>0</v>
      </c>
      <c r="LD166" s="533">
        <f t="shared" si="247"/>
        <v>0</v>
      </c>
      <c r="LE166" s="533">
        <f t="shared" si="248"/>
        <v>0</v>
      </c>
      <c r="LF166" s="533">
        <f t="shared" si="249"/>
        <v>0</v>
      </c>
      <c r="LG166" s="533">
        <f t="shared" si="250"/>
        <v>0</v>
      </c>
      <c r="LH166" s="533">
        <f t="shared" si="251"/>
        <v>0</v>
      </c>
      <c r="LI166" s="533">
        <f t="shared" si="252"/>
        <v>0</v>
      </c>
    </row>
    <row r="167" spans="1:321" x14ac:dyDescent="0.25">
      <c r="A167" s="14" t="str">
        <f>LCI!A9</f>
        <v>Ammonia (kg/yr)</v>
      </c>
      <c r="B167" s="42">
        <f>B48</f>
        <v>0</v>
      </c>
      <c r="C167" s="42">
        <f t="shared" si="267"/>
        <v>0</v>
      </c>
      <c r="D167" s="42">
        <f t="shared" si="267"/>
        <v>0</v>
      </c>
      <c r="E167" s="42">
        <f t="shared" si="267"/>
        <v>0</v>
      </c>
      <c r="F167" s="42">
        <f t="shared" si="267"/>
        <v>0</v>
      </c>
      <c r="G167" s="42">
        <f t="shared" si="267"/>
        <v>0</v>
      </c>
      <c r="H167" s="42">
        <f t="shared" si="267"/>
        <v>0</v>
      </c>
      <c r="I167" s="42">
        <f t="shared" si="267"/>
        <v>0</v>
      </c>
      <c r="J167" s="42">
        <f t="shared" si="267"/>
        <v>0</v>
      </c>
      <c r="K167" s="42">
        <f t="shared" si="267"/>
        <v>0</v>
      </c>
      <c r="L167" s="42">
        <f t="shared" si="267"/>
        <v>0</v>
      </c>
      <c r="M167" s="42">
        <f t="shared" si="267"/>
        <v>0</v>
      </c>
      <c r="N167" s="42">
        <f t="shared" si="267"/>
        <v>0</v>
      </c>
      <c r="O167" s="257">
        <f t="shared" si="267"/>
        <v>0</v>
      </c>
      <c r="P167" s="251">
        <f t="shared" si="267"/>
        <v>0</v>
      </c>
      <c r="Q167" s="251"/>
      <c r="R167" s="251"/>
      <c r="S167" s="251"/>
      <c r="T167" s="268"/>
      <c r="U167" s="251"/>
      <c r="V167" s="251"/>
      <c r="X167" s="45">
        <f>IF(EXACT(A167,LCI!A9),LCI!G9,-1*10^6)</f>
        <v>0.42</v>
      </c>
      <c r="Y167" s="47">
        <f t="shared" si="45"/>
        <v>0</v>
      </c>
      <c r="Z167" s="47">
        <f t="shared" si="46"/>
        <v>0</v>
      </c>
      <c r="AA167" s="47">
        <f t="shared" si="47"/>
        <v>0</v>
      </c>
      <c r="AB167" s="47">
        <f t="shared" si="48"/>
        <v>0</v>
      </c>
      <c r="AC167" s="47">
        <f t="shared" si="49"/>
        <v>0</v>
      </c>
      <c r="AD167" s="47">
        <f t="shared" si="8"/>
        <v>0</v>
      </c>
      <c r="AE167" s="47">
        <f t="shared" si="8"/>
        <v>0</v>
      </c>
      <c r="AF167" s="47">
        <f t="shared" si="8"/>
        <v>0</v>
      </c>
      <c r="AG167" s="47">
        <f t="shared" si="8"/>
        <v>0</v>
      </c>
      <c r="AH167" s="47">
        <f t="shared" si="8"/>
        <v>0</v>
      </c>
      <c r="AI167" s="47">
        <f t="shared" si="8"/>
        <v>0</v>
      </c>
      <c r="AJ167" s="47">
        <f t="shared" si="8"/>
        <v>0</v>
      </c>
      <c r="AK167" s="47">
        <f t="shared" si="50"/>
        <v>0</v>
      </c>
      <c r="AL167" s="262">
        <f t="shared" si="51"/>
        <v>0</v>
      </c>
      <c r="AM167" s="260">
        <f t="shared" si="52"/>
        <v>0</v>
      </c>
      <c r="AN167" s="260">
        <f t="shared" si="53"/>
        <v>0</v>
      </c>
      <c r="AO167" s="260">
        <f t="shared" si="54"/>
        <v>0</v>
      </c>
      <c r="AP167" s="260">
        <f t="shared" si="55"/>
        <v>0</v>
      </c>
      <c r="AQ167" s="260">
        <f t="shared" si="56"/>
        <v>0</v>
      </c>
      <c r="AR167" s="260">
        <f t="shared" si="57"/>
        <v>0</v>
      </c>
      <c r="AS167" s="260">
        <f t="shared" si="58"/>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1">
        <f t="shared" si="18"/>
        <v>0</v>
      </c>
      <c r="BF167" s="71">
        <f t="shared" si="19"/>
        <v>0</v>
      </c>
      <c r="BG167" s="521">
        <f t="shared" si="20"/>
        <v>0</v>
      </c>
      <c r="BH167" s="71">
        <f t="shared" si="263"/>
        <v>0</v>
      </c>
      <c r="BI167" s="71">
        <f t="shared" si="254"/>
        <v>0</v>
      </c>
      <c r="BJ167" s="71">
        <f t="shared" si="255"/>
        <v>0</v>
      </c>
      <c r="BK167" s="71">
        <f t="shared" si="256"/>
        <v>0</v>
      </c>
      <c r="BL167" s="71">
        <f t="shared" si="257"/>
        <v>0</v>
      </c>
      <c r="BM167" s="71">
        <f t="shared" si="258"/>
        <v>0</v>
      </c>
      <c r="BN167" s="71">
        <f t="shared" si="259"/>
        <v>0</v>
      </c>
      <c r="BO167" s="71">
        <f t="shared" si="260"/>
        <v>0</v>
      </c>
      <c r="BP167" s="71">
        <f t="shared" si="261"/>
        <v>0</v>
      </c>
      <c r="BR167" s="507">
        <f>IF(EXACT(A167,LCI!A9),LCI!I9,-1*10^6)</f>
        <v>6.0400000000000002E-3</v>
      </c>
      <c r="BS167" s="507">
        <f t="shared" si="59"/>
        <v>0</v>
      </c>
      <c r="BT167" s="507">
        <f t="shared" si="60"/>
        <v>0</v>
      </c>
      <c r="BU167" s="507">
        <f t="shared" si="30"/>
        <v>0</v>
      </c>
      <c r="BV167" s="507">
        <f t="shared" si="30"/>
        <v>0</v>
      </c>
      <c r="BW167" s="507">
        <f t="shared" si="30"/>
        <v>0</v>
      </c>
      <c r="BX167" s="507">
        <f t="shared" si="30"/>
        <v>0</v>
      </c>
      <c r="BY167" s="507">
        <f t="shared" si="30"/>
        <v>0</v>
      </c>
      <c r="BZ167" s="507">
        <f t="shared" si="30"/>
        <v>0</v>
      </c>
      <c r="CA167" s="507">
        <f t="shared" si="30"/>
        <v>0</v>
      </c>
      <c r="CB167" s="507">
        <f t="shared" si="30"/>
        <v>0</v>
      </c>
      <c r="CC167" s="507">
        <f t="shared" si="30"/>
        <v>0</v>
      </c>
      <c r="CD167" s="507">
        <f t="shared" si="30"/>
        <v>0</v>
      </c>
      <c r="CE167" s="507">
        <f t="shared" si="30"/>
        <v>0</v>
      </c>
      <c r="CF167" s="507">
        <f t="shared" si="30"/>
        <v>0</v>
      </c>
      <c r="CG167" s="507">
        <f t="shared" si="30"/>
        <v>0</v>
      </c>
      <c r="CH167" s="507">
        <f t="shared" si="30"/>
        <v>0</v>
      </c>
      <c r="CI167" s="507">
        <f t="shared" si="30"/>
        <v>0</v>
      </c>
      <c r="CJ167" s="507">
        <f t="shared" si="30"/>
        <v>0</v>
      </c>
      <c r="CK167" s="507">
        <f t="shared" si="61"/>
        <v>0</v>
      </c>
      <c r="CL167" s="507">
        <f t="shared" si="61"/>
        <v>0</v>
      </c>
      <c r="CM167" s="507">
        <f t="shared" si="61"/>
        <v>0</v>
      </c>
      <c r="CO167" s="511">
        <f>IF(EXACT(A167,LCI!A9),LCI!F9,-1*10^6)</f>
        <v>38.700000000000003</v>
      </c>
      <c r="CP167" s="511">
        <f t="shared" si="62"/>
        <v>0</v>
      </c>
      <c r="CQ167" s="511">
        <f t="shared" si="31"/>
        <v>0</v>
      </c>
      <c r="CR167" s="511">
        <f t="shared" si="31"/>
        <v>0</v>
      </c>
      <c r="CS167" s="511">
        <f t="shared" si="31"/>
        <v>0</v>
      </c>
      <c r="CT167" s="511">
        <f t="shared" si="31"/>
        <v>0</v>
      </c>
      <c r="CU167" s="511">
        <f t="shared" si="31"/>
        <v>0</v>
      </c>
      <c r="CV167" s="511">
        <f t="shared" si="31"/>
        <v>0</v>
      </c>
      <c r="CW167" s="511">
        <f t="shared" si="31"/>
        <v>0</v>
      </c>
      <c r="CX167" s="511">
        <f t="shared" si="31"/>
        <v>0</v>
      </c>
      <c r="CY167" s="511">
        <f t="shared" si="31"/>
        <v>0</v>
      </c>
      <c r="CZ167" s="511">
        <f t="shared" si="31"/>
        <v>0</v>
      </c>
      <c r="DA167" s="511">
        <f t="shared" si="31"/>
        <v>0</v>
      </c>
      <c r="DB167" s="511">
        <f t="shared" si="31"/>
        <v>0</v>
      </c>
      <c r="DC167" s="511">
        <f t="shared" si="31"/>
        <v>0</v>
      </c>
      <c r="DD167" s="511">
        <f t="shared" si="31"/>
        <v>0</v>
      </c>
      <c r="DE167" s="511">
        <f t="shared" si="31"/>
        <v>0</v>
      </c>
      <c r="DF167" s="511">
        <f t="shared" si="31"/>
        <v>0</v>
      </c>
      <c r="DG167" s="511">
        <f t="shared" si="63"/>
        <v>0</v>
      </c>
      <c r="DH167" s="511">
        <f t="shared" si="63"/>
        <v>0</v>
      </c>
      <c r="DI167" s="511">
        <f t="shared" si="63"/>
        <v>0</v>
      </c>
      <c r="DJ167" s="511">
        <f t="shared" si="63"/>
        <v>0</v>
      </c>
      <c r="DL167" s="530">
        <f>IF(EXACT(A167,LCI!A9),LCI!J9,-1*10^6)</f>
        <v>8.3400000000000002E-3</v>
      </c>
      <c r="DM167" s="530">
        <f t="shared" si="64"/>
        <v>0</v>
      </c>
      <c r="DN167" s="530">
        <f t="shared" si="65"/>
        <v>0</v>
      </c>
      <c r="DO167" s="530">
        <f t="shared" si="66"/>
        <v>0</v>
      </c>
      <c r="DP167" s="530">
        <f t="shared" si="67"/>
        <v>0</v>
      </c>
      <c r="DQ167" s="530">
        <f t="shared" si="68"/>
        <v>0</v>
      </c>
      <c r="DR167" s="530">
        <f t="shared" si="69"/>
        <v>0</v>
      </c>
      <c r="DS167" s="530">
        <f t="shared" si="70"/>
        <v>0</v>
      </c>
      <c r="DT167" s="530">
        <f t="shared" si="71"/>
        <v>0</v>
      </c>
      <c r="DU167" s="530">
        <f t="shared" si="72"/>
        <v>0</v>
      </c>
      <c r="DV167" s="530">
        <f t="shared" si="73"/>
        <v>0</v>
      </c>
      <c r="DW167" s="530">
        <f t="shared" si="74"/>
        <v>0</v>
      </c>
      <c r="DX167" s="530">
        <f t="shared" si="75"/>
        <v>0</v>
      </c>
      <c r="DY167" s="530">
        <f t="shared" si="76"/>
        <v>0</v>
      </c>
      <c r="DZ167" s="530">
        <f t="shared" si="77"/>
        <v>0</v>
      </c>
      <c r="EA167" s="530">
        <f t="shared" si="78"/>
        <v>0</v>
      </c>
      <c r="EB167" s="530">
        <f t="shared" si="79"/>
        <v>0</v>
      </c>
      <c r="EC167" s="530">
        <f t="shared" si="80"/>
        <v>0</v>
      </c>
      <c r="ED167" s="530">
        <f t="shared" si="81"/>
        <v>0</v>
      </c>
      <c r="EE167" s="530">
        <f t="shared" si="82"/>
        <v>0</v>
      </c>
      <c r="EF167" s="530">
        <f t="shared" si="83"/>
        <v>0</v>
      </c>
      <c r="EG167" s="530">
        <f t="shared" si="84"/>
        <v>0</v>
      </c>
      <c r="EI167" s="535">
        <f>IF(EXACT(A167,LCI!A9),LCI!K9,-1*10^6)</f>
        <v>8.2900299999999998</v>
      </c>
      <c r="EJ167" s="531">
        <f t="shared" si="85"/>
        <v>0</v>
      </c>
      <c r="EK167" s="536">
        <f t="shared" si="86"/>
        <v>0</v>
      </c>
      <c r="EL167" s="531">
        <f t="shared" si="87"/>
        <v>0</v>
      </c>
      <c r="EM167" s="531">
        <f t="shared" si="88"/>
        <v>0</v>
      </c>
      <c r="EN167" s="531">
        <f t="shared" si="89"/>
        <v>0</v>
      </c>
      <c r="EO167" s="531">
        <f t="shared" si="90"/>
        <v>0</v>
      </c>
      <c r="EP167" s="531">
        <f t="shared" si="91"/>
        <v>0</v>
      </c>
      <c r="EQ167" s="531">
        <f t="shared" si="92"/>
        <v>0</v>
      </c>
      <c r="ER167" s="531">
        <f t="shared" si="93"/>
        <v>0</v>
      </c>
      <c r="ES167" s="531">
        <f t="shared" si="94"/>
        <v>0</v>
      </c>
      <c r="ET167" s="531">
        <f t="shared" si="95"/>
        <v>0</v>
      </c>
      <c r="EU167" s="531">
        <f t="shared" si="96"/>
        <v>0</v>
      </c>
      <c r="EV167" s="531">
        <f t="shared" si="97"/>
        <v>0</v>
      </c>
      <c r="EW167" s="531">
        <f t="shared" si="98"/>
        <v>0</v>
      </c>
      <c r="EX167" s="531">
        <f t="shared" si="99"/>
        <v>0</v>
      </c>
      <c r="EY167" s="531">
        <f t="shared" si="100"/>
        <v>0</v>
      </c>
      <c r="EZ167" s="531">
        <f t="shared" si="101"/>
        <v>0</v>
      </c>
      <c r="FA167" s="531">
        <f t="shared" si="102"/>
        <v>0</v>
      </c>
      <c r="FB167" s="531">
        <f t="shared" si="103"/>
        <v>0</v>
      </c>
      <c r="FC167" s="531">
        <f t="shared" si="104"/>
        <v>0</v>
      </c>
      <c r="FD167" s="531">
        <f t="shared" si="105"/>
        <v>0</v>
      </c>
      <c r="FF167" s="532">
        <f>IF(EXACT(A167,LCI!A9),LCI!L9,-1*10^6)</f>
        <v>6.1999999999999998E-3</v>
      </c>
      <c r="FG167" s="532">
        <f t="shared" si="106"/>
        <v>0</v>
      </c>
      <c r="FH167" s="532">
        <f t="shared" si="107"/>
        <v>0</v>
      </c>
      <c r="FI167" s="532">
        <f t="shared" si="108"/>
        <v>0</v>
      </c>
      <c r="FJ167" s="532">
        <f t="shared" si="109"/>
        <v>0</v>
      </c>
      <c r="FK167" s="532">
        <f t="shared" si="110"/>
        <v>0</v>
      </c>
      <c r="FL167" s="532">
        <f t="shared" si="111"/>
        <v>0</v>
      </c>
      <c r="FM167" s="532">
        <f t="shared" si="112"/>
        <v>0</v>
      </c>
      <c r="FN167" s="532">
        <f t="shared" si="113"/>
        <v>0</v>
      </c>
      <c r="FO167" s="532">
        <f t="shared" si="114"/>
        <v>0</v>
      </c>
      <c r="FP167" s="532">
        <f t="shared" si="115"/>
        <v>0</v>
      </c>
      <c r="FQ167" s="532">
        <f t="shared" si="116"/>
        <v>0</v>
      </c>
      <c r="FR167" s="532">
        <f t="shared" si="117"/>
        <v>0</v>
      </c>
      <c r="FS167" s="532">
        <f t="shared" si="118"/>
        <v>0</v>
      </c>
      <c r="FT167" s="532">
        <f t="shared" si="119"/>
        <v>0</v>
      </c>
      <c r="FU167" s="532">
        <f t="shared" si="120"/>
        <v>0</v>
      </c>
      <c r="FV167" s="532">
        <f t="shared" si="121"/>
        <v>0</v>
      </c>
      <c r="FW167" s="532">
        <f t="shared" si="122"/>
        <v>0</v>
      </c>
      <c r="FX167" s="532">
        <f t="shared" si="123"/>
        <v>0</v>
      </c>
      <c r="FY167" s="532">
        <f t="shared" si="124"/>
        <v>0</v>
      </c>
      <c r="FZ167" s="532">
        <f t="shared" si="125"/>
        <v>0</v>
      </c>
      <c r="GA167" s="532">
        <f t="shared" si="126"/>
        <v>0</v>
      </c>
      <c r="GC167" s="533">
        <f>IF(EXACT(A167,LCI!A9),LCI!M9,-1*10^6)</f>
        <v>1.8592499999999999E-7</v>
      </c>
      <c r="GD167" s="533">
        <f t="shared" si="127"/>
        <v>0</v>
      </c>
      <c r="GE167" s="533">
        <f t="shared" si="128"/>
        <v>0</v>
      </c>
      <c r="GF167" s="533">
        <f t="shared" si="129"/>
        <v>0</v>
      </c>
      <c r="GG167" s="533">
        <f t="shared" si="130"/>
        <v>0</v>
      </c>
      <c r="GH167" s="533">
        <f t="shared" si="131"/>
        <v>0</v>
      </c>
      <c r="GI167" s="533">
        <f t="shared" si="132"/>
        <v>0</v>
      </c>
      <c r="GJ167" s="533">
        <f t="shared" si="133"/>
        <v>0</v>
      </c>
      <c r="GK167" s="533">
        <f t="shared" si="134"/>
        <v>0</v>
      </c>
      <c r="GL167" s="533">
        <f t="shared" si="135"/>
        <v>0</v>
      </c>
      <c r="GM167" s="533">
        <f t="shared" si="136"/>
        <v>0</v>
      </c>
      <c r="GN167" s="533">
        <f t="shared" si="137"/>
        <v>0</v>
      </c>
      <c r="GO167" s="533">
        <f t="shared" si="138"/>
        <v>0</v>
      </c>
      <c r="GP167" s="533">
        <f t="shared" si="139"/>
        <v>0</v>
      </c>
      <c r="GQ167" s="533">
        <f t="shared" si="140"/>
        <v>0</v>
      </c>
      <c r="GR167" s="533">
        <f t="shared" si="141"/>
        <v>0</v>
      </c>
      <c r="GS167" s="533">
        <f t="shared" si="142"/>
        <v>0</v>
      </c>
      <c r="GT167" s="533">
        <f t="shared" si="143"/>
        <v>0</v>
      </c>
      <c r="GU167" s="533">
        <f t="shared" si="144"/>
        <v>0</v>
      </c>
      <c r="GV167" s="533">
        <f t="shared" si="145"/>
        <v>0</v>
      </c>
      <c r="GW167" s="533">
        <f t="shared" si="146"/>
        <v>0</v>
      </c>
      <c r="GX167" s="533">
        <f t="shared" si="147"/>
        <v>0</v>
      </c>
      <c r="GZ167" s="511">
        <f>IF(EXACT(A167,LCI!A9),LCI!N9,-1*10^6)</f>
        <v>3.2033299999999999E-7</v>
      </c>
      <c r="HA167" s="511">
        <f t="shared" si="148"/>
        <v>0</v>
      </c>
      <c r="HB167" s="511">
        <f t="shared" si="149"/>
        <v>0</v>
      </c>
      <c r="HC167" s="511">
        <f t="shared" si="150"/>
        <v>0</v>
      </c>
      <c r="HD167" s="511">
        <f t="shared" si="151"/>
        <v>0</v>
      </c>
      <c r="HE167" s="511">
        <f t="shared" si="152"/>
        <v>0</v>
      </c>
      <c r="HF167" s="511">
        <f t="shared" si="153"/>
        <v>0</v>
      </c>
      <c r="HG167" s="511">
        <f t="shared" si="154"/>
        <v>0</v>
      </c>
      <c r="HH167" s="511">
        <f t="shared" si="155"/>
        <v>0</v>
      </c>
      <c r="HI167" s="511">
        <f t="shared" si="156"/>
        <v>0</v>
      </c>
      <c r="HJ167" s="511">
        <f t="shared" si="157"/>
        <v>0</v>
      </c>
      <c r="HK167" s="511">
        <f t="shared" si="158"/>
        <v>0</v>
      </c>
      <c r="HL167" s="511">
        <f t="shared" si="159"/>
        <v>0</v>
      </c>
      <c r="HM167" s="511">
        <f t="shared" si="160"/>
        <v>0</v>
      </c>
      <c r="HN167" s="511">
        <f t="shared" si="161"/>
        <v>0</v>
      </c>
      <c r="HO167" s="511">
        <f t="shared" si="162"/>
        <v>0</v>
      </c>
      <c r="HP167" s="511">
        <f t="shared" si="163"/>
        <v>0</v>
      </c>
      <c r="HQ167" s="511">
        <f t="shared" si="164"/>
        <v>0</v>
      </c>
      <c r="HR167" s="511">
        <f t="shared" si="165"/>
        <v>0</v>
      </c>
      <c r="HS167" s="511">
        <f t="shared" si="166"/>
        <v>0</v>
      </c>
      <c r="HT167" s="511">
        <f t="shared" si="167"/>
        <v>0</v>
      </c>
      <c r="HU167" s="511">
        <f t="shared" si="168"/>
        <v>0</v>
      </c>
      <c r="HW167" s="534">
        <f>IF(EXACT(A167,LCI!A9),LCI!O9,-1*10^6)</f>
        <v>8.8368399999999996E-8</v>
      </c>
      <c r="HX167" s="534">
        <f t="shared" si="169"/>
        <v>0</v>
      </c>
      <c r="HY167" s="534">
        <f t="shared" si="170"/>
        <v>0</v>
      </c>
      <c r="HZ167" s="534">
        <f t="shared" si="171"/>
        <v>0</v>
      </c>
      <c r="IA167" s="534">
        <f t="shared" si="172"/>
        <v>0</v>
      </c>
      <c r="IB167" s="534">
        <f t="shared" si="173"/>
        <v>0</v>
      </c>
      <c r="IC167" s="534">
        <f t="shared" si="174"/>
        <v>0</v>
      </c>
      <c r="ID167" s="534">
        <f t="shared" si="175"/>
        <v>0</v>
      </c>
      <c r="IE167" s="534">
        <f t="shared" si="176"/>
        <v>0</v>
      </c>
      <c r="IF167" s="534">
        <f t="shared" si="177"/>
        <v>0</v>
      </c>
      <c r="IG167" s="534">
        <f t="shared" si="178"/>
        <v>0</v>
      </c>
      <c r="IH167" s="534">
        <f t="shared" si="179"/>
        <v>0</v>
      </c>
      <c r="II167" s="534">
        <f t="shared" si="180"/>
        <v>0</v>
      </c>
      <c r="IJ167" s="534">
        <f t="shared" si="181"/>
        <v>0</v>
      </c>
      <c r="IK167" s="534">
        <f t="shared" si="182"/>
        <v>0</v>
      </c>
      <c r="IL167" s="534">
        <f t="shared" si="183"/>
        <v>0</v>
      </c>
      <c r="IM167" s="534">
        <f t="shared" si="184"/>
        <v>0</v>
      </c>
      <c r="IN167" s="534">
        <f t="shared" si="185"/>
        <v>0</v>
      </c>
      <c r="IO167" s="534">
        <f t="shared" si="186"/>
        <v>0</v>
      </c>
      <c r="IP167" s="534">
        <f t="shared" si="187"/>
        <v>0</v>
      </c>
      <c r="IQ167" s="534">
        <f t="shared" si="188"/>
        <v>0</v>
      </c>
      <c r="IR167" s="534">
        <f t="shared" si="189"/>
        <v>0</v>
      </c>
      <c r="IT167" s="531">
        <f>IF(EXACT(A167,LCI!A9),LCI!P9,-1*10^6)</f>
        <v>0.10498</v>
      </c>
      <c r="IU167" s="531">
        <f t="shared" si="190"/>
        <v>0</v>
      </c>
      <c r="IV167" s="531">
        <f t="shared" si="191"/>
        <v>0</v>
      </c>
      <c r="IW167" s="531">
        <f t="shared" si="192"/>
        <v>0</v>
      </c>
      <c r="IX167" s="531">
        <f t="shared" si="193"/>
        <v>0</v>
      </c>
      <c r="IY167" s="531">
        <f t="shared" si="194"/>
        <v>0</v>
      </c>
      <c r="IZ167" s="531">
        <f t="shared" si="195"/>
        <v>0</v>
      </c>
      <c r="JA167" s="531">
        <f t="shared" si="196"/>
        <v>0</v>
      </c>
      <c r="JB167" s="531">
        <f t="shared" si="197"/>
        <v>0</v>
      </c>
      <c r="JC167" s="531">
        <f t="shared" si="198"/>
        <v>0</v>
      </c>
      <c r="JD167" s="531">
        <f t="shared" si="199"/>
        <v>0</v>
      </c>
      <c r="JE167" s="531">
        <f t="shared" si="200"/>
        <v>0</v>
      </c>
      <c r="JF167" s="531">
        <f t="shared" si="201"/>
        <v>0</v>
      </c>
      <c r="JG167" s="531">
        <f t="shared" si="202"/>
        <v>0</v>
      </c>
      <c r="JH167" s="531">
        <f t="shared" si="203"/>
        <v>0</v>
      </c>
      <c r="JI167" s="531">
        <f t="shared" si="204"/>
        <v>0</v>
      </c>
      <c r="JJ167" s="531">
        <f t="shared" si="205"/>
        <v>0</v>
      </c>
      <c r="JK167" s="531">
        <f t="shared" si="206"/>
        <v>0</v>
      </c>
      <c r="JL167" s="531">
        <f t="shared" si="207"/>
        <v>0</v>
      </c>
      <c r="JM167" s="531">
        <f t="shared" si="208"/>
        <v>0</v>
      </c>
      <c r="JN167" s="531">
        <f t="shared" si="209"/>
        <v>0</v>
      </c>
      <c r="JO167" s="531">
        <f t="shared" si="210"/>
        <v>0</v>
      </c>
      <c r="JQ167" s="532">
        <f>IF(EXACT(A167,LCI!A9),LCI!Q9,-1*10^6)</f>
        <v>3.8561000000000001</v>
      </c>
      <c r="JR167" s="532">
        <f t="shared" si="211"/>
        <v>0</v>
      </c>
      <c r="JS167" s="532">
        <f t="shared" si="212"/>
        <v>0</v>
      </c>
      <c r="JT167" s="532">
        <f t="shared" si="213"/>
        <v>0</v>
      </c>
      <c r="JU167" s="532">
        <f t="shared" si="214"/>
        <v>0</v>
      </c>
      <c r="JV167" s="532">
        <f t="shared" si="215"/>
        <v>0</v>
      </c>
      <c r="JW167" s="532">
        <f t="shared" si="216"/>
        <v>0</v>
      </c>
      <c r="JX167" s="532">
        <f t="shared" si="217"/>
        <v>0</v>
      </c>
      <c r="JY167" s="532">
        <f t="shared" si="218"/>
        <v>0</v>
      </c>
      <c r="JZ167" s="532">
        <f t="shared" si="219"/>
        <v>0</v>
      </c>
      <c r="KA167" s="532">
        <f t="shared" si="220"/>
        <v>0</v>
      </c>
      <c r="KB167" s="532">
        <f t="shared" si="221"/>
        <v>0</v>
      </c>
      <c r="KC167" s="532">
        <f t="shared" si="222"/>
        <v>0</v>
      </c>
      <c r="KD167" s="532">
        <f t="shared" si="223"/>
        <v>0</v>
      </c>
      <c r="KE167" s="532">
        <f t="shared" si="224"/>
        <v>0</v>
      </c>
      <c r="KF167" s="532">
        <f t="shared" si="225"/>
        <v>0</v>
      </c>
      <c r="KG167" s="532">
        <f t="shared" si="226"/>
        <v>0</v>
      </c>
      <c r="KH167" s="532">
        <f t="shared" si="227"/>
        <v>0</v>
      </c>
      <c r="KI167" s="532">
        <f t="shared" si="228"/>
        <v>0</v>
      </c>
      <c r="KJ167" s="532">
        <f t="shared" si="229"/>
        <v>0</v>
      </c>
      <c r="KK167" s="532">
        <f t="shared" si="230"/>
        <v>0</v>
      </c>
      <c r="KL167" s="532">
        <f t="shared" si="231"/>
        <v>0</v>
      </c>
      <c r="KN167" s="533">
        <f>IF(EXACT(A167,LCI!A9),LCI!R9,-1*10^6)</f>
        <v>8.4999999999999995E-4</v>
      </c>
      <c r="KO167" s="533">
        <f t="shared" si="232"/>
        <v>0</v>
      </c>
      <c r="KP167" s="533">
        <f t="shared" si="233"/>
        <v>0</v>
      </c>
      <c r="KQ167" s="533">
        <f t="shared" si="234"/>
        <v>0</v>
      </c>
      <c r="KR167" s="533">
        <f t="shared" si="235"/>
        <v>0</v>
      </c>
      <c r="KS167" s="533">
        <f t="shared" si="236"/>
        <v>0</v>
      </c>
      <c r="KT167" s="533">
        <f t="shared" si="237"/>
        <v>0</v>
      </c>
      <c r="KU167" s="533">
        <f t="shared" si="238"/>
        <v>0</v>
      </c>
      <c r="KV167" s="533">
        <f t="shared" si="239"/>
        <v>0</v>
      </c>
      <c r="KW167" s="533">
        <f t="shared" si="240"/>
        <v>0</v>
      </c>
      <c r="KX167" s="533">
        <f t="shared" si="241"/>
        <v>0</v>
      </c>
      <c r="KY167" s="533">
        <f t="shared" si="242"/>
        <v>0</v>
      </c>
      <c r="KZ167" s="533">
        <f t="shared" si="243"/>
        <v>0</v>
      </c>
      <c r="LA167" s="533">
        <f t="shared" si="244"/>
        <v>0</v>
      </c>
      <c r="LB167" s="533">
        <f t="shared" si="245"/>
        <v>0</v>
      </c>
      <c r="LC167" s="533">
        <f t="shared" si="246"/>
        <v>0</v>
      </c>
      <c r="LD167" s="533">
        <f t="shared" si="247"/>
        <v>0</v>
      </c>
      <c r="LE167" s="533">
        <f t="shared" si="248"/>
        <v>0</v>
      </c>
      <c r="LF167" s="533">
        <f t="shared" si="249"/>
        <v>0</v>
      </c>
      <c r="LG167" s="533">
        <f t="shared" si="250"/>
        <v>0</v>
      </c>
      <c r="LH167" s="533">
        <f t="shared" si="251"/>
        <v>0</v>
      </c>
      <c r="LI167" s="533">
        <f t="shared" si="252"/>
        <v>0</v>
      </c>
    </row>
    <row r="168" spans="1:321"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1"/>
      <c r="BF168" s="71"/>
      <c r="BG168" s="521"/>
      <c r="BH168" s="71"/>
      <c r="BI168" s="71"/>
      <c r="BJ168" s="71"/>
      <c r="BK168" s="71"/>
      <c r="BL168" s="71"/>
      <c r="BM168" s="71"/>
      <c r="BN168" s="71"/>
      <c r="BO168" s="71"/>
      <c r="BP168" s="71"/>
      <c r="BR168" s="507">
        <f>IF(EXACT(A168,LCI!A10),LCI!I10,-1*10^6)</f>
        <v>0</v>
      </c>
      <c r="BS168" s="507">
        <f t="shared" si="59"/>
        <v>0</v>
      </c>
      <c r="BT168" s="507">
        <f t="shared" si="60"/>
        <v>0</v>
      </c>
      <c r="BU168" s="507">
        <f t="shared" si="30"/>
        <v>0</v>
      </c>
      <c r="BV168" s="507">
        <f t="shared" si="30"/>
        <v>0</v>
      </c>
      <c r="BW168" s="507">
        <f t="shared" si="30"/>
        <v>0</v>
      </c>
      <c r="BX168" s="507">
        <f t="shared" si="30"/>
        <v>0</v>
      </c>
      <c r="BY168" s="507">
        <f t="shared" si="30"/>
        <v>0</v>
      </c>
      <c r="BZ168" s="507">
        <f t="shared" si="30"/>
        <v>0</v>
      </c>
      <c r="CA168" s="507">
        <f t="shared" si="30"/>
        <v>0</v>
      </c>
      <c r="CB168" s="507">
        <f t="shared" si="30"/>
        <v>0</v>
      </c>
      <c r="CC168" s="507">
        <f t="shared" si="30"/>
        <v>0</v>
      </c>
      <c r="CD168" s="507">
        <f t="shared" si="30"/>
        <v>0</v>
      </c>
      <c r="CE168" s="507">
        <f t="shared" si="30"/>
        <v>0</v>
      </c>
      <c r="CF168" s="507">
        <f t="shared" si="30"/>
        <v>0</v>
      </c>
      <c r="CG168" s="507">
        <f t="shared" si="30"/>
        <v>0</v>
      </c>
      <c r="CH168" s="507">
        <f t="shared" si="30"/>
        <v>0</v>
      </c>
      <c r="CI168" s="507">
        <f t="shared" si="30"/>
        <v>0</v>
      </c>
      <c r="CJ168" s="507">
        <f t="shared" si="30"/>
        <v>0</v>
      </c>
      <c r="CK168" s="507">
        <f t="shared" si="61"/>
        <v>0</v>
      </c>
      <c r="CL168" s="507">
        <f t="shared" si="61"/>
        <v>0</v>
      </c>
      <c r="CM168" s="507">
        <f t="shared" si="61"/>
        <v>0</v>
      </c>
      <c r="CO168" s="511">
        <f>IF(EXACT(A168,LCI!A10),LCI!F10,-1*10^6)</f>
        <v>0</v>
      </c>
      <c r="CP168" s="511">
        <f t="shared" si="62"/>
        <v>0</v>
      </c>
      <c r="CQ168" s="511">
        <f t="shared" si="31"/>
        <v>0</v>
      </c>
      <c r="CR168" s="511">
        <f t="shared" si="31"/>
        <v>0</v>
      </c>
      <c r="CS168" s="511">
        <f t="shared" si="31"/>
        <v>0</v>
      </c>
      <c r="CT168" s="511">
        <f t="shared" si="31"/>
        <v>0</v>
      </c>
      <c r="CU168" s="511">
        <f t="shared" si="31"/>
        <v>0</v>
      </c>
      <c r="CV168" s="511">
        <f t="shared" si="31"/>
        <v>0</v>
      </c>
      <c r="CW168" s="511">
        <f t="shared" si="31"/>
        <v>0</v>
      </c>
      <c r="CX168" s="511">
        <f t="shared" si="31"/>
        <v>0</v>
      </c>
      <c r="CY168" s="511">
        <f t="shared" si="31"/>
        <v>0</v>
      </c>
      <c r="CZ168" s="511">
        <f t="shared" si="31"/>
        <v>0</v>
      </c>
      <c r="DA168" s="511">
        <f t="shared" si="31"/>
        <v>0</v>
      </c>
      <c r="DB168" s="511">
        <f t="shared" si="31"/>
        <v>0</v>
      </c>
      <c r="DC168" s="511">
        <f t="shared" si="31"/>
        <v>0</v>
      </c>
      <c r="DD168" s="511">
        <f t="shared" si="31"/>
        <v>0</v>
      </c>
      <c r="DE168" s="511">
        <f t="shared" si="31"/>
        <v>0</v>
      </c>
      <c r="DF168" s="511">
        <f t="shared" si="31"/>
        <v>0</v>
      </c>
      <c r="DG168" s="511">
        <f t="shared" si="63"/>
        <v>0</v>
      </c>
      <c r="DH168" s="511">
        <f t="shared" si="63"/>
        <v>0</v>
      </c>
      <c r="DI168" s="511">
        <f t="shared" si="63"/>
        <v>0</v>
      </c>
      <c r="DJ168" s="511">
        <f t="shared" si="63"/>
        <v>0</v>
      </c>
      <c r="DL168" s="530">
        <f>IF(EXACT(A168,LCI!A10),LCI!J10,-1*10^6)</f>
        <v>0</v>
      </c>
      <c r="DM168" s="530">
        <f t="shared" si="64"/>
        <v>0</v>
      </c>
      <c r="DN168" s="530">
        <f t="shared" si="65"/>
        <v>0</v>
      </c>
      <c r="DO168" s="530">
        <f t="shared" si="66"/>
        <v>0</v>
      </c>
      <c r="DP168" s="530">
        <f t="shared" si="67"/>
        <v>0</v>
      </c>
      <c r="DQ168" s="530">
        <f t="shared" si="68"/>
        <v>0</v>
      </c>
      <c r="DR168" s="530">
        <f t="shared" si="69"/>
        <v>0</v>
      </c>
      <c r="DS168" s="530">
        <f t="shared" si="70"/>
        <v>0</v>
      </c>
      <c r="DT168" s="530">
        <f t="shared" si="71"/>
        <v>0</v>
      </c>
      <c r="DU168" s="530">
        <f t="shared" si="72"/>
        <v>0</v>
      </c>
      <c r="DV168" s="530">
        <f t="shared" si="73"/>
        <v>0</v>
      </c>
      <c r="DW168" s="530">
        <f t="shared" si="74"/>
        <v>0</v>
      </c>
      <c r="DX168" s="530">
        <f t="shared" si="75"/>
        <v>0</v>
      </c>
      <c r="DY168" s="530">
        <f t="shared" si="76"/>
        <v>0</v>
      </c>
      <c r="DZ168" s="530">
        <f t="shared" si="77"/>
        <v>0</v>
      </c>
      <c r="EA168" s="530">
        <f t="shared" si="78"/>
        <v>0</v>
      </c>
      <c r="EB168" s="530">
        <f t="shared" si="79"/>
        <v>0</v>
      </c>
      <c r="EC168" s="530">
        <f t="shared" si="80"/>
        <v>0</v>
      </c>
      <c r="ED168" s="530">
        <f t="shared" si="81"/>
        <v>0</v>
      </c>
      <c r="EE168" s="530">
        <f t="shared" si="82"/>
        <v>0</v>
      </c>
      <c r="EF168" s="530">
        <f t="shared" si="83"/>
        <v>0</v>
      </c>
      <c r="EG168" s="530">
        <f t="shared" si="84"/>
        <v>0</v>
      </c>
      <c r="EI168" s="535">
        <f>IF(EXACT(A168,LCI!A10),LCI!K10,-1*10^6)</f>
        <v>0</v>
      </c>
      <c r="EJ168" s="531">
        <f t="shared" si="85"/>
        <v>0</v>
      </c>
      <c r="EK168" s="536">
        <f t="shared" si="86"/>
        <v>0</v>
      </c>
      <c r="EL168" s="531">
        <f t="shared" si="87"/>
        <v>0</v>
      </c>
      <c r="EM168" s="531">
        <f t="shared" si="88"/>
        <v>0</v>
      </c>
      <c r="EN168" s="531">
        <f t="shared" si="89"/>
        <v>0</v>
      </c>
      <c r="EO168" s="531">
        <f t="shared" si="90"/>
        <v>0</v>
      </c>
      <c r="EP168" s="531">
        <f t="shared" si="91"/>
        <v>0</v>
      </c>
      <c r="EQ168" s="531">
        <f t="shared" si="92"/>
        <v>0</v>
      </c>
      <c r="ER168" s="531">
        <f t="shared" si="93"/>
        <v>0</v>
      </c>
      <c r="ES168" s="531">
        <f t="shared" si="94"/>
        <v>0</v>
      </c>
      <c r="ET168" s="531">
        <f t="shared" si="95"/>
        <v>0</v>
      </c>
      <c r="EU168" s="531">
        <f t="shared" si="96"/>
        <v>0</v>
      </c>
      <c r="EV168" s="531">
        <f t="shared" si="97"/>
        <v>0</v>
      </c>
      <c r="EW168" s="531">
        <f t="shared" si="98"/>
        <v>0</v>
      </c>
      <c r="EX168" s="531">
        <f t="shared" si="99"/>
        <v>0</v>
      </c>
      <c r="EY168" s="531">
        <f t="shared" si="100"/>
        <v>0</v>
      </c>
      <c r="EZ168" s="531">
        <f t="shared" si="101"/>
        <v>0</v>
      </c>
      <c r="FA168" s="531">
        <f t="shared" si="102"/>
        <v>0</v>
      </c>
      <c r="FB168" s="531">
        <f t="shared" si="103"/>
        <v>0</v>
      </c>
      <c r="FC168" s="531">
        <f t="shared" si="104"/>
        <v>0</v>
      </c>
      <c r="FD168" s="531">
        <f t="shared" si="105"/>
        <v>0</v>
      </c>
      <c r="FF168" s="532">
        <f>IF(EXACT(A168,LCI!A10),LCI!L10,-1*10^6)</f>
        <v>0</v>
      </c>
      <c r="FG168" s="532">
        <f t="shared" si="106"/>
        <v>0</v>
      </c>
      <c r="FH168" s="532">
        <f t="shared" si="107"/>
        <v>0</v>
      </c>
      <c r="FI168" s="532">
        <f t="shared" si="108"/>
        <v>0</v>
      </c>
      <c r="FJ168" s="532">
        <f t="shared" si="109"/>
        <v>0</v>
      </c>
      <c r="FK168" s="532">
        <f t="shared" si="110"/>
        <v>0</v>
      </c>
      <c r="FL168" s="532">
        <f t="shared" si="111"/>
        <v>0</v>
      </c>
      <c r="FM168" s="532">
        <f t="shared" si="112"/>
        <v>0</v>
      </c>
      <c r="FN168" s="532">
        <f t="shared" si="113"/>
        <v>0</v>
      </c>
      <c r="FO168" s="532">
        <f t="shared" si="114"/>
        <v>0</v>
      </c>
      <c r="FP168" s="532">
        <f t="shared" si="115"/>
        <v>0</v>
      </c>
      <c r="FQ168" s="532">
        <f t="shared" si="116"/>
        <v>0</v>
      </c>
      <c r="FR168" s="532">
        <f t="shared" si="117"/>
        <v>0</v>
      </c>
      <c r="FS168" s="532">
        <f t="shared" si="118"/>
        <v>0</v>
      </c>
      <c r="FT168" s="532">
        <f t="shared" si="119"/>
        <v>0</v>
      </c>
      <c r="FU168" s="532">
        <f t="shared" si="120"/>
        <v>0</v>
      </c>
      <c r="FV168" s="532">
        <f t="shared" si="121"/>
        <v>0</v>
      </c>
      <c r="FW168" s="532">
        <f t="shared" si="122"/>
        <v>0</v>
      </c>
      <c r="FX168" s="532">
        <f t="shared" si="123"/>
        <v>0</v>
      </c>
      <c r="FY168" s="532">
        <f t="shared" si="124"/>
        <v>0</v>
      </c>
      <c r="FZ168" s="532">
        <f t="shared" si="125"/>
        <v>0</v>
      </c>
      <c r="GA168" s="532">
        <f t="shared" si="126"/>
        <v>0</v>
      </c>
      <c r="GC168" s="533">
        <f>IF(EXACT(A168,LCI!A10),LCI!M10,-1*10^6)</f>
        <v>0</v>
      </c>
      <c r="GD168" s="533">
        <f t="shared" si="127"/>
        <v>0</v>
      </c>
      <c r="GE168" s="533">
        <f t="shared" si="128"/>
        <v>0</v>
      </c>
      <c r="GF168" s="533">
        <f t="shared" si="129"/>
        <v>0</v>
      </c>
      <c r="GG168" s="533">
        <f t="shared" si="130"/>
        <v>0</v>
      </c>
      <c r="GH168" s="533">
        <f t="shared" si="131"/>
        <v>0</v>
      </c>
      <c r="GI168" s="533">
        <f t="shared" si="132"/>
        <v>0</v>
      </c>
      <c r="GJ168" s="533">
        <f t="shared" si="133"/>
        <v>0</v>
      </c>
      <c r="GK168" s="533">
        <f t="shared" si="134"/>
        <v>0</v>
      </c>
      <c r="GL168" s="533">
        <f t="shared" si="135"/>
        <v>0</v>
      </c>
      <c r="GM168" s="533">
        <f t="shared" si="136"/>
        <v>0</v>
      </c>
      <c r="GN168" s="533">
        <f t="shared" si="137"/>
        <v>0</v>
      </c>
      <c r="GO168" s="533">
        <f t="shared" si="138"/>
        <v>0</v>
      </c>
      <c r="GP168" s="533">
        <f t="shared" si="139"/>
        <v>0</v>
      </c>
      <c r="GQ168" s="533">
        <f t="shared" si="140"/>
        <v>0</v>
      </c>
      <c r="GR168" s="533">
        <f t="shared" si="141"/>
        <v>0</v>
      </c>
      <c r="GS168" s="533">
        <f t="shared" si="142"/>
        <v>0</v>
      </c>
      <c r="GT168" s="533">
        <f t="shared" si="143"/>
        <v>0</v>
      </c>
      <c r="GU168" s="533">
        <f t="shared" si="144"/>
        <v>0</v>
      </c>
      <c r="GV168" s="533">
        <f t="shared" si="145"/>
        <v>0</v>
      </c>
      <c r="GW168" s="533">
        <f t="shared" si="146"/>
        <v>0</v>
      </c>
      <c r="GX168" s="533">
        <f t="shared" si="147"/>
        <v>0</v>
      </c>
      <c r="GZ168" s="511">
        <f>IF(EXACT(A168,LCI!A10),LCI!N10,-1*10^6)</f>
        <v>0</v>
      </c>
      <c r="HA168" s="511">
        <f t="shared" si="148"/>
        <v>0</v>
      </c>
      <c r="HB168" s="511">
        <f t="shared" si="149"/>
        <v>0</v>
      </c>
      <c r="HC168" s="511">
        <f t="shared" si="150"/>
        <v>0</v>
      </c>
      <c r="HD168" s="511">
        <f t="shared" si="151"/>
        <v>0</v>
      </c>
      <c r="HE168" s="511">
        <f t="shared" si="152"/>
        <v>0</v>
      </c>
      <c r="HF168" s="511">
        <f t="shared" si="153"/>
        <v>0</v>
      </c>
      <c r="HG168" s="511">
        <f t="shared" si="154"/>
        <v>0</v>
      </c>
      <c r="HH168" s="511">
        <f t="shared" si="155"/>
        <v>0</v>
      </c>
      <c r="HI168" s="511">
        <f t="shared" si="156"/>
        <v>0</v>
      </c>
      <c r="HJ168" s="511">
        <f t="shared" si="157"/>
        <v>0</v>
      </c>
      <c r="HK168" s="511">
        <f t="shared" si="158"/>
        <v>0</v>
      </c>
      <c r="HL168" s="511">
        <f t="shared" si="159"/>
        <v>0</v>
      </c>
      <c r="HM168" s="511">
        <f t="shared" si="160"/>
        <v>0</v>
      </c>
      <c r="HN168" s="511">
        <f t="shared" si="161"/>
        <v>0</v>
      </c>
      <c r="HO168" s="511">
        <f t="shared" si="162"/>
        <v>0</v>
      </c>
      <c r="HP168" s="511">
        <f t="shared" si="163"/>
        <v>0</v>
      </c>
      <c r="HQ168" s="511">
        <f t="shared" si="164"/>
        <v>0</v>
      </c>
      <c r="HR168" s="511">
        <f t="shared" si="165"/>
        <v>0</v>
      </c>
      <c r="HS168" s="511">
        <f t="shared" si="166"/>
        <v>0</v>
      </c>
      <c r="HT168" s="511">
        <f t="shared" si="167"/>
        <v>0</v>
      </c>
      <c r="HU168" s="511">
        <f t="shared" si="168"/>
        <v>0</v>
      </c>
      <c r="HW168" s="534">
        <f>IF(EXACT(A168,LCI!A10),LCI!O10,-1*10^6)</f>
        <v>0</v>
      </c>
      <c r="HX168" s="534">
        <f t="shared" si="169"/>
        <v>0</v>
      </c>
      <c r="HY168" s="534">
        <f t="shared" si="170"/>
        <v>0</v>
      </c>
      <c r="HZ168" s="534">
        <f t="shared" si="171"/>
        <v>0</v>
      </c>
      <c r="IA168" s="534">
        <f t="shared" si="172"/>
        <v>0</v>
      </c>
      <c r="IB168" s="534">
        <f t="shared" si="173"/>
        <v>0</v>
      </c>
      <c r="IC168" s="534">
        <f t="shared" si="174"/>
        <v>0</v>
      </c>
      <c r="ID168" s="534">
        <f t="shared" si="175"/>
        <v>0</v>
      </c>
      <c r="IE168" s="534">
        <f t="shared" si="176"/>
        <v>0</v>
      </c>
      <c r="IF168" s="534">
        <f t="shared" si="177"/>
        <v>0</v>
      </c>
      <c r="IG168" s="534">
        <f t="shared" si="178"/>
        <v>0</v>
      </c>
      <c r="IH168" s="534">
        <f t="shared" si="179"/>
        <v>0</v>
      </c>
      <c r="II168" s="534">
        <f t="shared" si="180"/>
        <v>0</v>
      </c>
      <c r="IJ168" s="534">
        <f t="shared" si="181"/>
        <v>0</v>
      </c>
      <c r="IK168" s="534">
        <f t="shared" si="182"/>
        <v>0</v>
      </c>
      <c r="IL168" s="534">
        <f t="shared" si="183"/>
        <v>0</v>
      </c>
      <c r="IM168" s="534">
        <f t="shared" si="184"/>
        <v>0</v>
      </c>
      <c r="IN168" s="534">
        <f t="shared" si="185"/>
        <v>0</v>
      </c>
      <c r="IO168" s="534">
        <f t="shared" si="186"/>
        <v>0</v>
      </c>
      <c r="IP168" s="534">
        <f t="shared" si="187"/>
        <v>0</v>
      </c>
      <c r="IQ168" s="534">
        <f t="shared" si="188"/>
        <v>0</v>
      </c>
      <c r="IR168" s="534">
        <f t="shared" si="189"/>
        <v>0</v>
      </c>
      <c r="IT168" s="531">
        <f>IF(EXACT(A168,LCI!A10),LCI!P10,-1*10^6)</f>
        <v>0</v>
      </c>
      <c r="IU168" s="531">
        <f t="shared" si="190"/>
        <v>0</v>
      </c>
      <c r="IV168" s="531">
        <f t="shared" si="191"/>
        <v>0</v>
      </c>
      <c r="IW168" s="531">
        <f t="shared" si="192"/>
        <v>0</v>
      </c>
      <c r="IX168" s="531">
        <f t="shared" si="193"/>
        <v>0</v>
      </c>
      <c r="IY168" s="531">
        <f t="shared" si="194"/>
        <v>0</v>
      </c>
      <c r="IZ168" s="531">
        <f t="shared" si="195"/>
        <v>0</v>
      </c>
      <c r="JA168" s="531">
        <f t="shared" si="196"/>
        <v>0</v>
      </c>
      <c r="JB168" s="531">
        <f t="shared" si="197"/>
        <v>0</v>
      </c>
      <c r="JC168" s="531">
        <f t="shared" si="198"/>
        <v>0</v>
      </c>
      <c r="JD168" s="531">
        <f t="shared" si="199"/>
        <v>0</v>
      </c>
      <c r="JE168" s="531">
        <f t="shared" si="200"/>
        <v>0</v>
      </c>
      <c r="JF168" s="531">
        <f t="shared" si="201"/>
        <v>0</v>
      </c>
      <c r="JG168" s="531">
        <f t="shared" si="202"/>
        <v>0</v>
      </c>
      <c r="JH168" s="531">
        <f t="shared" si="203"/>
        <v>0</v>
      </c>
      <c r="JI168" s="531">
        <f t="shared" si="204"/>
        <v>0</v>
      </c>
      <c r="JJ168" s="531">
        <f t="shared" si="205"/>
        <v>0</v>
      </c>
      <c r="JK168" s="531">
        <f t="shared" si="206"/>
        <v>0</v>
      </c>
      <c r="JL168" s="531">
        <f t="shared" si="207"/>
        <v>0</v>
      </c>
      <c r="JM168" s="531">
        <f t="shared" si="208"/>
        <v>0</v>
      </c>
      <c r="JN168" s="531">
        <f t="shared" si="209"/>
        <v>0</v>
      </c>
      <c r="JO168" s="531">
        <f t="shared" si="210"/>
        <v>0</v>
      </c>
      <c r="JQ168" s="532">
        <f>IF(EXACT(A168,LCI!A10),LCI!Q10,-1*10^6)</f>
        <v>0</v>
      </c>
      <c r="JR168" s="532">
        <f t="shared" si="211"/>
        <v>0</v>
      </c>
      <c r="JS168" s="532">
        <f t="shared" si="212"/>
        <v>0</v>
      </c>
      <c r="JT168" s="532">
        <f t="shared" si="213"/>
        <v>0</v>
      </c>
      <c r="JU168" s="532">
        <f t="shared" si="214"/>
        <v>0</v>
      </c>
      <c r="JV168" s="532">
        <f t="shared" si="215"/>
        <v>0</v>
      </c>
      <c r="JW168" s="532">
        <f t="shared" si="216"/>
        <v>0</v>
      </c>
      <c r="JX168" s="532">
        <f t="shared" si="217"/>
        <v>0</v>
      </c>
      <c r="JY168" s="532">
        <f t="shared" si="218"/>
        <v>0</v>
      </c>
      <c r="JZ168" s="532">
        <f t="shared" si="219"/>
        <v>0</v>
      </c>
      <c r="KA168" s="532">
        <f t="shared" si="220"/>
        <v>0</v>
      </c>
      <c r="KB168" s="532">
        <f t="shared" si="221"/>
        <v>0</v>
      </c>
      <c r="KC168" s="532">
        <f t="shared" si="222"/>
        <v>0</v>
      </c>
      <c r="KD168" s="532">
        <f t="shared" si="223"/>
        <v>0</v>
      </c>
      <c r="KE168" s="532">
        <f t="shared" si="224"/>
        <v>0</v>
      </c>
      <c r="KF168" s="532">
        <f t="shared" si="225"/>
        <v>0</v>
      </c>
      <c r="KG168" s="532">
        <f t="shared" si="226"/>
        <v>0</v>
      </c>
      <c r="KH168" s="532">
        <f t="shared" si="227"/>
        <v>0</v>
      </c>
      <c r="KI168" s="532">
        <f t="shared" si="228"/>
        <v>0</v>
      </c>
      <c r="KJ168" s="532">
        <f t="shared" si="229"/>
        <v>0</v>
      </c>
      <c r="KK168" s="532">
        <f t="shared" si="230"/>
        <v>0</v>
      </c>
      <c r="KL168" s="532">
        <f t="shared" si="231"/>
        <v>0</v>
      </c>
      <c r="KN168" s="533">
        <f>IF(EXACT(A168,LCI!A10),LCI!R10,-1*10^6)</f>
        <v>0</v>
      </c>
      <c r="KO168" s="533">
        <f t="shared" si="232"/>
        <v>0</v>
      </c>
      <c r="KP168" s="533">
        <f t="shared" si="233"/>
        <v>0</v>
      </c>
      <c r="KQ168" s="533">
        <f t="shared" si="234"/>
        <v>0</v>
      </c>
      <c r="KR168" s="533">
        <f t="shared" si="235"/>
        <v>0</v>
      </c>
      <c r="KS168" s="533">
        <f t="shared" si="236"/>
        <v>0</v>
      </c>
      <c r="KT168" s="533">
        <f t="shared" si="237"/>
        <v>0</v>
      </c>
      <c r="KU168" s="533">
        <f t="shared" si="238"/>
        <v>0</v>
      </c>
      <c r="KV168" s="533">
        <f t="shared" si="239"/>
        <v>0</v>
      </c>
      <c r="KW168" s="533">
        <f t="shared" si="240"/>
        <v>0</v>
      </c>
      <c r="KX168" s="533">
        <f t="shared" si="241"/>
        <v>0</v>
      </c>
      <c r="KY168" s="533">
        <f t="shared" si="242"/>
        <v>0</v>
      </c>
      <c r="KZ168" s="533">
        <f t="shared" si="243"/>
        <v>0</v>
      </c>
      <c r="LA168" s="533">
        <f t="shared" si="244"/>
        <v>0</v>
      </c>
      <c r="LB168" s="533">
        <f t="shared" si="245"/>
        <v>0</v>
      </c>
      <c r="LC168" s="533">
        <f t="shared" si="246"/>
        <v>0</v>
      </c>
      <c r="LD168" s="533">
        <f t="shared" si="247"/>
        <v>0</v>
      </c>
      <c r="LE168" s="533">
        <f t="shared" si="248"/>
        <v>0</v>
      </c>
      <c r="LF168" s="533">
        <f t="shared" si="249"/>
        <v>0</v>
      </c>
      <c r="LG168" s="533">
        <f t="shared" si="250"/>
        <v>0</v>
      </c>
      <c r="LH168" s="533">
        <f t="shared" si="251"/>
        <v>0</v>
      </c>
      <c r="LI168" s="533">
        <f t="shared" si="252"/>
        <v>0</v>
      </c>
    </row>
    <row r="169" spans="1:321" x14ac:dyDescent="0.25">
      <c r="A169" s="14" t="str">
        <f>LCI!A11</f>
        <v>CO2, Atmospheric (kg/yr)</v>
      </c>
      <c r="B169" s="42">
        <f>B14</f>
        <v>508889.75932080013</v>
      </c>
      <c r="C169" s="42">
        <f t="shared" ref="C169:P169" si="271">C14</f>
        <v>508889.75932080013</v>
      </c>
      <c r="D169" s="42">
        <f t="shared" si="271"/>
        <v>2508839.2999999998</v>
      </c>
      <c r="E169" s="42">
        <f t="shared" si="271"/>
        <v>2508839.2999999998</v>
      </c>
      <c r="F169" s="42">
        <f t="shared" si="271"/>
        <v>2508839.2999999998</v>
      </c>
      <c r="G169" s="42">
        <f t="shared" si="271"/>
        <v>0</v>
      </c>
      <c r="H169" s="42">
        <f t="shared" si="271"/>
        <v>0</v>
      </c>
      <c r="I169" s="42">
        <f t="shared" si="271"/>
        <v>0</v>
      </c>
      <c r="J169" s="42">
        <f t="shared" si="271"/>
        <v>2112916.6666666665</v>
      </c>
      <c r="K169" s="42">
        <f>K14</f>
        <v>1642666.6666666665</v>
      </c>
      <c r="L169" s="42">
        <f>L14</f>
        <v>4033333.333333333</v>
      </c>
      <c r="M169" s="42">
        <f t="shared" si="271"/>
        <v>9938449.9505041651</v>
      </c>
      <c r="N169" s="42">
        <f t="shared" si="271"/>
        <v>9938449.9505041651</v>
      </c>
      <c r="O169" s="257">
        <f t="shared" si="271"/>
        <v>1833333.3333333333</v>
      </c>
      <c r="P169" s="251">
        <f t="shared" si="271"/>
        <v>0</v>
      </c>
      <c r="Q169" s="251"/>
      <c r="R169" s="251"/>
      <c r="S169" s="251"/>
      <c r="T169" s="268"/>
      <c r="U169" s="251"/>
      <c r="V169" s="251"/>
      <c r="X169" s="45">
        <f>IF(EXACT(A169,LCI!A11),LCI!G11,-1*10^6)</f>
        <v>0</v>
      </c>
      <c r="Y169" s="47">
        <f t="shared" si="45"/>
        <v>0</v>
      </c>
      <c r="Z169" s="47">
        <f t="shared" si="46"/>
        <v>0</v>
      </c>
      <c r="AA169" s="47">
        <f t="shared" si="47"/>
        <v>0</v>
      </c>
      <c r="AB169" s="47">
        <f t="shared" si="48"/>
        <v>0</v>
      </c>
      <c r="AC169" s="47">
        <f t="shared" si="49"/>
        <v>0</v>
      </c>
      <c r="AD169" s="47">
        <f t="shared" si="8"/>
        <v>0</v>
      </c>
      <c r="AE169" s="47">
        <f t="shared" si="8"/>
        <v>0</v>
      </c>
      <c r="AF169" s="47">
        <f t="shared" si="8"/>
        <v>0</v>
      </c>
      <c r="AG169" s="47">
        <f t="shared" si="8"/>
        <v>0</v>
      </c>
      <c r="AH169" s="47">
        <f t="shared" si="8"/>
        <v>0</v>
      </c>
      <c r="AI169" s="47">
        <f t="shared" si="8"/>
        <v>0</v>
      </c>
      <c r="AJ169" s="47">
        <f t="shared" si="8"/>
        <v>0</v>
      </c>
      <c r="AK169" s="47">
        <f t="shared" si="50"/>
        <v>0</v>
      </c>
      <c r="AL169" s="262">
        <f t="shared" si="51"/>
        <v>0</v>
      </c>
      <c r="AM169" s="260">
        <f t="shared" si="52"/>
        <v>0</v>
      </c>
      <c r="AN169" s="260">
        <f t="shared" si="53"/>
        <v>0</v>
      </c>
      <c r="AO169" s="260">
        <f t="shared" si="54"/>
        <v>0</v>
      </c>
      <c r="AP169" s="260">
        <f t="shared" si="55"/>
        <v>0</v>
      </c>
      <c r="AQ169" s="260">
        <f t="shared" si="56"/>
        <v>0</v>
      </c>
      <c r="AR169" s="260">
        <f t="shared" si="57"/>
        <v>0</v>
      </c>
      <c r="AS169" s="260">
        <f t="shared" si="58"/>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0">
        <f t="shared" si="17"/>
        <v>-2112916666.6666665</v>
      </c>
      <c r="BE169" s="576">
        <f t="shared" si="18"/>
        <v>-1642666666.6666665</v>
      </c>
      <c r="BF169" s="71">
        <f t="shared" si="19"/>
        <v>-4033333333.333333</v>
      </c>
      <c r="BG169" s="521">
        <f t="shared" si="20"/>
        <v>-9938449950.5041656</v>
      </c>
      <c r="BH169" s="529">
        <f t="shared" si="263"/>
        <v>-9938449950.5041656</v>
      </c>
      <c r="BI169" s="71">
        <f t="shared" si="254"/>
        <v>-1833333333.3333333</v>
      </c>
      <c r="BJ169" s="71">
        <f t="shared" si="255"/>
        <v>0</v>
      </c>
      <c r="BK169" s="71">
        <f t="shared" si="256"/>
        <v>0</v>
      </c>
      <c r="BL169" s="71">
        <f t="shared" si="257"/>
        <v>0</v>
      </c>
      <c r="BM169" s="71">
        <f t="shared" si="258"/>
        <v>0</v>
      </c>
      <c r="BN169" s="71">
        <f t="shared" si="259"/>
        <v>0</v>
      </c>
      <c r="BO169" s="71">
        <f t="shared" si="260"/>
        <v>0</v>
      </c>
      <c r="BP169" s="71">
        <f t="shared" si="261"/>
        <v>0</v>
      </c>
      <c r="BR169" s="507">
        <f>IF(EXACT(A169,LCI!A11),LCI!I11,-1*10^6)</f>
        <v>0</v>
      </c>
      <c r="BS169" s="507">
        <f t="shared" si="59"/>
        <v>0</v>
      </c>
      <c r="BT169" s="507">
        <f t="shared" si="60"/>
        <v>0</v>
      </c>
      <c r="BU169" s="507">
        <f t="shared" si="30"/>
        <v>0</v>
      </c>
      <c r="BV169" s="507">
        <f t="shared" si="30"/>
        <v>0</v>
      </c>
      <c r="BW169" s="507">
        <f t="shared" si="30"/>
        <v>0</v>
      </c>
      <c r="BX169" s="507">
        <f t="shared" si="30"/>
        <v>0</v>
      </c>
      <c r="BY169" s="507">
        <f t="shared" si="30"/>
        <v>0</v>
      </c>
      <c r="BZ169" s="507">
        <f t="shared" si="30"/>
        <v>0</v>
      </c>
      <c r="CA169" s="507">
        <f t="shared" si="30"/>
        <v>0</v>
      </c>
      <c r="CB169" s="507">
        <f t="shared" si="30"/>
        <v>0</v>
      </c>
      <c r="CC169" s="507">
        <f t="shared" si="30"/>
        <v>0</v>
      </c>
      <c r="CD169" s="507">
        <f t="shared" si="30"/>
        <v>0</v>
      </c>
      <c r="CE169" s="507">
        <f t="shared" si="30"/>
        <v>0</v>
      </c>
      <c r="CF169" s="507">
        <f t="shared" si="30"/>
        <v>0</v>
      </c>
      <c r="CG169" s="507">
        <f t="shared" si="30"/>
        <v>0</v>
      </c>
      <c r="CH169" s="507">
        <f t="shared" si="30"/>
        <v>0</v>
      </c>
      <c r="CI169" s="507">
        <f t="shared" si="30"/>
        <v>0</v>
      </c>
      <c r="CJ169" s="507">
        <f t="shared" si="30"/>
        <v>0</v>
      </c>
      <c r="CK169" s="507">
        <f t="shared" si="61"/>
        <v>0</v>
      </c>
      <c r="CL169" s="507">
        <f t="shared" si="61"/>
        <v>0</v>
      </c>
      <c r="CM169" s="507">
        <f t="shared" si="61"/>
        <v>0</v>
      </c>
      <c r="CO169" s="511">
        <f>IF(EXACT(A169,LCI!A11),LCI!F11,-1*10^6)</f>
        <v>0</v>
      </c>
      <c r="CP169" s="511">
        <f t="shared" si="62"/>
        <v>0</v>
      </c>
      <c r="CQ169" s="511">
        <f t="shared" si="31"/>
        <v>0</v>
      </c>
      <c r="CR169" s="511">
        <f t="shared" si="31"/>
        <v>0</v>
      </c>
      <c r="CS169" s="511">
        <f t="shared" si="31"/>
        <v>0</v>
      </c>
      <c r="CT169" s="511">
        <f t="shared" si="31"/>
        <v>0</v>
      </c>
      <c r="CU169" s="511">
        <f t="shared" si="31"/>
        <v>0</v>
      </c>
      <c r="CV169" s="511">
        <f t="shared" si="31"/>
        <v>0</v>
      </c>
      <c r="CW169" s="511">
        <f t="shared" si="31"/>
        <v>0</v>
      </c>
      <c r="CX169" s="511">
        <f t="shared" si="31"/>
        <v>0</v>
      </c>
      <c r="CY169" s="511">
        <f t="shared" si="31"/>
        <v>0</v>
      </c>
      <c r="CZ169" s="511">
        <f t="shared" si="31"/>
        <v>0</v>
      </c>
      <c r="DA169" s="511">
        <f t="shared" si="31"/>
        <v>0</v>
      </c>
      <c r="DB169" s="511">
        <f t="shared" si="31"/>
        <v>0</v>
      </c>
      <c r="DC169" s="511">
        <f t="shared" si="31"/>
        <v>0</v>
      </c>
      <c r="DD169" s="511">
        <f t="shared" si="31"/>
        <v>0</v>
      </c>
      <c r="DE169" s="511">
        <f t="shared" si="31"/>
        <v>0</v>
      </c>
      <c r="DF169" s="511">
        <f t="shared" si="31"/>
        <v>0</v>
      </c>
      <c r="DG169" s="511">
        <f t="shared" si="63"/>
        <v>0</v>
      </c>
      <c r="DH169" s="511">
        <f t="shared" si="63"/>
        <v>0</v>
      </c>
      <c r="DI169" s="511">
        <f t="shared" si="63"/>
        <v>0</v>
      </c>
      <c r="DJ169" s="511">
        <f t="shared" si="63"/>
        <v>0</v>
      </c>
      <c r="DL169" s="530">
        <f>IF(EXACT(A169,LCI!A11),LCI!J11,-1*10^6)</f>
        <v>0</v>
      </c>
      <c r="DM169" s="530">
        <f t="shared" si="64"/>
        <v>0</v>
      </c>
      <c r="DN169" s="530">
        <f t="shared" si="65"/>
        <v>0</v>
      </c>
      <c r="DO169" s="530">
        <f t="shared" si="66"/>
        <v>0</v>
      </c>
      <c r="DP169" s="530">
        <f t="shared" si="67"/>
        <v>0</v>
      </c>
      <c r="DQ169" s="530">
        <f t="shared" si="68"/>
        <v>0</v>
      </c>
      <c r="DR169" s="530">
        <f t="shared" si="69"/>
        <v>0</v>
      </c>
      <c r="DS169" s="530">
        <f t="shared" si="70"/>
        <v>0</v>
      </c>
      <c r="DT169" s="530">
        <f t="shared" si="71"/>
        <v>0</v>
      </c>
      <c r="DU169" s="530">
        <f t="shared" si="72"/>
        <v>0</v>
      </c>
      <c r="DV169" s="530">
        <f t="shared" si="73"/>
        <v>0</v>
      </c>
      <c r="DW169" s="530">
        <f t="shared" si="74"/>
        <v>0</v>
      </c>
      <c r="DX169" s="530">
        <f t="shared" si="75"/>
        <v>0</v>
      </c>
      <c r="DY169" s="530">
        <f t="shared" si="76"/>
        <v>0</v>
      </c>
      <c r="DZ169" s="530">
        <f t="shared" si="77"/>
        <v>0</v>
      </c>
      <c r="EA169" s="530">
        <f t="shared" si="78"/>
        <v>0</v>
      </c>
      <c r="EB169" s="530">
        <f t="shared" si="79"/>
        <v>0</v>
      </c>
      <c r="EC169" s="530">
        <f t="shared" si="80"/>
        <v>0</v>
      </c>
      <c r="ED169" s="530">
        <f t="shared" si="81"/>
        <v>0</v>
      </c>
      <c r="EE169" s="530">
        <f t="shared" si="82"/>
        <v>0</v>
      </c>
      <c r="EF169" s="530">
        <f t="shared" si="83"/>
        <v>0</v>
      </c>
      <c r="EG169" s="530">
        <f t="shared" si="84"/>
        <v>0</v>
      </c>
      <c r="EI169" s="535">
        <f>IF(EXACT(A169,LCI!A11),LCI!K11,-1*10^6)</f>
        <v>0</v>
      </c>
      <c r="EJ169" s="531">
        <f t="shared" si="85"/>
        <v>0</v>
      </c>
      <c r="EK169" s="536">
        <f t="shared" si="86"/>
        <v>0</v>
      </c>
      <c r="EL169" s="531">
        <f t="shared" si="87"/>
        <v>0</v>
      </c>
      <c r="EM169" s="531">
        <f t="shared" si="88"/>
        <v>0</v>
      </c>
      <c r="EN169" s="531">
        <f t="shared" si="89"/>
        <v>0</v>
      </c>
      <c r="EO169" s="531">
        <f t="shared" si="90"/>
        <v>0</v>
      </c>
      <c r="EP169" s="531">
        <f t="shared" si="91"/>
        <v>0</v>
      </c>
      <c r="EQ169" s="531">
        <f t="shared" si="92"/>
        <v>0</v>
      </c>
      <c r="ER169" s="531">
        <f t="shared" si="93"/>
        <v>0</v>
      </c>
      <c r="ES169" s="531">
        <f t="shared" si="94"/>
        <v>0</v>
      </c>
      <c r="ET169" s="531">
        <f t="shared" si="95"/>
        <v>0</v>
      </c>
      <c r="EU169" s="531">
        <f t="shared" si="96"/>
        <v>0</v>
      </c>
      <c r="EV169" s="531">
        <f t="shared" si="97"/>
        <v>0</v>
      </c>
      <c r="EW169" s="531">
        <f t="shared" si="98"/>
        <v>0</v>
      </c>
      <c r="EX169" s="531">
        <f t="shared" si="99"/>
        <v>0</v>
      </c>
      <c r="EY169" s="531">
        <f t="shared" si="100"/>
        <v>0</v>
      </c>
      <c r="EZ169" s="531">
        <f t="shared" si="101"/>
        <v>0</v>
      </c>
      <c r="FA169" s="531">
        <f t="shared" si="102"/>
        <v>0</v>
      </c>
      <c r="FB169" s="531">
        <f t="shared" si="103"/>
        <v>0</v>
      </c>
      <c r="FC169" s="531">
        <f t="shared" si="104"/>
        <v>0</v>
      </c>
      <c r="FD169" s="531">
        <f t="shared" si="105"/>
        <v>0</v>
      </c>
      <c r="FF169" s="532">
        <f>IF(EXACT(A169,LCI!A11),LCI!L11,-1*10^6)</f>
        <v>0</v>
      </c>
      <c r="FG169" s="532">
        <f t="shared" si="106"/>
        <v>0</v>
      </c>
      <c r="FH169" s="532">
        <f t="shared" si="107"/>
        <v>0</v>
      </c>
      <c r="FI169" s="532">
        <f t="shared" si="108"/>
        <v>0</v>
      </c>
      <c r="FJ169" s="532">
        <f t="shared" si="109"/>
        <v>0</v>
      </c>
      <c r="FK169" s="532">
        <f t="shared" si="110"/>
        <v>0</v>
      </c>
      <c r="FL169" s="532">
        <f t="shared" si="111"/>
        <v>0</v>
      </c>
      <c r="FM169" s="532">
        <f t="shared" si="112"/>
        <v>0</v>
      </c>
      <c r="FN169" s="532">
        <f t="shared" si="113"/>
        <v>0</v>
      </c>
      <c r="FO169" s="532">
        <f t="shared" si="114"/>
        <v>0</v>
      </c>
      <c r="FP169" s="532">
        <f t="shared" si="115"/>
        <v>0</v>
      </c>
      <c r="FQ169" s="532">
        <f t="shared" si="116"/>
        <v>0</v>
      </c>
      <c r="FR169" s="532">
        <f t="shared" si="117"/>
        <v>0</v>
      </c>
      <c r="FS169" s="532">
        <f t="shared" si="118"/>
        <v>0</v>
      </c>
      <c r="FT169" s="532">
        <f t="shared" si="119"/>
        <v>0</v>
      </c>
      <c r="FU169" s="532">
        <f t="shared" si="120"/>
        <v>0</v>
      </c>
      <c r="FV169" s="532">
        <f t="shared" si="121"/>
        <v>0</v>
      </c>
      <c r="FW169" s="532">
        <f t="shared" si="122"/>
        <v>0</v>
      </c>
      <c r="FX169" s="532">
        <f t="shared" si="123"/>
        <v>0</v>
      </c>
      <c r="FY169" s="532">
        <f t="shared" si="124"/>
        <v>0</v>
      </c>
      <c r="FZ169" s="532">
        <f t="shared" si="125"/>
        <v>0</v>
      </c>
      <c r="GA169" s="532">
        <f t="shared" si="126"/>
        <v>0</v>
      </c>
      <c r="GC169" s="533">
        <f>IF(EXACT(A169,LCI!A11),LCI!M11,-1*10^6)</f>
        <v>0</v>
      </c>
      <c r="GD169" s="533">
        <f t="shared" si="127"/>
        <v>0</v>
      </c>
      <c r="GE169" s="533">
        <f t="shared" si="128"/>
        <v>0</v>
      </c>
      <c r="GF169" s="533">
        <f t="shared" si="129"/>
        <v>0</v>
      </c>
      <c r="GG169" s="533">
        <f t="shared" si="130"/>
        <v>0</v>
      </c>
      <c r="GH169" s="533">
        <f t="shared" si="131"/>
        <v>0</v>
      </c>
      <c r="GI169" s="533">
        <f t="shared" si="132"/>
        <v>0</v>
      </c>
      <c r="GJ169" s="533">
        <f t="shared" si="133"/>
        <v>0</v>
      </c>
      <c r="GK169" s="533">
        <f t="shared" si="134"/>
        <v>0</v>
      </c>
      <c r="GL169" s="533">
        <f t="shared" si="135"/>
        <v>0</v>
      </c>
      <c r="GM169" s="533">
        <f t="shared" si="136"/>
        <v>0</v>
      </c>
      <c r="GN169" s="533">
        <f t="shared" si="137"/>
        <v>0</v>
      </c>
      <c r="GO169" s="533">
        <f t="shared" si="138"/>
        <v>0</v>
      </c>
      <c r="GP169" s="533">
        <f t="shared" si="139"/>
        <v>0</v>
      </c>
      <c r="GQ169" s="533">
        <f t="shared" si="140"/>
        <v>0</v>
      </c>
      <c r="GR169" s="533">
        <f t="shared" si="141"/>
        <v>0</v>
      </c>
      <c r="GS169" s="533">
        <f t="shared" si="142"/>
        <v>0</v>
      </c>
      <c r="GT169" s="533">
        <f t="shared" si="143"/>
        <v>0</v>
      </c>
      <c r="GU169" s="533">
        <f t="shared" si="144"/>
        <v>0</v>
      </c>
      <c r="GV169" s="533">
        <f t="shared" si="145"/>
        <v>0</v>
      </c>
      <c r="GW169" s="533">
        <f t="shared" si="146"/>
        <v>0</v>
      </c>
      <c r="GX169" s="533">
        <f t="shared" si="147"/>
        <v>0</v>
      </c>
      <c r="GZ169" s="511">
        <f>IF(EXACT(A169,LCI!A11),LCI!N11,-1*10^6)</f>
        <v>0</v>
      </c>
      <c r="HA169" s="511">
        <f t="shared" si="148"/>
        <v>0</v>
      </c>
      <c r="HB169" s="511">
        <f t="shared" si="149"/>
        <v>0</v>
      </c>
      <c r="HC169" s="511">
        <f t="shared" si="150"/>
        <v>0</v>
      </c>
      <c r="HD169" s="511">
        <f t="shared" si="151"/>
        <v>0</v>
      </c>
      <c r="HE169" s="511">
        <f t="shared" si="152"/>
        <v>0</v>
      </c>
      <c r="HF169" s="511">
        <f t="shared" si="153"/>
        <v>0</v>
      </c>
      <c r="HG169" s="511">
        <f t="shared" si="154"/>
        <v>0</v>
      </c>
      <c r="HH169" s="511">
        <f t="shared" si="155"/>
        <v>0</v>
      </c>
      <c r="HI169" s="511">
        <f t="shared" si="156"/>
        <v>0</v>
      </c>
      <c r="HJ169" s="511">
        <f t="shared" si="157"/>
        <v>0</v>
      </c>
      <c r="HK169" s="511">
        <f t="shared" si="158"/>
        <v>0</v>
      </c>
      <c r="HL169" s="511">
        <f t="shared" si="159"/>
        <v>0</v>
      </c>
      <c r="HM169" s="511">
        <f t="shared" si="160"/>
        <v>0</v>
      </c>
      <c r="HN169" s="511">
        <f t="shared" si="161"/>
        <v>0</v>
      </c>
      <c r="HO169" s="511">
        <f t="shared" si="162"/>
        <v>0</v>
      </c>
      <c r="HP169" s="511">
        <f t="shared" si="163"/>
        <v>0</v>
      </c>
      <c r="HQ169" s="511">
        <f t="shared" si="164"/>
        <v>0</v>
      </c>
      <c r="HR169" s="511">
        <f t="shared" si="165"/>
        <v>0</v>
      </c>
      <c r="HS169" s="511">
        <f t="shared" si="166"/>
        <v>0</v>
      </c>
      <c r="HT169" s="511">
        <f t="shared" si="167"/>
        <v>0</v>
      </c>
      <c r="HU169" s="511">
        <f t="shared" si="168"/>
        <v>0</v>
      </c>
      <c r="HW169" s="534">
        <f>IF(EXACT(A169,LCI!A11),LCI!O11,-1*10^6)</f>
        <v>0</v>
      </c>
      <c r="HX169" s="534">
        <f t="shared" si="169"/>
        <v>0</v>
      </c>
      <c r="HY169" s="534">
        <f t="shared" si="170"/>
        <v>0</v>
      </c>
      <c r="HZ169" s="534">
        <f t="shared" si="171"/>
        <v>0</v>
      </c>
      <c r="IA169" s="534">
        <f t="shared" si="172"/>
        <v>0</v>
      </c>
      <c r="IB169" s="534">
        <f t="shared" si="173"/>
        <v>0</v>
      </c>
      <c r="IC169" s="534">
        <f t="shared" si="174"/>
        <v>0</v>
      </c>
      <c r="ID169" s="534">
        <f t="shared" si="175"/>
        <v>0</v>
      </c>
      <c r="IE169" s="534">
        <f t="shared" si="176"/>
        <v>0</v>
      </c>
      <c r="IF169" s="534">
        <f t="shared" si="177"/>
        <v>0</v>
      </c>
      <c r="IG169" s="534">
        <f t="shared" si="178"/>
        <v>0</v>
      </c>
      <c r="IH169" s="534">
        <f t="shared" si="179"/>
        <v>0</v>
      </c>
      <c r="II169" s="534">
        <f t="shared" si="180"/>
        <v>0</v>
      </c>
      <c r="IJ169" s="534">
        <f t="shared" si="181"/>
        <v>0</v>
      </c>
      <c r="IK169" s="534">
        <f t="shared" si="182"/>
        <v>0</v>
      </c>
      <c r="IL169" s="534">
        <f t="shared" si="183"/>
        <v>0</v>
      </c>
      <c r="IM169" s="534">
        <f t="shared" si="184"/>
        <v>0</v>
      </c>
      <c r="IN169" s="534">
        <f t="shared" si="185"/>
        <v>0</v>
      </c>
      <c r="IO169" s="534">
        <f t="shared" si="186"/>
        <v>0</v>
      </c>
      <c r="IP169" s="534">
        <f t="shared" si="187"/>
        <v>0</v>
      </c>
      <c r="IQ169" s="534">
        <f t="shared" si="188"/>
        <v>0</v>
      </c>
      <c r="IR169" s="534">
        <f t="shared" si="189"/>
        <v>0</v>
      </c>
      <c r="IT169" s="531">
        <f>IF(EXACT(A169,LCI!A11),LCI!P11,-1*10^6)</f>
        <v>0</v>
      </c>
      <c r="IU169" s="531">
        <f t="shared" si="190"/>
        <v>0</v>
      </c>
      <c r="IV169" s="531">
        <f t="shared" si="191"/>
        <v>0</v>
      </c>
      <c r="IW169" s="531">
        <f t="shared" si="192"/>
        <v>0</v>
      </c>
      <c r="IX169" s="531">
        <f t="shared" si="193"/>
        <v>0</v>
      </c>
      <c r="IY169" s="531">
        <f t="shared" si="194"/>
        <v>0</v>
      </c>
      <c r="IZ169" s="531">
        <f t="shared" si="195"/>
        <v>0</v>
      </c>
      <c r="JA169" s="531">
        <f t="shared" si="196"/>
        <v>0</v>
      </c>
      <c r="JB169" s="531">
        <f t="shared" si="197"/>
        <v>0</v>
      </c>
      <c r="JC169" s="531">
        <f t="shared" si="198"/>
        <v>0</v>
      </c>
      <c r="JD169" s="531">
        <f t="shared" si="199"/>
        <v>0</v>
      </c>
      <c r="JE169" s="531">
        <f t="shared" si="200"/>
        <v>0</v>
      </c>
      <c r="JF169" s="531">
        <f t="shared" si="201"/>
        <v>0</v>
      </c>
      <c r="JG169" s="531">
        <f t="shared" si="202"/>
        <v>0</v>
      </c>
      <c r="JH169" s="531">
        <f t="shared" si="203"/>
        <v>0</v>
      </c>
      <c r="JI169" s="531">
        <f t="shared" si="204"/>
        <v>0</v>
      </c>
      <c r="JJ169" s="531">
        <f t="shared" si="205"/>
        <v>0</v>
      </c>
      <c r="JK169" s="531">
        <f t="shared" si="206"/>
        <v>0</v>
      </c>
      <c r="JL169" s="531">
        <f t="shared" si="207"/>
        <v>0</v>
      </c>
      <c r="JM169" s="531">
        <f t="shared" si="208"/>
        <v>0</v>
      </c>
      <c r="JN169" s="531">
        <f t="shared" si="209"/>
        <v>0</v>
      </c>
      <c r="JO169" s="531">
        <f t="shared" si="210"/>
        <v>0</v>
      </c>
      <c r="JQ169" s="532">
        <f>IF(EXACT(A169,LCI!A11),LCI!Q11,-1*10^6)</f>
        <v>0</v>
      </c>
      <c r="JR169" s="532">
        <f t="shared" si="211"/>
        <v>0</v>
      </c>
      <c r="JS169" s="532">
        <f t="shared" si="212"/>
        <v>0</v>
      </c>
      <c r="JT169" s="532">
        <f t="shared" si="213"/>
        <v>0</v>
      </c>
      <c r="JU169" s="532">
        <f t="shared" si="214"/>
        <v>0</v>
      </c>
      <c r="JV169" s="532">
        <f t="shared" si="215"/>
        <v>0</v>
      </c>
      <c r="JW169" s="532">
        <f t="shared" si="216"/>
        <v>0</v>
      </c>
      <c r="JX169" s="532">
        <f t="shared" si="217"/>
        <v>0</v>
      </c>
      <c r="JY169" s="532">
        <f t="shared" si="218"/>
        <v>0</v>
      </c>
      <c r="JZ169" s="532">
        <f t="shared" si="219"/>
        <v>0</v>
      </c>
      <c r="KA169" s="532">
        <f t="shared" si="220"/>
        <v>0</v>
      </c>
      <c r="KB169" s="532">
        <f t="shared" si="221"/>
        <v>0</v>
      </c>
      <c r="KC169" s="532">
        <f t="shared" si="222"/>
        <v>0</v>
      </c>
      <c r="KD169" s="532">
        <f t="shared" si="223"/>
        <v>0</v>
      </c>
      <c r="KE169" s="532">
        <f t="shared" si="224"/>
        <v>0</v>
      </c>
      <c r="KF169" s="532">
        <f t="shared" si="225"/>
        <v>0</v>
      </c>
      <c r="KG169" s="532">
        <f t="shared" si="226"/>
        <v>0</v>
      </c>
      <c r="KH169" s="532">
        <f t="shared" si="227"/>
        <v>0</v>
      </c>
      <c r="KI169" s="532">
        <f t="shared" si="228"/>
        <v>0</v>
      </c>
      <c r="KJ169" s="532">
        <f t="shared" si="229"/>
        <v>0</v>
      </c>
      <c r="KK169" s="532">
        <f t="shared" si="230"/>
        <v>0</v>
      </c>
      <c r="KL169" s="532">
        <f t="shared" si="231"/>
        <v>0</v>
      </c>
      <c r="KN169" s="533">
        <f>IF(EXACT(A169,LCI!A11),LCI!R11,-1*10^6)</f>
        <v>0</v>
      </c>
      <c r="KO169" s="533">
        <f t="shared" si="232"/>
        <v>0</v>
      </c>
      <c r="KP169" s="533">
        <f t="shared" si="233"/>
        <v>0</v>
      </c>
      <c r="KQ169" s="533">
        <f t="shared" si="234"/>
        <v>0</v>
      </c>
      <c r="KR169" s="533">
        <f t="shared" si="235"/>
        <v>0</v>
      </c>
      <c r="KS169" s="533">
        <f t="shared" si="236"/>
        <v>0</v>
      </c>
      <c r="KT169" s="533">
        <f t="shared" si="237"/>
        <v>0</v>
      </c>
      <c r="KU169" s="533">
        <f t="shared" si="238"/>
        <v>0</v>
      </c>
      <c r="KV169" s="533">
        <f t="shared" si="239"/>
        <v>0</v>
      </c>
      <c r="KW169" s="533">
        <f t="shared" si="240"/>
        <v>0</v>
      </c>
      <c r="KX169" s="533">
        <f t="shared" si="241"/>
        <v>0</v>
      </c>
      <c r="KY169" s="533">
        <f t="shared" si="242"/>
        <v>0</v>
      </c>
      <c r="KZ169" s="533">
        <f t="shared" si="243"/>
        <v>0</v>
      </c>
      <c r="LA169" s="533">
        <f t="shared" si="244"/>
        <v>0</v>
      </c>
      <c r="LB169" s="533">
        <f t="shared" si="245"/>
        <v>0</v>
      </c>
      <c r="LC169" s="533">
        <f t="shared" si="246"/>
        <v>0</v>
      </c>
      <c r="LD169" s="533">
        <f t="shared" si="247"/>
        <v>0</v>
      </c>
      <c r="LE169" s="533">
        <f t="shared" si="248"/>
        <v>0</v>
      </c>
      <c r="LF169" s="533">
        <f t="shared" si="249"/>
        <v>0</v>
      </c>
      <c r="LG169" s="533">
        <f t="shared" si="250"/>
        <v>0</v>
      </c>
      <c r="LH169" s="533">
        <f t="shared" si="251"/>
        <v>0</v>
      </c>
      <c r="LI169" s="533">
        <f t="shared" si="252"/>
        <v>0</v>
      </c>
    </row>
    <row r="170" spans="1:321" x14ac:dyDescent="0.25">
      <c r="A170" s="14" t="str">
        <f>LCI!A12</f>
        <v>CO2, Commercial (kg/yr)</v>
      </c>
      <c r="B170" s="42">
        <f>B15</f>
        <v>0</v>
      </c>
      <c r="C170" s="42">
        <f t="shared" ref="C170:P170" si="272">C15</f>
        <v>0</v>
      </c>
      <c r="D170" s="42">
        <f t="shared" si="272"/>
        <v>0</v>
      </c>
      <c r="E170" s="42">
        <f t="shared" si="272"/>
        <v>0</v>
      </c>
      <c r="F170" s="42">
        <f t="shared" si="272"/>
        <v>0</v>
      </c>
      <c r="G170" s="42">
        <f t="shared" si="272"/>
        <v>0</v>
      </c>
      <c r="H170" s="42">
        <f t="shared" si="272"/>
        <v>0</v>
      </c>
      <c r="I170" s="42">
        <f t="shared" si="272"/>
        <v>0</v>
      </c>
      <c r="J170" s="42">
        <f t="shared" si="272"/>
        <v>0</v>
      </c>
      <c r="K170" s="42">
        <f t="shared" si="272"/>
        <v>0</v>
      </c>
      <c r="L170" s="42">
        <f t="shared" si="272"/>
        <v>0</v>
      </c>
      <c r="M170" s="42">
        <f t="shared" si="272"/>
        <v>0</v>
      </c>
      <c r="N170" s="42">
        <f t="shared" si="272"/>
        <v>0</v>
      </c>
      <c r="O170" s="257">
        <f t="shared" si="272"/>
        <v>0</v>
      </c>
      <c r="P170" s="251">
        <f t="shared" si="272"/>
        <v>0</v>
      </c>
      <c r="Q170" s="251"/>
      <c r="R170" s="251"/>
      <c r="S170" s="251"/>
      <c r="T170" s="268"/>
      <c r="U170" s="251"/>
      <c r="V170" s="251"/>
      <c r="X170" s="45">
        <f>IF(EXACT(A170,LCI!A12),LCI!G12,-1*10^6)</f>
        <v>0.13200000000000001</v>
      </c>
      <c r="Y170" s="47">
        <f>B170*$X170</f>
        <v>0</v>
      </c>
      <c r="Z170" s="47">
        <f t="shared" si="46"/>
        <v>0</v>
      </c>
      <c r="AA170" s="47">
        <f t="shared" si="47"/>
        <v>0</v>
      </c>
      <c r="AB170" s="47">
        <f t="shared" si="48"/>
        <v>0</v>
      </c>
      <c r="AC170" s="47">
        <f t="shared" si="49"/>
        <v>0</v>
      </c>
      <c r="AD170" s="47">
        <f t="shared" si="8"/>
        <v>0</v>
      </c>
      <c r="AE170" s="47">
        <f t="shared" si="8"/>
        <v>0</v>
      </c>
      <c r="AF170" s="47">
        <f t="shared" si="8"/>
        <v>0</v>
      </c>
      <c r="AG170" s="47">
        <f t="shared" si="8"/>
        <v>0</v>
      </c>
      <c r="AH170" s="47">
        <f t="shared" si="8"/>
        <v>0</v>
      </c>
      <c r="AI170" s="47">
        <f t="shared" si="8"/>
        <v>0</v>
      </c>
      <c r="AJ170" s="47">
        <f t="shared" si="8"/>
        <v>0</v>
      </c>
      <c r="AK170" s="47">
        <f t="shared" si="50"/>
        <v>0</v>
      </c>
      <c r="AL170" s="47">
        <f t="shared" si="51"/>
        <v>0</v>
      </c>
      <c r="AM170" s="260">
        <f t="shared" si="52"/>
        <v>0</v>
      </c>
      <c r="AN170" s="260">
        <f t="shared" si="53"/>
        <v>0</v>
      </c>
      <c r="AO170" s="260">
        <f t="shared" si="54"/>
        <v>0</v>
      </c>
      <c r="AP170" s="260">
        <f t="shared" si="55"/>
        <v>0</v>
      </c>
      <c r="AQ170" s="260">
        <f t="shared" si="56"/>
        <v>0</v>
      </c>
      <c r="AR170" s="260">
        <f t="shared" si="57"/>
        <v>0</v>
      </c>
      <c r="AS170" s="260">
        <f t="shared" si="58"/>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0">
        <f t="shared" si="17"/>
        <v>0</v>
      </c>
      <c r="BE170" s="521">
        <f t="shared" si="18"/>
        <v>0</v>
      </c>
      <c r="BF170" s="71">
        <f t="shared" si="19"/>
        <v>0</v>
      </c>
      <c r="BG170" s="521">
        <f t="shared" si="20"/>
        <v>0</v>
      </c>
      <c r="BH170" s="529">
        <f t="shared" si="263"/>
        <v>0</v>
      </c>
      <c r="BI170" s="71">
        <f t="shared" si="254"/>
        <v>0</v>
      </c>
      <c r="BJ170" s="71">
        <f t="shared" si="255"/>
        <v>0</v>
      </c>
      <c r="BK170" s="71">
        <f t="shared" si="256"/>
        <v>0</v>
      </c>
      <c r="BL170" s="71">
        <f t="shared" si="257"/>
        <v>0</v>
      </c>
      <c r="BM170" s="71">
        <f t="shared" si="258"/>
        <v>0</v>
      </c>
      <c r="BN170" s="71">
        <f t="shared" si="259"/>
        <v>0</v>
      </c>
      <c r="BO170" s="71">
        <f t="shared" si="260"/>
        <v>0</v>
      </c>
      <c r="BP170" s="71">
        <f t="shared" si="261"/>
        <v>0</v>
      </c>
      <c r="BR170" s="507">
        <f>IF(EXACT(A170,LCI!A12),LCI!I12,-1*10^6)</f>
        <v>3.6579999999999998E-3</v>
      </c>
      <c r="BS170" s="507">
        <f t="shared" si="59"/>
        <v>0</v>
      </c>
      <c r="BT170" s="507">
        <f t="shared" si="60"/>
        <v>0</v>
      </c>
      <c r="BU170" s="507">
        <f t="shared" si="30"/>
        <v>0</v>
      </c>
      <c r="BV170" s="507">
        <f t="shared" si="30"/>
        <v>0</v>
      </c>
      <c r="BW170" s="507">
        <f t="shared" si="30"/>
        <v>0</v>
      </c>
      <c r="BX170" s="507">
        <f t="shared" si="30"/>
        <v>0</v>
      </c>
      <c r="BY170" s="507">
        <f t="shared" si="30"/>
        <v>0</v>
      </c>
      <c r="BZ170" s="507">
        <f t="shared" si="30"/>
        <v>0</v>
      </c>
      <c r="CA170" s="507">
        <f t="shared" si="30"/>
        <v>0</v>
      </c>
      <c r="CB170" s="507">
        <f t="shared" si="30"/>
        <v>0</v>
      </c>
      <c r="CC170" s="507">
        <f t="shared" si="30"/>
        <v>0</v>
      </c>
      <c r="CD170" s="507">
        <f t="shared" si="30"/>
        <v>0</v>
      </c>
      <c r="CE170" s="507">
        <f t="shared" si="30"/>
        <v>0</v>
      </c>
      <c r="CF170" s="507">
        <f t="shared" si="30"/>
        <v>0</v>
      </c>
      <c r="CG170" s="507">
        <f t="shared" si="30"/>
        <v>0</v>
      </c>
      <c r="CH170" s="507">
        <f t="shared" si="30"/>
        <v>0</v>
      </c>
      <c r="CI170" s="507">
        <f t="shared" si="30"/>
        <v>0</v>
      </c>
      <c r="CJ170" s="507">
        <f t="shared" si="30"/>
        <v>0</v>
      </c>
      <c r="CK170" s="507">
        <f t="shared" si="61"/>
        <v>0</v>
      </c>
      <c r="CL170" s="507">
        <f t="shared" si="61"/>
        <v>0</v>
      </c>
      <c r="CM170" s="507">
        <f t="shared" si="61"/>
        <v>0</v>
      </c>
      <c r="CO170" s="511">
        <f>IF(EXACT(A170,LCI!A12),LCI!F12,-1*10^6)</f>
        <v>8.93</v>
      </c>
      <c r="CP170" s="511">
        <f t="shared" si="62"/>
        <v>0</v>
      </c>
      <c r="CQ170" s="511">
        <f t="shared" si="31"/>
        <v>0</v>
      </c>
      <c r="CR170" s="511">
        <f t="shared" si="31"/>
        <v>0</v>
      </c>
      <c r="CS170" s="511">
        <f t="shared" si="31"/>
        <v>0</v>
      </c>
      <c r="CT170" s="511">
        <f t="shared" si="31"/>
        <v>0</v>
      </c>
      <c r="CU170" s="511">
        <f t="shared" si="31"/>
        <v>0</v>
      </c>
      <c r="CV170" s="511">
        <f t="shared" si="31"/>
        <v>0</v>
      </c>
      <c r="CW170" s="511">
        <f t="shared" si="31"/>
        <v>0</v>
      </c>
      <c r="CX170" s="511">
        <f t="shared" si="31"/>
        <v>0</v>
      </c>
      <c r="CY170" s="511">
        <f t="shared" si="31"/>
        <v>0</v>
      </c>
      <c r="CZ170" s="511">
        <f t="shared" si="31"/>
        <v>0</v>
      </c>
      <c r="DA170" s="511">
        <f t="shared" si="31"/>
        <v>0</v>
      </c>
      <c r="DB170" s="511">
        <f t="shared" si="31"/>
        <v>0</v>
      </c>
      <c r="DC170" s="511">
        <f t="shared" si="31"/>
        <v>0</v>
      </c>
      <c r="DD170" s="511">
        <f t="shared" si="31"/>
        <v>0</v>
      </c>
      <c r="DE170" s="511">
        <f t="shared" si="31"/>
        <v>0</v>
      </c>
      <c r="DF170" s="511">
        <f t="shared" si="31"/>
        <v>0</v>
      </c>
      <c r="DG170" s="511">
        <f t="shared" si="63"/>
        <v>0</v>
      </c>
      <c r="DH170" s="511">
        <f t="shared" si="63"/>
        <v>0</v>
      </c>
      <c r="DI170" s="511">
        <f t="shared" si="63"/>
        <v>0</v>
      </c>
      <c r="DJ170" s="511">
        <f t="shared" si="63"/>
        <v>0</v>
      </c>
      <c r="DL170" s="530">
        <f>IF(EXACT(A170,LCI!A12),LCI!J12,-1*10^6)</f>
        <v>0</v>
      </c>
      <c r="DM170" s="530">
        <f t="shared" si="64"/>
        <v>0</v>
      </c>
      <c r="DN170" s="530">
        <f t="shared" si="65"/>
        <v>0</v>
      </c>
      <c r="DO170" s="530">
        <f t="shared" si="66"/>
        <v>0</v>
      </c>
      <c r="DP170" s="530">
        <f t="shared" si="67"/>
        <v>0</v>
      </c>
      <c r="DQ170" s="530">
        <f t="shared" si="68"/>
        <v>0</v>
      </c>
      <c r="DR170" s="530">
        <f t="shared" si="69"/>
        <v>0</v>
      </c>
      <c r="DS170" s="530">
        <f t="shared" si="70"/>
        <v>0</v>
      </c>
      <c r="DT170" s="530">
        <f t="shared" si="71"/>
        <v>0</v>
      </c>
      <c r="DU170" s="530">
        <f t="shared" si="72"/>
        <v>0</v>
      </c>
      <c r="DV170" s="530">
        <f t="shared" si="73"/>
        <v>0</v>
      </c>
      <c r="DW170" s="530">
        <f t="shared" si="74"/>
        <v>0</v>
      </c>
      <c r="DX170" s="530">
        <f t="shared" si="75"/>
        <v>0</v>
      </c>
      <c r="DY170" s="530">
        <f t="shared" si="76"/>
        <v>0</v>
      </c>
      <c r="DZ170" s="530">
        <f t="shared" si="77"/>
        <v>0</v>
      </c>
      <c r="EA170" s="530">
        <f t="shared" si="78"/>
        <v>0</v>
      </c>
      <c r="EB170" s="530">
        <f t="shared" si="79"/>
        <v>0</v>
      </c>
      <c r="EC170" s="530">
        <f t="shared" si="80"/>
        <v>0</v>
      </c>
      <c r="ED170" s="530">
        <f t="shared" si="81"/>
        <v>0</v>
      </c>
      <c r="EE170" s="530">
        <f t="shared" si="82"/>
        <v>0</v>
      </c>
      <c r="EF170" s="530">
        <f t="shared" si="83"/>
        <v>0</v>
      </c>
      <c r="EG170" s="530">
        <f t="shared" si="84"/>
        <v>0</v>
      </c>
      <c r="EI170" s="535">
        <f>IF(EXACT(A170,LCI!A12),LCI!K12,-1*10^6)</f>
        <v>0</v>
      </c>
      <c r="EJ170" s="531">
        <f t="shared" si="85"/>
        <v>0</v>
      </c>
      <c r="EK170" s="536">
        <f t="shared" si="86"/>
        <v>0</v>
      </c>
      <c r="EL170" s="531">
        <f t="shared" si="87"/>
        <v>0</v>
      </c>
      <c r="EM170" s="531">
        <f t="shared" si="88"/>
        <v>0</v>
      </c>
      <c r="EN170" s="531">
        <f t="shared" si="89"/>
        <v>0</v>
      </c>
      <c r="EO170" s="531">
        <f t="shared" si="90"/>
        <v>0</v>
      </c>
      <c r="EP170" s="531">
        <f t="shared" si="91"/>
        <v>0</v>
      </c>
      <c r="EQ170" s="531">
        <f t="shared" si="92"/>
        <v>0</v>
      </c>
      <c r="ER170" s="531">
        <f t="shared" si="93"/>
        <v>0</v>
      </c>
      <c r="ES170" s="531">
        <f t="shared" si="94"/>
        <v>0</v>
      </c>
      <c r="ET170" s="531">
        <f t="shared" si="95"/>
        <v>0</v>
      </c>
      <c r="EU170" s="531">
        <f t="shared" si="96"/>
        <v>0</v>
      </c>
      <c r="EV170" s="531">
        <f t="shared" si="97"/>
        <v>0</v>
      </c>
      <c r="EW170" s="531">
        <f t="shared" si="98"/>
        <v>0</v>
      </c>
      <c r="EX170" s="531">
        <f t="shared" si="99"/>
        <v>0</v>
      </c>
      <c r="EY170" s="531">
        <f t="shared" si="100"/>
        <v>0</v>
      </c>
      <c r="EZ170" s="531">
        <f t="shared" si="101"/>
        <v>0</v>
      </c>
      <c r="FA170" s="531">
        <f t="shared" si="102"/>
        <v>0</v>
      </c>
      <c r="FB170" s="531">
        <f t="shared" si="103"/>
        <v>0</v>
      </c>
      <c r="FC170" s="531">
        <f t="shared" si="104"/>
        <v>0</v>
      </c>
      <c r="FD170" s="531">
        <f t="shared" si="105"/>
        <v>0</v>
      </c>
      <c r="FF170" s="532">
        <f>IF(EXACT(A170,LCI!A12),LCI!L12,-1*10^6)</f>
        <v>0</v>
      </c>
      <c r="FG170" s="532">
        <f t="shared" si="106"/>
        <v>0</v>
      </c>
      <c r="FH170" s="532">
        <f t="shared" si="107"/>
        <v>0</v>
      </c>
      <c r="FI170" s="532">
        <f t="shared" si="108"/>
        <v>0</v>
      </c>
      <c r="FJ170" s="532">
        <f t="shared" si="109"/>
        <v>0</v>
      </c>
      <c r="FK170" s="532">
        <f t="shared" si="110"/>
        <v>0</v>
      </c>
      <c r="FL170" s="532">
        <f t="shared" si="111"/>
        <v>0</v>
      </c>
      <c r="FM170" s="532">
        <f t="shared" si="112"/>
        <v>0</v>
      </c>
      <c r="FN170" s="532">
        <f t="shared" si="113"/>
        <v>0</v>
      </c>
      <c r="FO170" s="532">
        <f t="shared" si="114"/>
        <v>0</v>
      </c>
      <c r="FP170" s="532">
        <f t="shared" si="115"/>
        <v>0</v>
      </c>
      <c r="FQ170" s="532">
        <f t="shared" si="116"/>
        <v>0</v>
      </c>
      <c r="FR170" s="532">
        <f t="shared" si="117"/>
        <v>0</v>
      </c>
      <c r="FS170" s="532">
        <f t="shared" si="118"/>
        <v>0</v>
      </c>
      <c r="FT170" s="532">
        <f t="shared" si="119"/>
        <v>0</v>
      </c>
      <c r="FU170" s="532">
        <f t="shared" si="120"/>
        <v>0</v>
      </c>
      <c r="FV170" s="532">
        <f t="shared" si="121"/>
        <v>0</v>
      </c>
      <c r="FW170" s="532">
        <f t="shared" si="122"/>
        <v>0</v>
      </c>
      <c r="FX170" s="532">
        <f t="shared" si="123"/>
        <v>0</v>
      </c>
      <c r="FY170" s="532">
        <f t="shared" si="124"/>
        <v>0</v>
      </c>
      <c r="FZ170" s="532">
        <f t="shared" si="125"/>
        <v>0</v>
      </c>
      <c r="GA170" s="532">
        <f t="shared" si="126"/>
        <v>0</v>
      </c>
      <c r="GC170" s="533">
        <f>IF(EXACT(A170,LCI!A12),LCI!M12,-1*10^6)</f>
        <v>0</v>
      </c>
      <c r="GD170" s="533">
        <f t="shared" si="127"/>
        <v>0</v>
      </c>
      <c r="GE170" s="533">
        <f t="shared" si="128"/>
        <v>0</v>
      </c>
      <c r="GF170" s="533">
        <f t="shared" si="129"/>
        <v>0</v>
      </c>
      <c r="GG170" s="533">
        <f t="shared" si="130"/>
        <v>0</v>
      </c>
      <c r="GH170" s="533">
        <f t="shared" si="131"/>
        <v>0</v>
      </c>
      <c r="GI170" s="533">
        <f t="shared" si="132"/>
        <v>0</v>
      </c>
      <c r="GJ170" s="533">
        <f t="shared" si="133"/>
        <v>0</v>
      </c>
      <c r="GK170" s="533">
        <f t="shared" si="134"/>
        <v>0</v>
      </c>
      <c r="GL170" s="533">
        <f t="shared" si="135"/>
        <v>0</v>
      </c>
      <c r="GM170" s="533">
        <f t="shared" si="136"/>
        <v>0</v>
      </c>
      <c r="GN170" s="533">
        <f t="shared" si="137"/>
        <v>0</v>
      </c>
      <c r="GO170" s="533">
        <f t="shared" si="138"/>
        <v>0</v>
      </c>
      <c r="GP170" s="533">
        <f t="shared" si="139"/>
        <v>0</v>
      </c>
      <c r="GQ170" s="533">
        <f t="shared" si="140"/>
        <v>0</v>
      </c>
      <c r="GR170" s="533">
        <f t="shared" si="141"/>
        <v>0</v>
      </c>
      <c r="GS170" s="533">
        <f t="shared" si="142"/>
        <v>0</v>
      </c>
      <c r="GT170" s="533">
        <f t="shared" si="143"/>
        <v>0</v>
      </c>
      <c r="GU170" s="533">
        <f t="shared" si="144"/>
        <v>0</v>
      </c>
      <c r="GV170" s="533">
        <f t="shared" si="145"/>
        <v>0</v>
      </c>
      <c r="GW170" s="533">
        <f t="shared" si="146"/>
        <v>0</v>
      </c>
      <c r="GX170" s="533">
        <f t="shared" si="147"/>
        <v>0</v>
      </c>
      <c r="GZ170" s="511">
        <f>IF(EXACT(A170,LCI!A12),LCI!N12,-1*10^6)</f>
        <v>0</v>
      </c>
      <c r="HA170" s="511">
        <f t="shared" si="148"/>
        <v>0</v>
      </c>
      <c r="HB170" s="511">
        <f t="shared" si="149"/>
        <v>0</v>
      </c>
      <c r="HC170" s="511">
        <f t="shared" si="150"/>
        <v>0</v>
      </c>
      <c r="HD170" s="511">
        <f t="shared" si="151"/>
        <v>0</v>
      </c>
      <c r="HE170" s="511">
        <f t="shared" si="152"/>
        <v>0</v>
      </c>
      <c r="HF170" s="511">
        <f t="shared" si="153"/>
        <v>0</v>
      </c>
      <c r="HG170" s="511">
        <f t="shared" si="154"/>
        <v>0</v>
      </c>
      <c r="HH170" s="511">
        <f t="shared" si="155"/>
        <v>0</v>
      </c>
      <c r="HI170" s="511">
        <f t="shared" si="156"/>
        <v>0</v>
      </c>
      <c r="HJ170" s="511">
        <f t="shared" si="157"/>
        <v>0</v>
      </c>
      <c r="HK170" s="511">
        <f t="shared" si="158"/>
        <v>0</v>
      </c>
      <c r="HL170" s="511">
        <f t="shared" si="159"/>
        <v>0</v>
      </c>
      <c r="HM170" s="511">
        <f t="shared" si="160"/>
        <v>0</v>
      </c>
      <c r="HN170" s="511">
        <f t="shared" si="161"/>
        <v>0</v>
      </c>
      <c r="HO170" s="511">
        <f t="shared" si="162"/>
        <v>0</v>
      </c>
      <c r="HP170" s="511">
        <f t="shared" si="163"/>
        <v>0</v>
      </c>
      <c r="HQ170" s="511">
        <f t="shared" si="164"/>
        <v>0</v>
      </c>
      <c r="HR170" s="511">
        <f t="shared" si="165"/>
        <v>0</v>
      </c>
      <c r="HS170" s="511">
        <f t="shared" si="166"/>
        <v>0</v>
      </c>
      <c r="HT170" s="511">
        <f t="shared" si="167"/>
        <v>0</v>
      </c>
      <c r="HU170" s="511">
        <f t="shared" si="168"/>
        <v>0</v>
      </c>
      <c r="HW170" s="534">
        <f>IF(EXACT(A170,LCI!A12),LCI!O12,-1*10^6)</f>
        <v>0</v>
      </c>
      <c r="HX170" s="534">
        <f t="shared" si="169"/>
        <v>0</v>
      </c>
      <c r="HY170" s="534">
        <f t="shared" si="170"/>
        <v>0</v>
      </c>
      <c r="HZ170" s="534">
        <f t="shared" si="171"/>
        <v>0</v>
      </c>
      <c r="IA170" s="534">
        <f t="shared" si="172"/>
        <v>0</v>
      </c>
      <c r="IB170" s="534">
        <f t="shared" si="173"/>
        <v>0</v>
      </c>
      <c r="IC170" s="534">
        <f t="shared" si="174"/>
        <v>0</v>
      </c>
      <c r="ID170" s="534">
        <f t="shared" si="175"/>
        <v>0</v>
      </c>
      <c r="IE170" s="534">
        <f t="shared" si="176"/>
        <v>0</v>
      </c>
      <c r="IF170" s="534">
        <f t="shared" si="177"/>
        <v>0</v>
      </c>
      <c r="IG170" s="534">
        <f t="shared" si="178"/>
        <v>0</v>
      </c>
      <c r="IH170" s="534">
        <f t="shared" si="179"/>
        <v>0</v>
      </c>
      <c r="II170" s="534">
        <f t="shared" si="180"/>
        <v>0</v>
      </c>
      <c r="IJ170" s="534">
        <f t="shared" si="181"/>
        <v>0</v>
      </c>
      <c r="IK170" s="534">
        <f t="shared" si="182"/>
        <v>0</v>
      </c>
      <c r="IL170" s="534">
        <f t="shared" si="183"/>
        <v>0</v>
      </c>
      <c r="IM170" s="534">
        <f t="shared" si="184"/>
        <v>0</v>
      </c>
      <c r="IN170" s="534">
        <f t="shared" si="185"/>
        <v>0</v>
      </c>
      <c r="IO170" s="534">
        <f t="shared" si="186"/>
        <v>0</v>
      </c>
      <c r="IP170" s="534">
        <f t="shared" si="187"/>
        <v>0</v>
      </c>
      <c r="IQ170" s="534">
        <f t="shared" si="188"/>
        <v>0</v>
      </c>
      <c r="IR170" s="534">
        <f t="shared" si="189"/>
        <v>0</v>
      </c>
      <c r="IT170" s="531">
        <f>IF(EXACT(A170,LCI!A12),LCI!P12,-1*10^6)</f>
        <v>0</v>
      </c>
      <c r="IU170" s="531">
        <f t="shared" si="190"/>
        <v>0</v>
      </c>
      <c r="IV170" s="531">
        <f t="shared" si="191"/>
        <v>0</v>
      </c>
      <c r="IW170" s="531">
        <f t="shared" si="192"/>
        <v>0</v>
      </c>
      <c r="IX170" s="531">
        <f t="shared" si="193"/>
        <v>0</v>
      </c>
      <c r="IY170" s="531">
        <f t="shared" si="194"/>
        <v>0</v>
      </c>
      <c r="IZ170" s="531">
        <f t="shared" si="195"/>
        <v>0</v>
      </c>
      <c r="JA170" s="531">
        <f t="shared" si="196"/>
        <v>0</v>
      </c>
      <c r="JB170" s="531">
        <f t="shared" si="197"/>
        <v>0</v>
      </c>
      <c r="JC170" s="531">
        <f t="shared" si="198"/>
        <v>0</v>
      </c>
      <c r="JD170" s="531">
        <f t="shared" si="199"/>
        <v>0</v>
      </c>
      <c r="JE170" s="531">
        <f t="shared" si="200"/>
        <v>0</v>
      </c>
      <c r="JF170" s="531">
        <f t="shared" si="201"/>
        <v>0</v>
      </c>
      <c r="JG170" s="531">
        <f t="shared" si="202"/>
        <v>0</v>
      </c>
      <c r="JH170" s="531">
        <f t="shared" si="203"/>
        <v>0</v>
      </c>
      <c r="JI170" s="531">
        <f t="shared" si="204"/>
        <v>0</v>
      </c>
      <c r="JJ170" s="531">
        <f t="shared" si="205"/>
        <v>0</v>
      </c>
      <c r="JK170" s="531">
        <f t="shared" si="206"/>
        <v>0</v>
      </c>
      <c r="JL170" s="531">
        <f t="shared" si="207"/>
        <v>0</v>
      </c>
      <c r="JM170" s="531">
        <f t="shared" si="208"/>
        <v>0</v>
      </c>
      <c r="JN170" s="531">
        <f t="shared" si="209"/>
        <v>0</v>
      </c>
      <c r="JO170" s="531">
        <f t="shared" si="210"/>
        <v>0</v>
      </c>
      <c r="JQ170" s="532">
        <f>IF(EXACT(A170,LCI!A12),LCI!Q12,-1*10^6)</f>
        <v>0</v>
      </c>
      <c r="JR170" s="532">
        <f t="shared" si="211"/>
        <v>0</v>
      </c>
      <c r="JS170" s="532">
        <f t="shared" si="212"/>
        <v>0</v>
      </c>
      <c r="JT170" s="532">
        <f t="shared" si="213"/>
        <v>0</v>
      </c>
      <c r="JU170" s="532">
        <f t="shared" si="214"/>
        <v>0</v>
      </c>
      <c r="JV170" s="532">
        <f t="shared" si="215"/>
        <v>0</v>
      </c>
      <c r="JW170" s="532">
        <f t="shared" si="216"/>
        <v>0</v>
      </c>
      <c r="JX170" s="532">
        <f t="shared" si="217"/>
        <v>0</v>
      </c>
      <c r="JY170" s="532">
        <f t="shared" si="218"/>
        <v>0</v>
      </c>
      <c r="JZ170" s="532">
        <f t="shared" si="219"/>
        <v>0</v>
      </c>
      <c r="KA170" s="532">
        <f t="shared" si="220"/>
        <v>0</v>
      </c>
      <c r="KB170" s="532">
        <f t="shared" si="221"/>
        <v>0</v>
      </c>
      <c r="KC170" s="532">
        <f t="shared" si="222"/>
        <v>0</v>
      </c>
      <c r="KD170" s="532">
        <f t="shared" si="223"/>
        <v>0</v>
      </c>
      <c r="KE170" s="532">
        <f t="shared" si="224"/>
        <v>0</v>
      </c>
      <c r="KF170" s="532">
        <f t="shared" si="225"/>
        <v>0</v>
      </c>
      <c r="KG170" s="532">
        <f t="shared" si="226"/>
        <v>0</v>
      </c>
      <c r="KH170" s="532">
        <f t="shared" si="227"/>
        <v>0</v>
      </c>
      <c r="KI170" s="532">
        <f t="shared" si="228"/>
        <v>0</v>
      </c>
      <c r="KJ170" s="532">
        <f t="shared" si="229"/>
        <v>0</v>
      </c>
      <c r="KK170" s="532">
        <f t="shared" si="230"/>
        <v>0</v>
      </c>
      <c r="KL170" s="532">
        <f t="shared" si="231"/>
        <v>0</v>
      </c>
      <c r="KN170" s="533">
        <f>IF(EXACT(A170,LCI!A12),LCI!R12,-1*10^6)</f>
        <v>0</v>
      </c>
      <c r="KO170" s="533">
        <f t="shared" si="232"/>
        <v>0</v>
      </c>
      <c r="KP170" s="533">
        <f t="shared" si="233"/>
        <v>0</v>
      </c>
      <c r="KQ170" s="533">
        <f t="shared" si="234"/>
        <v>0</v>
      </c>
      <c r="KR170" s="533">
        <f t="shared" si="235"/>
        <v>0</v>
      </c>
      <c r="KS170" s="533">
        <f t="shared" si="236"/>
        <v>0</v>
      </c>
      <c r="KT170" s="533">
        <f t="shared" si="237"/>
        <v>0</v>
      </c>
      <c r="KU170" s="533">
        <f t="shared" si="238"/>
        <v>0</v>
      </c>
      <c r="KV170" s="533">
        <f t="shared" si="239"/>
        <v>0</v>
      </c>
      <c r="KW170" s="533">
        <f t="shared" si="240"/>
        <v>0</v>
      </c>
      <c r="KX170" s="533">
        <f t="shared" si="241"/>
        <v>0</v>
      </c>
      <c r="KY170" s="533">
        <f t="shared" si="242"/>
        <v>0</v>
      </c>
      <c r="KZ170" s="533">
        <f t="shared" si="243"/>
        <v>0</v>
      </c>
      <c r="LA170" s="533">
        <f t="shared" si="244"/>
        <v>0</v>
      </c>
      <c r="LB170" s="533">
        <f t="shared" si="245"/>
        <v>0</v>
      </c>
      <c r="LC170" s="533">
        <f t="shared" si="246"/>
        <v>0</v>
      </c>
      <c r="LD170" s="533">
        <f t="shared" si="247"/>
        <v>0</v>
      </c>
      <c r="LE170" s="533">
        <f t="shared" si="248"/>
        <v>0</v>
      </c>
      <c r="LF170" s="533">
        <f t="shared" si="249"/>
        <v>0</v>
      </c>
      <c r="LG170" s="533">
        <f t="shared" si="250"/>
        <v>0</v>
      </c>
      <c r="LH170" s="533">
        <f t="shared" si="251"/>
        <v>0</v>
      </c>
      <c r="LI170" s="533">
        <f t="shared" si="252"/>
        <v>0</v>
      </c>
    </row>
    <row r="171" spans="1:321" x14ac:dyDescent="0.25">
      <c r="A171" s="14" t="str">
        <f>LCI!A13</f>
        <v>Cobalt (kg/yr)</v>
      </c>
      <c r="B171" s="42">
        <f>B49</f>
        <v>0</v>
      </c>
      <c r="C171" s="42">
        <f t="shared" ref="C171:P171" si="273">C49</f>
        <v>0</v>
      </c>
      <c r="D171" s="42">
        <f t="shared" si="273"/>
        <v>0</v>
      </c>
      <c r="E171" s="42">
        <f t="shared" si="273"/>
        <v>0</v>
      </c>
      <c r="F171" s="42">
        <f t="shared" si="273"/>
        <v>0</v>
      </c>
      <c r="G171" s="42">
        <f t="shared" si="273"/>
        <v>0</v>
      </c>
      <c r="H171" s="42">
        <f t="shared" si="273"/>
        <v>0</v>
      </c>
      <c r="I171" s="42">
        <f t="shared" si="273"/>
        <v>0</v>
      </c>
      <c r="J171" s="42">
        <f t="shared" si="273"/>
        <v>148.00405000000001</v>
      </c>
      <c r="K171" s="42">
        <f t="shared" si="273"/>
        <v>115.06432</v>
      </c>
      <c r="L171" s="42">
        <f t="shared" si="273"/>
        <v>128.41999999999999</v>
      </c>
      <c r="M171" s="42">
        <f t="shared" si="273"/>
        <v>0</v>
      </c>
      <c r="N171" s="42">
        <f t="shared" si="273"/>
        <v>0</v>
      </c>
      <c r="O171" s="42">
        <f t="shared" si="273"/>
        <v>128.41999999999999</v>
      </c>
      <c r="P171" s="42">
        <f t="shared" si="273"/>
        <v>0</v>
      </c>
      <c r="Q171" s="251"/>
      <c r="R171" s="251"/>
      <c r="S171" s="251"/>
      <c r="T171" s="268"/>
      <c r="U171" s="251"/>
      <c r="V171" s="251"/>
      <c r="X171" s="45">
        <f>LCI!G13</f>
        <v>47.64</v>
      </c>
      <c r="Y171" s="47">
        <f>B171*$X171</f>
        <v>0</v>
      </c>
      <c r="Z171" s="47">
        <f t="shared" si="46"/>
        <v>0</v>
      </c>
      <c r="AA171" s="47">
        <f t="shared" si="47"/>
        <v>0</v>
      </c>
      <c r="AB171" s="47">
        <f t="shared" si="48"/>
        <v>0</v>
      </c>
      <c r="AC171" s="47">
        <f t="shared" si="49"/>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274">M171*$X171</f>
        <v>0</v>
      </c>
      <c r="AK171" s="47">
        <f t="shared" si="50"/>
        <v>0</v>
      </c>
      <c r="AL171" s="47">
        <f t="shared" si="51"/>
        <v>6117.9287999999997</v>
      </c>
      <c r="AM171" s="47">
        <f t="shared" si="52"/>
        <v>0</v>
      </c>
      <c r="AN171" s="47">
        <f t="shared" si="53"/>
        <v>0</v>
      </c>
      <c r="AO171" s="47">
        <f t="shared" si="54"/>
        <v>0</v>
      </c>
      <c r="AP171" s="47">
        <f t="shared" si="55"/>
        <v>0</v>
      </c>
      <c r="AQ171" s="47">
        <f t="shared" si="56"/>
        <v>0</v>
      </c>
      <c r="AR171" s="47">
        <f t="shared" si="57"/>
        <v>0</v>
      </c>
      <c r="AS171" s="47">
        <f t="shared" si="58"/>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0">
        <f>J171*$AU171</f>
        <v>1417286.7828000002</v>
      </c>
      <c r="BE171" s="521">
        <f t="shared" si="18"/>
        <v>1101855.9283199999</v>
      </c>
      <c r="BF171" s="71">
        <f t="shared" si="19"/>
        <v>1229749.92</v>
      </c>
      <c r="BG171" s="521">
        <f t="shared" si="20"/>
        <v>0</v>
      </c>
      <c r="BH171" s="529">
        <f t="shared" si="263"/>
        <v>0</v>
      </c>
      <c r="BI171" s="71">
        <f t="shared" si="254"/>
        <v>1229749.92</v>
      </c>
      <c r="BJ171" s="71">
        <f t="shared" si="255"/>
        <v>0</v>
      </c>
      <c r="BK171" s="71">
        <f t="shared" si="256"/>
        <v>0</v>
      </c>
      <c r="BL171" s="71">
        <f t="shared" si="257"/>
        <v>0</v>
      </c>
      <c r="BM171" s="71">
        <f t="shared" si="258"/>
        <v>0</v>
      </c>
      <c r="BN171" s="71">
        <f t="shared" si="259"/>
        <v>0</v>
      </c>
      <c r="BO171" s="71">
        <f t="shared" si="260"/>
        <v>0</v>
      </c>
      <c r="BP171" s="71">
        <f t="shared" si="261"/>
        <v>0</v>
      </c>
      <c r="BR171" s="507">
        <f>IF(EXACT(A171,LCI!A13),LCI!I13,-1*10^6)</f>
        <v>0</v>
      </c>
      <c r="BS171" s="507">
        <f t="shared" si="59"/>
        <v>0</v>
      </c>
      <c r="BT171" s="507">
        <f t="shared" si="60"/>
        <v>0</v>
      </c>
      <c r="BU171" s="507">
        <f t="shared" si="30"/>
        <v>0</v>
      </c>
      <c r="BV171" s="507">
        <f t="shared" si="30"/>
        <v>0</v>
      </c>
      <c r="BW171" s="507">
        <f t="shared" si="30"/>
        <v>0</v>
      </c>
      <c r="BX171" s="507">
        <f t="shared" si="30"/>
        <v>0</v>
      </c>
      <c r="BY171" s="507">
        <f t="shared" si="30"/>
        <v>0</v>
      </c>
      <c r="BZ171" s="507">
        <f t="shared" si="30"/>
        <v>0</v>
      </c>
      <c r="CA171" s="507">
        <f t="shared" si="30"/>
        <v>0</v>
      </c>
      <c r="CB171" s="507">
        <f t="shared" si="30"/>
        <v>0</v>
      </c>
      <c r="CC171" s="507">
        <f t="shared" si="30"/>
        <v>0</v>
      </c>
      <c r="CD171" s="507">
        <f t="shared" si="30"/>
        <v>0</v>
      </c>
      <c r="CE171" s="507">
        <f t="shared" si="30"/>
        <v>0</v>
      </c>
      <c r="CF171" s="507">
        <f t="shared" si="30"/>
        <v>0</v>
      </c>
      <c r="CG171" s="507">
        <f t="shared" si="30"/>
        <v>0</v>
      </c>
      <c r="CH171" s="507">
        <f t="shared" si="30"/>
        <v>0</v>
      </c>
      <c r="CI171" s="507">
        <f t="shared" si="30"/>
        <v>0</v>
      </c>
      <c r="CJ171" s="507">
        <f t="shared" si="30"/>
        <v>0</v>
      </c>
      <c r="CK171" s="507">
        <f t="shared" si="61"/>
        <v>0</v>
      </c>
      <c r="CL171" s="507">
        <f t="shared" si="61"/>
        <v>0</v>
      </c>
      <c r="CM171" s="507">
        <f t="shared" si="61"/>
        <v>0</v>
      </c>
      <c r="CO171" s="511">
        <f>IF(EXACT(A171,LCI!A13),LCI!F13,-1*10^6)</f>
        <v>134.19999999999999</v>
      </c>
      <c r="CP171" s="511">
        <f t="shared" si="62"/>
        <v>0</v>
      </c>
      <c r="CQ171" s="511">
        <f t="shared" si="31"/>
        <v>0</v>
      </c>
      <c r="CR171" s="511">
        <f t="shared" si="31"/>
        <v>0</v>
      </c>
      <c r="CS171" s="511">
        <f t="shared" si="31"/>
        <v>0</v>
      </c>
      <c r="CT171" s="511">
        <f t="shared" si="31"/>
        <v>0</v>
      </c>
      <c r="CU171" s="511">
        <f t="shared" si="31"/>
        <v>0</v>
      </c>
      <c r="CV171" s="511">
        <f t="shared" si="31"/>
        <v>0</v>
      </c>
      <c r="CW171" s="511">
        <f t="shared" si="31"/>
        <v>0</v>
      </c>
      <c r="CX171" s="511">
        <f t="shared" si="31"/>
        <v>19862.143509999998</v>
      </c>
      <c r="CY171" s="511">
        <f t="shared" si="31"/>
        <v>15441.631743999998</v>
      </c>
      <c r="CZ171" s="511">
        <f t="shared" si="31"/>
        <v>17233.963999999996</v>
      </c>
      <c r="DA171" s="511">
        <f t="shared" si="31"/>
        <v>0</v>
      </c>
      <c r="DB171" s="511">
        <f t="shared" si="31"/>
        <v>0</v>
      </c>
      <c r="DC171" s="511">
        <f t="shared" si="31"/>
        <v>17233.963999999996</v>
      </c>
      <c r="DD171" s="511">
        <f t="shared" si="31"/>
        <v>0</v>
      </c>
      <c r="DE171" s="511">
        <f t="shared" si="31"/>
        <v>0</v>
      </c>
      <c r="DF171" s="511">
        <f t="shared" ref="DF171:DF220" si="275">R171*$CO171</f>
        <v>0</v>
      </c>
      <c r="DG171" s="511">
        <f t="shared" si="63"/>
        <v>0</v>
      </c>
      <c r="DH171" s="511">
        <f t="shared" si="63"/>
        <v>0</v>
      </c>
      <c r="DI171" s="511">
        <f t="shared" si="63"/>
        <v>0</v>
      </c>
      <c r="DJ171" s="511">
        <f t="shared" si="63"/>
        <v>0</v>
      </c>
      <c r="DL171" s="530">
        <f>IF(EXACT(A171,LCI!A13),LCI!J13,-1*10^6)</f>
        <v>0</v>
      </c>
      <c r="DM171" s="530">
        <f t="shared" si="64"/>
        <v>0</v>
      </c>
      <c r="DN171" s="530">
        <f t="shared" si="65"/>
        <v>0</v>
      </c>
      <c r="DO171" s="530">
        <f t="shared" si="66"/>
        <v>0</v>
      </c>
      <c r="DP171" s="530">
        <f t="shared" si="67"/>
        <v>0</v>
      </c>
      <c r="DQ171" s="530">
        <f t="shared" si="68"/>
        <v>0</v>
      </c>
      <c r="DR171" s="530">
        <f t="shared" si="69"/>
        <v>0</v>
      </c>
      <c r="DS171" s="530">
        <f t="shared" si="70"/>
        <v>0</v>
      </c>
      <c r="DT171" s="530">
        <f t="shared" si="71"/>
        <v>0</v>
      </c>
      <c r="DU171" s="530">
        <f t="shared" si="72"/>
        <v>0</v>
      </c>
      <c r="DV171" s="530">
        <f t="shared" si="73"/>
        <v>0</v>
      </c>
      <c r="DW171" s="530">
        <f t="shared" si="74"/>
        <v>0</v>
      </c>
      <c r="DX171" s="530">
        <f t="shared" si="75"/>
        <v>0</v>
      </c>
      <c r="DY171" s="530">
        <f t="shared" si="76"/>
        <v>0</v>
      </c>
      <c r="DZ171" s="530">
        <f t="shared" si="77"/>
        <v>0</v>
      </c>
      <c r="EA171" s="530">
        <f t="shared" si="78"/>
        <v>0</v>
      </c>
      <c r="EB171" s="530">
        <f t="shared" si="79"/>
        <v>0</v>
      </c>
      <c r="EC171" s="530">
        <f t="shared" si="80"/>
        <v>0</v>
      </c>
      <c r="ED171" s="530">
        <f t="shared" si="81"/>
        <v>0</v>
      </c>
      <c r="EE171" s="530">
        <f t="shared" si="82"/>
        <v>0</v>
      </c>
      <c r="EF171" s="530">
        <f t="shared" si="83"/>
        <v>0</v>
      </c>
      <c r="EG171" s="530">
        <f t="shared" si="84"/>
        <v>0</v>
      </c>
      <c r="EI171" s="535">
        <f>IF(EXACT(A171,LCI!A13),LCI!K13,-1*10^6)</f>
        <v>0</v>
      </c>
      <c r="EJ171" s="531">
        <f t="shared" si="85"/>
        <v>0</v>
      </c>
      <c r="EK171" s="536">
        <f t="shared" si="86"/>
        <v>0</v>
      </c>
      <c r="EL171" s="531">
        <f t="shared" si="87"/>
        <v>0</v>
      </c>
      <c r="EM171" s="531">
        <f t="shared" si="88"/>
        <v>0</v>
      </c>
      <c r="EN171" s="531">
        <f t="shared" si="89"/>
        <v>0</v>
      </c>
      <c r="EO171" s="531">
        <f t="shared" si="90"/>
        <v>0</v>
      </c>
      <c r="EP171" s="531">
        <f t="shared" si="91"/>
        <v>0</v>
      </c>
      <c r="EQ171" s="531">
        <f t="shared" si="92"/>
        <v>0</v>
      </c>
      <c r="ER171" s="531">
        <f t="shared" si="93"/>
        <v>0</v>
      </c>
      <c r="ES171" s="531">
        <f t="shared" si="94"/>
        <v>0</v>
      </c>
      <c r="ET171" s="531">
        <f t="shared" si="95"/>
        <v>0</v>
      </c>
      <c r="EU171" s="531">
        <f t="shared" si="96"/>
        <v>0</v>
      </c>
      <c r="EV171" s="531">
        <f t="shared" si="97"/>
        <v>0</v>
      </c>
      <c r="EW171" s="531">
        <f t="shared" si="98"/>
        <v>0</v>
      </c>
      <c r="EX171" s="531">
        <f t="shared" si="99"/>
        <v>0</v>
      </c>
      <c r="EY171" s="531">
        <f t="shared" si="100"/>
        <v>0</v>
      </c>
      <c r="EZ171" s="531">
        <f t="shared" si="101"/>
        <v>0</v>
      </c>
      <c r="FA171" s="531">
        <f t="shared" si="102"/>
        <v>0</v>
      </c>
      <c r="FB171" s="531">
        <f t="shared" si="103"/>
        <v>0</v>
      </c>
      <c r="FC171" s="531">
        <f t="shared" si="104"/>
        <v>0</v>
      </c>
      <c r="FD171" s="531">
        <f t="shared" si="105"/>
        <v>0</v>
      </c>
      <c r="FF171" s="532">
        <f>IF(EXACT(A171,LCI!A13),LCI!L13,-1*10^6)</f>
        <v>0</v>
      </c>
      <c r="FG171" s="532">
        <f t="shared" si="106"/>
        <v>0</v>
      </c>
      <c r="FH171" s="532">
        <f t="shared" si="107"/>
        <v>0</v>
      </c>
      <c r="FI171" s="532">
        <f t="shared" si="108"/>
        <v>0</v>
      </c>
      <c r="FJ171" s="532">
        <f t="shared" si="109"/>
        <v>0</v>
      </c>
      <c r="FK171" s="532">
        <f t="shared" si="110"/>
        <v>0</v>
      </c>
      <c r="FL171" s="532">
        <f t="shared" si="111"/>
        <v>0</v>
      </c>
      <c r="FM171" s="532">
        <f t="shared" si="112"/>
        <v>0</v>
      </c>
      <c r="FN171" s="532">
        <f t="shared" si="113"/>
        <v>0</v>
      </c>
      <c r="FO171" s="532">
        <f t="shared" si="114"/>
        <v>0</v>
      </c>
      <c r="FP171" s="532">
        <f t="shared" si="115"/>
        <v>0</v>
      </c>
      <c r="FQ171" s="532">
        <f t="shared" si="116"/>
        <v>0</v>
      </c>
      <c r="FR171" s="532">
        <f t="shared" si="117"/>
        <v>0</v>
      </c>
      <c r="FS171" s="532">
        <f t="shared" si="118"/>
        <v>0</v>
      </c>
      <c r="FT171" s="532">
        <f t="shared" si="119"/>
        <v>0</v>
      </c>
      <c r="FU171" s="532">
        <f t="shared" si="120"/>
        <v>0</v>
      </c>
      <c r="FV171" s="532">
        <f t="shared" si="121"/>
        <v>0</v>
      </c>
      <c r="FW171" s="532">
        <f t="shared" si="122"/>
        <v>0</v>
      </c>
      <c r="FX171" s="532">
        <f t="shared" si="123"/>
        <v>0</v>
      </c>
      <c r="FY171" s="532">
        <f t="shared" si="124"/>
        <v>0</v>
      </c>
      <c r="FZ171" s="532">
        <f t="shared" si="125"/>
        <v>0</v>
      </c>
      <c r="GA171" s="532">
        <f t="shared" si="126"/>
        <v>0</v>
      </c>
      <c r="GC171" s="533">
        <f>IF(EXACT(A171,LCI!A13),LCI!M13,-1*10^6)</f>
        <v>0</v>
      </c>
      <c r="GD171" s="533">
        <f t="shared" si="127"/>
        <v>0</v>
      </c>
      <c r="GE171" s="533">
        <f t="shared" si="128"/>
        <v>0</v>
      </c>
      <c r="GF171" s="533">
        <f t="shared" si="129"/>
        <v>0</v>
      </c>
      <c r="GG171" s="533">
        <f t="shared" si="130"/>
        <v>0</v>
      </c>
      <c r="GH171" s="533">
        <f t="shared" si="131"/>
        <v>0</v>
      </c>
      <c r="GI171" s="533">
        <f t="shared" si="132"/>
        <v>0</v>
      </c>
      <c r="GJ171" s="533">
        <f t="shared" si="133"/>
        <v>0</v>
      </c>
      <c r="GK171" s="533">
        <f t="shared" si="134"/>
        <v>0</v>
      </c>
      <c r="GL171" s="533">
        <f t="shared" si="135"/>
        <v>0</v>
      </c>
      <c r="GM171" s="533">
        <f t="shared" si="136"/>
        <v>0</v>
      </c>
      <c r="GN171" s="533">
        <f t="shared" si="137"/>
        <v>0</v>
      </c>
      <c r="GO171" s="533">
        <f t="shared" si="138"/>
        <v>0</v>
      </c>
      <c r="GP171" s="533">
        <f t="shared" si="139"/>
        <v>0</v>
      </c>
      <c r="GQ171" s="533">
        <f t="shared" si="140"/>
        <v>0</v>
      </c>
      <c r="GR171" s="533">
        <f t="shared" si="141"/>
        <v>0</v>
      </c>
      <c r="GS171" s="533">
        <f t="shared" si="142"/>
        <v>0</v>
      </c>
      <c r="GT171" s="533">
        <f t="shared" si="143"/>
        <v>0</v>
      </c>
      <c r="GU171" s="533">
        <f t="shared" si="144"/>
        <v>0</v>
      </c>
      <c r="GV171" s="533">
        <f t="shared" si="145"/>
        <v>0</v>
      </c>
      <c r="GW171" s="533">
        <f t="shared" si="146"/>
        <v>0</v>
      </c>
      <c r="GX171" s="533">
        <f t="shared" si="147"/>
        <v>0</v>
      </c>
      <c r="GZ171" s="511">
        <f>IF(EXACT(A171,LCI!A13),LCI!N13,-1*10^6)</f>
        <v>0</v>
      </c>
      <c r="HA171" s="511">
        <f t="shared" si="148"/>
        <v>0</v>
      </c>
      <c r="HB171" s="511">
        <f t="shared" si="149"/>
        <v>0</v>
      </c>
      <c r="HC171" s="511">
        <f t="shared" si="150"/>
        <v>0</v>
      </c>
      <c r="HD171" s="511">
        <f t="shared" si="151"/>
        <v>0</v>
      </c>
      <c r="HE171" s="511">
        <f t="shared" si="152"/>
        <v>0</v>
      </c>
      <c r="HF171" s="511">
        <f t="shared" si="153"/>
        <v>0</v>
      </c>
      <c r="HG171" s="511">
        <f t="shared" si="154"/>
        <v>0</v>
      </c>
      <c r="HH171" s="511">
        <f t="shared" si="155"/>
        <v>0</v>
      </c>
      <c r="HI171" s="511">
        <f t="shared" si="156"/>
        <v>0</v>
      </c>
      <c r="HJ171" s="511">
        <f t="shared" si="157"/>
        <v>0</v>
      </c>
      <c r="HK171" s="511">
        <f t="shared" si="158"/>
        <v>0</v>
      </c>
      <c r="HL171" s="511">
        <f t="shared" si="159"/>
        <v>0</v>
      </c>
      <c r="HM171" s="511">
        <f t="shared" si="160"/>
        <v>0</v>
      </c>
      <c r="HN171" s="511">
        <f t="shared" si="161"/>
        <v>0</v>
      </c>
      <c r="HO171" s="511">
        <f t="shared" si="162"/>
        <v>0</v>
      </c>
      <c r="HP171" s="511">
        <f t="shared" si="163"/>
        <v>0</v>
      </c>
      <c r="HQ171" s="511">
        <f t="shared" si="164"/>
        <v>0</v>
      </c>
      <c r="HR171" s="511">
        <f t="shared" si="165"/>
        <v>0</v>
      </c>
      <c r="HS171" s="511">
        <f t="shared" si="166"/>
        <v>0</v>
      </c>
      <c r="HT171" s="511">
        <f t="shared" si="167"/>
        <v>0</v>
      </c>
      <c r="HU171" s="511">
        <f t="shared" si="168"/>
        <v>0</v>
      </c>
      <c r="HW171" s="534">
        <f>IF(EXACT(A171,LCI!A13),LCI!O13,-1*10^6)</f>
        <v>0</v>
      </c>
      <c r="HX171" s="534">
        <f t="shared" si="169"/>
        <v>0</v>
      </c>
      <c r="HY171" s="534">
        <f t="shared" si="170"/>
        <v>0</v>
      </c>
      <c r="HZ171" s="534">
        <f t="shared" si="171"/>
        <v>0</v>
      </c>
      <c r="IA171" s="534">
        <f t="shared" si="172"/>
        <v>0</v>
      </c>
      <c r="IB171" s="534">
        <f t="shared" si="173"/>
        <v>0</v>
      </c>
      <c r="IC171" s="534">
        <f t="shared" si="174"/>
        <v>0</v>
      </c>
      <c r="ID171" s="534">
        <f t="shared" si="175"/>
        <v>0</v>
      </c>
      <c r="IE171" s="534">
        <f t="shared" si="176"/>
        <v>0</v>
      </c>
      <c r="IF171" s="534">
        <f t="shared" si="177"/>
        <v>0</v>
      </c>
      <c r="IG171" s="534">
        <f t="shared" si="178"/>
        <v>0</v>
      </c>
      <c r="IH171" s="534">
        <f t="shared" si="179"/>
        <v>0</v>
      </c>
      <c r="II171" s="534">
        <f t="shared" si="180"/>
        <v>0</v>
      </c>
      <c r="IJ171" s="534">
        <f t="shared" si="181"/>
        <v>0</v>
      </c>
      <c r="IK171" s="534">
        <f t="shared" si="182"/>
        <v>0</v>
      </c>
      <c r="IL171" s="534">
        <f t="shared" si="183"/>
        <v>0</v>
      </c>
      <c r="IM171" s="534">
        <f t="shared" si="184"/>
        <v>0</v>
      </c>
      <c r="IN171" s="534">
        <f t="shared" si="185"/>
        <v>0</v>
      </c>
      <c r="IO171" s="534">
        <f t="shared" si="186"/>
        <v>0</v>
      </c>
      <c r="IP171" s="534">
        <f t="shared" si="187"/>
        <v>0</v>
      </c>
      <c r="IQ171" s="534">
        <f t="shared" si="188"/>
        <v>0</v>
      </c>
      <c r="IR171" s="534">
        <f t="shared" si="189"/>
        <v>0</v>
      </c>
      <c r="IT171" s="531">
        <f>IF(EXACT(A171,LCI!A13),LCI!P13,-1*10^6)</f>
        <v>0</v>
      </c>
      <c r="IU171" s="531">
        <f t="shared" si="190"/>
        <v>0</v>
      </c>
      <c r="IV171" s="531">
        <f t="shared" si="191"/>
        <v>0</v>
      </c>
      <c r="IW171" s="531">
        <f t="shared" si="192"/>
        <v>0</v>
      </c>
      <c r="IX171" s="531">
        <f t="shared" si="193"/>
        <v>0</v>
      </c>
      <c r="IY171" s="531">
        <f t="shared" si="194"/>
        <v>0</v>
      </c>
      <c r="IZ171" s="531">
        <f t="shared" si="195"/>
        <v>0</v>
      </c>
      <c r="JA171" s="531">
        <f t="shared" si="196"/>
        <v>0</v>
      </c>
      <c r="JB171" s="531">
        <f t="shared" si="197"/>
        <v>0</v>
      </c>
      <c r="JC171" s="531">
        <f t="shared" si="198"/>
        <v>0</v>
      </c>
      <c r="JD171" s="531">
        <f t="shared" si="199"/>
        <v>0</v>
      </c>
      <c r="JE171" s="531">
        <f t="shared" si="200"/>
        <v>0</v>
      </c>
      <c r="JF171" s="531">
        <f t="shared" si="201"/>
        <v>0</v>
      </c>
      <c r="JG171" s="531">
        <f t="shared" si="202"/>
        <v>0</v>
      </c>
      <c r="JH171" s="531">
        <f t="shared" si="203"/>
        <v>0</v>
      </c>
      <c r="JI171" s="531">
        <f t="shared" si="204"/>
        <v>0</v>
      </c>
      <c r="JJ171" s="531">
        <f t="shared" si="205"/>
        <v>0</v>
      </c>
      <c r="JK171" s="531">
        <f t="shared" si="206"/>
        <v>0</v>
      </c>
      <c r="JL171" s="531">
        <f t="shared" si="207"/>
        <v>0</v>
      </c>
      <c r="JM171" s="531">
        <f t="shared" si="208"/>
        <v>0</v>
      </c>
      <c r="JN171" s="531">
        <f t="shared" si="209"/>
        <v>0</v>
      </c>
      <c r="JO171" s="531">
        <f t="shared" si="210"/>
        <v>0</v>
      </c>
      <c r="JQ171" s="532">
        <f>IF(EXACT(A171,LCI!A13),LCI!Q13,-1*10^6)</f>
        <v>0</v>
      </c>
      <c r="JR171" s="532">
        <f t="shared" si="211"/>
        <v>0</v>
      </c>
      <c r="JS171" s="532">
        <f t="shared" si="212"/>
        <v>0</v>
      </c>
      <c r="JT171" s="532">
        <f t="shared" si="213"/>
        <v>0</v>
      </c>
      <c r="JU171" s="532">
        <f t="shared" si="214"/>
        <v>0</v>
      </c>
      <c r="JV171" s="532">
        <f t="shared" si="215"/>
        <v>0</v>
      </c>
      <c r="JW171" s="532">
        <f t="shared" si="216"/>
        <v>0</v>
      </c>
      <c r="JX171" s="532">
        <f t="shared" si="217"/>
        <v>0</v>
      </c>
      <c r="JY171" s="532">
        <f t="shared" si="218"/>
        <v>0</v>
      </c>
      <c r="JZ171" s="532">
        <f t="shared" si="219"/>
        <v>0</v>
      </c>
      <c r="KA171" s="532">
        <f t="shared" si="220"/>
        <v>0</v>
      </c>
      <c r="KB171" s="532">
        <f t="shared" si="221"/>
        <v>0</v>
      </c>
      <c r="KC171" s="532">
        <f t="shared" si="222"/>
        <v>0</v>
      </c>
      <c r="KD171" s="532">
        <f t="shared" si="223"/>
        <v>0</v>
      </c>
      <c r="KE171" s="532">
        <f t="shared" si="224"/>
        <v>0</v>
      </c>
      <c r="KF171" s="532">
        <f t="shared" si="225"/>
        <v>0</v>
      </c>
      <c r="KG171" s="532">
        <f t="shared" si="226"/>
        <v>0</v>
      </c>
      <c r="KH171" s="532">
        <f t="shared" si="227"/>
        <v>0</v>
      </c>
      <c r="KI171" s="532">
        <f t="shared" si="228"/>
        <v>0</v>
      </c>
      <c r="KJ171" s="532">
        <f t="shared" si="229"/>
        <v>0</v>
      </c>
      <c r="KK171" s="532">
        <f t="shared" si="230"/>
        <v>0</v>
      </c>
      <c r="KL171" s="532">
        <f t="shared" si="231"/>
        <v>0</v>
      </c>
      <c r="KN171" s="533">
        <f>IF(EXACT(A171,LCI!A13),LCI!R13,-1*10^6)</f>
        <v>0</v>
      </c>
      <c r="KO171" s="533">
        <f t="shared" si="232"/>
        <v>0</v>
      </c>
      <c r="KP171" s="533">
        <f t="shared" si="233"/>
        <v>0</v>
      </c>
      <c r="KQ171" s="533">
        <f t="shared" si="234"/>
        <v>0</v>
      </c>
      <c r="KR171" s="533">
        <f t="shared" si="235"/>
        <v>0</v>
      </c>
      <c r="KS171" s="533">
        <f t="shared" si="236"/>
        <v>0</v>
      </c>
      <c r="KT171" s="533">
        <f t="shared" si="237"/>
        <v>0</v>
      </c>
      <c r="KU171" s="533">
        <f t="shared" si="238"/>
        <v>0</v>
      </c>
      <c r="KV171" s="533">
        <f t="shared" si="239"/>
        <v>0</v>
      </c>
      <c r="KW171" s="533">
        <f t="shared" si="240"/>
        <v>0</v>
      </c>
      <c r="KX171" s="533">
        <f t="shared" si="241"/>
        <v>0</v>
      </c>
      <c r="KY171" s="533">
        <f t="shared" si="242"/>
        <v>0</v>
      </c>
      <c r="KZ171" s="533">
        <f t="shared" si="243"/>
        <v>0</v>
      </c>
      <c r="LA171" s="533">
        <f t="shared" si="244"/>
        <v>0</v>
      </c>
      <c r="LB171" s="533">
        <f t="shared" si="245"/>
        <v>0</v>
      </c>
      <c r="LC171" s="533">
        <f t="shared" si="246"/>
        <v>0</v>
      </c>
      <c r="LD171" s="533">
        <f t="shared" si="247"/>
        <v>0</v>
      </c>
      <c r="LE171" s="533">
        <f t="shared" si="248"/>
        <v>0</v>
      </c>
      <c r="LF171" s="533">
        <f t="shared" si="249"/>
        <v>0</v>
      </c>
      <c r="LG171" s="533">
        <f t="shared" si="250"/>
        <v>0</v>
      </c>
      <c r="LH171" s="533">
        <f t="shared" si="251"/>
        <v>0</v>
      </c>
      <c r="LI171" s="533">
        <f t="shared" si="252"/>
        <v>0</v>
      </c>
    </row>
    <row r="172" spans="1:321" x14ac:dyDescent="0.25">
      <c r="A172" s="351" t="str">
        <f>LCI!A14</f>
        <v>Cooling Tower Chemicals (kg/yr)</v>
      </c>
      <c r="B172" s="42"/>
      <c r="C172" s="42"/>
      <c r="D172" s="42"/>
      <c r="E172" s="42"/>
      <c r="F172" s="42"/>
      <c r="G172" s="42"/>
      <c r="H172" s="42"/>
      <c r="I172" s="42"/>
      <c r="J172" s="42"/>
      <c r="K172" s="42"/>
      <c r="L172" s="42"/>
      <c r="M172" s="42"/>
      <c r="N172" s="42"/>
      <c r="O172" s="257"/>
      <c r="P172" s="508"/>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09"/>
      <c r="AN172" s="509"/>
      <c r="AO172" s="509"/>
      <c r="AP172" s="509"/>
      <c r="AQ172" s="509"/>
      <c r="AR172" s="509"/>
      <c r="AS172" s="509"/>
      <c r="AU172" s="351"/>
      <c r="AV172" s="71"/>
      <c r="AW172" s="71"/>
      <c r="AX172" s="71"/>
      <c r="AY172" s="71"/>
      <c r="AZ172" s="71"/>
      <c r="BA172" s="71"/>
      <c r="BB172" s="71"/>
      <c r="BC172" s="71"/>
      <c r="BD172" s="520"/>
      <c r="BE172" s="521"/>
      <c r="BF172" s="71"/>
      <c r="BG172" s="521"/>
      <c r="BH172" s="529"/>
      <c r="BI172" s="71"/>
      <c r="BJ172" s="71"/>
      <c r="BK172" s="71"/>
      <c r="BL172" s="71"/>
      <c r="BM172" s="71"/>
      <c r="BN172" s="71"/>
      <c r="BO172" s="71"/>
      <c r="BP172" s="71"/>
      <c r="BR172" s="507">
        <f>IF(EXACT(A172,LCI!A14),LCI!I14,-1*10^6)</f>
        <v>0</v>
      </c>
      <c r="BS172" s="507">
        <f t="shared" si="59"/>
        <v>0</v>
      </c>
      <c r="BT172" s="507">
        <f t="shared" si="60"/>
        <v>0</v>
      </c>
      <c r="BU172" s="507">
        <f t="shared" si="30"/>
        <v>0</v>
      </c>
      <c r="BV172" s="507">
        <f t="shared" si="30"/>
        <v>0</v>
      </c>
      <c r="BW172" s="507">
        <f t="shared" si="30"/>
        <v>0</v>
      </c>
      <c r="BX172" s="507">
        <f t="shared" si="30"/>
        <v>0</v>
      </c>
      <c r="BY172" s="507">
        <f t="shared" si="30"/>
        <v>0</v>
      </c>
      <c r="BZ172" s="507">
        <f t="shared" si="30"/>
        <v>0</v>
      </c>
      <c r="CA172" s="507">
        <f t="shared" si="30"/>
        <v>0</v>
      </c>
      <c r="CB172" s="507">
        <f t="shared" si="30"/>
        <v>0</v>
      </c>
      <c r="CC172" s="507">
        <f t="shared" si="30"/>
        <v>0</v>
      </c>
      <c r="CD172" s="507">
        <f t="shared" si="30"/>
        <v>0</v>
      </c>
      <c r="CE172" s="507">
        <f t="shared" si="30"/>
        <v>0</v>
      </c>
      <c r="CF172" s="507">
        <f t="shared" si="30"/>
        <v>0</v>
      </c>
      <c r="CG172" s="507">
        <f t="shared" si="30"/>
        <v>0</v>
      </c>
      <c r="CH172" s="507">
        <f t="shared" si="30"/>
        <v>0</v>
      </c>
      <c r="CI172" s="507">
        <f t="shared" si="30"/>
        <v>0</v>
      </c>
      <c r="CJ172" s="507">
        <f t="shared" ref="CJ172:CJ220" si="276">S172*$BR172</f>
        <v>0</v>
      </c>
      <c r="CK172" s="507">
        <f t="shared" si="61"/>
        <v>0</v>
      </c>
      <c r="CL172" s="507">
        <f t="shared" si="61"/>
        <v>0</v>
      </c>
      <c r="CM172" s="507">
        <f t="shared" si="61"/>
        <v>0</v>
      </c>
      <c r="CO172" s="511">
        <f>IF(EXACT(A172,LCI!A14),LCI!F14,-1*10^6)</f>
        <v>0</v>
      </c>
      <c r="CP172" s="511">
        <f t="shared" si="62"/>
        <v>0</v>
      </c>
      <c r="CQ172" s="511">
        <f t="shared" si="31"/>
        <v>0</v>
      </c>
      <c r="CR172" s="511">
        <f t="shared" si="31"/>
        <v>0</v>
      </c>
      <c r="CS172" s="511">
        <f t="shared" si="31"/>
        <v>0</v>
      </c>
      <c r="CT172" s="511">
        <f t="shared" si="31"/>
        <v>0</v>
      </c>
      <c r="CU172" s="511">
        <f t="shared" si="31"/>
        <v>0</v>
      </c>
      <c r="CV172" s="511">
        <f t="shared" si="31"/>
        <v>0</v>
      </c>
      <c r="CW172" s="511">
        <f t="shared" si="31"/>
        <v>0</v>
      </c>
      <c r="CX172" s="511">
        <f t="shared" si="31"/>
        <v>0</v>
      </c>
      <c r="CY172" s="511">
        <f t="shared" si="31"/>
        <v>0</v>
      </c>
      <c r="CZ172" s="511">
        <f t="shared" si="31"/>
        <v>0</v>
      </c>
      <c r="DA172" s="511">
        <f t="shared" si="31"/>
        <v>0</v>
      </c>
      <c r="DB172" s="511">
        <f t="shared" si="31"/>
        <v>0</v>
      </c>
      <c r="DC172" s="511">
        <f t="shared" si="31"/>
        <v>0</v>
      </c>
      <c r="DD172" s="511">
        <f t="shared" si="31"/>
        <v>0</v>
      </c>
      <c r="DE172" s="511">
        <f t="shared" si="31"/>
        <v>0</v>
      </c>
      <c r="DF172" s="511">
        <f t="shared" si="275"/>
        <v>0</v>
      </c>
      <c r="DG172" s="511">
        <f t="shared" si="63"/>
        <v>0</v>
      </c>
      <c r="DH172" s="511">
        <f t="shared" si="63"/>
        <v>0</v>
      </c>
      <c r="DI172" s="511">
        <f t="shared" si="63"/>
        <v>0</v>
      </c>
      <c r="DJ172" s="511">
        <f t="shared" si="63"/>
        <v>0</v>
      </c>
      <c r="DL172" s="530">
        <f>IF(EXACT(A172,LCI!A14),LCI!J14,-1*10^6)</f>
        <v>0</v>
      </c>
      <c r="DM172" s="530">
        <f t="shared" si="64"/>
        <v>0</v>
      </c>
      <c r="DN172" s="530">
        <f t="shared" si="65"/>
        <v>0</v>
      </c>
      <c r="DO172" s="530">
        <f t="shared" si="66"/>
        <v>0</v>
      </c>
      <c r="DP172" s="530">
        <f t="shared" si="67"/>
        <v>0</v>
      </c>
      <c r="DQ172" s="530">
        <f t="shared" si="68"/>
        <v>0</v>
      </c>
      <c r="DR172" s="530">
        <f t="shared" si="69"/>
        <v>0</v>
      </c>
      <c r="DS172" s="530">
        <f t="shared" si="70"/>
        <v>0</v>
      </c>
      <c r="DT172" s="530">
        <f t="shared" si="71"/>
        <v>0</v>
      </c>
      <c r="DU172" s="530">
        <f t="shared" si="72"/>
        <v>0</v>
      </c>
      <c r="DV172" s="530">
        <f t="shared" si="73"/>
        <v>0</v>
      </c>
      <c r="DW172" s="530">
        <f t="shared" si="74"/>
        <v>0</v>
      </c>
      <c r="DX172" s="530">
        <f t="shared" si="75"/>
        <v>0</v>
      </c>
      <c r="DY172" s="530">
        <f t="shared" si="76"/>
        <v>0</v>
      </c>
      <c r="DZ172" s="530">
        <f t="shared" si="77"/>
        <v>0</v>
      </c>
      <c r="EA172" s="530">
        <f t="shared" si="78"/>
        <v>0</v>
      </c>
      <c r="EB172" s="530">
        <f t="shared" si="79"/>
        <v>0</v>
      </c>
      <c r="EC172" s="530">
        <f t="shared" si="80"/>
        <v>0</v>
      </c>
      <c r="ED172" s="530">
        <f t="shared" si="81"/>
        <v>0</v>
      </c>
      <c r="EE172" s="530">
        <f t="shared" si="82"/>
        <v>0</v>
      </c>
      <c r="EF172" s="530">
        <f t="shared" si="83"/>
        <v>0</v>
      </c>
      <c r="EG172" s="530">
        <f t="shared" si="84"/>
        <v>0</v>
      </c>
      <c r="EI172" s="535">
        <f>IF(EXACT(A172,LCI!A14),LCI!K14,-1*10^6)</f>
        <v>0</v>
      </c>
      <c r="EJ172" s="531">
        <f t="shared" si="85"/>
        <v>0</v>
      </c>
      <c r="EK172" s="536">
        <f t="shared" si="86"/>
        <v>0</v>
      </c>
      <c r="EL172" s="531">
        <f t="shared" si="87"/>
        <v>0</v>
      </c>
      <c r="EM172" s="531">
        <f t="shared" si="88"/>
        <v>0</v>
      </c>
      <c r="EN172" s="531">
        <f t="shared" si="89"/>
        <v>0</v>
      </c>
      <c r="EO172" s="531">
        <f t="shared" si="90"/>
        <v>0</v>
      </c>
      <c r="EP172" s="531">
        <f t="shared" si="91"/>
        <v>0</v>
      </c>
      <c r="EQ172" s="531">
        <f t="shared" si="92"/>
        <v>0</v>
      </c>
      <c r="ER172" s="531">
        <f t="shared" si="93"/>
        <v>0</v>
      </c>
      <c r="ES172" s="531">
        <f t="shared" si="94"/>
        <v>0</v>
      </c>
      <c r="ET172" s="531">
        <f t="shared" si="95"/>
        <v>0</v>
      </c>
      <c r="EU172" s="531">
        <f t="shared" si="96"/>
        <v>0</v>
      </c>
      <c r="EV172" s="531">
        <f t="shared" si="97"/>
        <v>0</v>
      </c>
      <c r="EW172" s="531">
        <f t="shared" si="98"/>
        <v>0</v>
      </c>
      <c r="EX172" s="531">
        <f t="shared" si="99"/>
        <v>0</v>
      </c>
      <c r="EY172" s="531">
        <f t="shared" si="100"/>
        <v>0</v>
      </c>
      <c r="EZ172" s="531">
        <f t="shared" si="101"/>
        <v>0</v>
      </c>
      <c r="FA172" s="531">
        <f t="shared" si="102"/>
        <v>0</v>
      </c>
      <c r="FB172" s="531">
        <f t="shared" si="103"/>
        <v>0</v>
      </c>
      <c r="FC172" s="531">
        <f t="shared" si="104"/>
        <v>0</v>
      </c>
      <c r="FD172" s="531">
        <f t="shared" si="105"/>
        <v>0</v>
      </c>
      <c r="FF172" s="532">
        <f>IF(EXACT(A172,LCI!A14),LCI!L14,-1*10^6)</f>
        <v>0</v>
      </c>
      <c r="FG172" s="532">
        <f t="shared" si="106"/>
        <v>0</v>
      </c>
      <c r="FH172" s="532">
        <f t="shared" si="107"/>
        <v>0</v>
      </c>
      <c r="FI172" s="532">
        <f t="shared" si="108"/>
        <v>0</v>
      </c>
      <c r="FJ172" s="532">
        <f t="shared" si="109"/>
        <v>0</v>
      </c>
      <c r="FK172" s="532">
        <f t="shared" si="110"/>
        <v>0</v>
      </c>
      <c r="FL172" s="532">
        <f t="shared" si="111"/>
        <v>0</v>
      </c>
      <c r="FM172" s="532">
        <f t="shared" si="112"/>
        <v>0</v>
      </c>
      <c r="FN172" s="532">
        <f t="shared" si="113"/>
        <v>0</v>
      </c>
      <c r="FO172" s="532">
        <f t="shared" si="114"/>
        <v>0</v>
      </c>
      <c r="FP172" s="532">
        <f t="shared" si="115"/>
        <v>0</v>
      </c>
      <c r="FQ172" s="532">
        <f t="shared" si="116"/>
        <v>0</v>
      </c>
      <c r="FR172" s="532">
        <f t="shared" si="117"/>
        <v>0</v>
      </c>
      <c r="FS172" s="532">
        <f t="shared" si="118"/>
        <v>0</v>
      </c>
      <c r="FT172" s="532">
        <f t="shared" si="119"/>
        <v>0</v>
      </c>
      <c r="FU172" s="532">
        <f t="shared" si="120"/>
        <v>0</v>
      </c>
      <c r="FV172" s="532">
        <f t="shared" si="121"/>
        <v>0</v>
      </c>
      <c r="FW172" s="532">
        <f t="shared" si="122"/>
        <v>0</v>
      </c>
      <c r="FX172" s="532">
        <f t="shared" si="123"/>
        <v>0</v>
      </c>
      <c r="FY172" s="532">
        <f t="shared" si="124"/>
        <v>0</v>
      </c>
      <c r="FZ172" s="532">
        <f t="shared" si="125"/>
        <v>0</v>
      </c>
      <c r="GA172" s="532">
        <f t="shared" si="126"/>
        <v>0</v>
      </c>
      <c r="GC172" s="533">
        <f>IF(EXACT(A172,LCI!A14),LCI!M14,-1*10^6)</f>
        <v>0</v>
      </c>
      <c r="GD172" s="533">
        <f t="shared" si="127"/>
        <v>0</v>
      </c>
      <c r="GE172" s="533">
        <f t="shared" si="128"/>
        <v>0</v>
      </c>
      <c r="GF172" s="533">
        <f t="shared" si="129"/>
        <v>0</v>
      </c>
      <c r="GG172" s="533">
        <f t="shared" si="130"/>
        <v>0</v>
      </c>
      <c r="GH172" s="533">
        <f t="shared" si="131"/>
        <v>0</v>
      </c>
      <c r="GI172" s="533">
        <f t="shared" si="132"/>
        <v>0</v>
      </c>
      <c r="GJ172" s="533">
        <f t="shared" si="133"/>
        <v>0</v>
      </c>
      <c r="GK172" s="533">
        <f t="shared" si="134"/>
        <v>0</v>
      </c>
      <c r="GL172" s="533">
        <f t="shared" si="135"/>
        <v>0</v>
      </c>
      <c r="GM172" s="533">
        <f t="shared" si="136"/>
        <v>0</v>
      </c>
      <c r="GN172" s="533">
        <f t="shared" si="137"/>
        <v>0</v>
      </c>
      <c r="GO172" s="533">
        <f t="shared" si="138"/>
        <v>0</v>
      </c>
      <c r="GP172" s="533">
        <f t="shared" si="139"/>
        <v>0</v>
      </c>
      <c r="GQ172" s="533">
        <f t="shared" si="140"/>
        <v>0</v>
      </c>
      <c r="GR172" s="533">
        <f t="shared" si="141"/>
        <v>0</v>
      </c>
      <c r="GS172" s="533">
        <f t="shared" si="142"/>
        <v>0</v>
      </c>
      <c r="GT172" s="533">
        <f t="shared" si="143"/>
        <v>0</v>
      </c>
      <c r="GU172" s="533">
        <f t="shared" si="144"/>
        <v>0</v>
      </c>
      <c r="GV172" s="533">
        <f t="shared" si="145"/>
        <v>0</v>
      </c>
      <c r="GW172" s="533">
        <f t="shared" si="146"/>
        <v>0</v>
      </c>
      <c r="GX172" s="533">
        <f t="shared" si="147"/>
        <v>0</v>
      </c>
      <c r="GZ172" s="511">
        <f>IF(EXACT(A172,LCI!A14),LCI!N14,-1*10^6)</f>
        <v>0</v>
      </c>
      <c r="HA172" s="511">
        <f t="shared" si="148"/>
        <v>0</v>
      </c>
      <c r="HB172" s="511">
        <f t="shared" si="149"/>
        <v>0</v>
      </c>
      <c r="HC172" s="511">
        <f t="shared" si="150"/>
        <v>0</v>
      </c>
      <c r="HD172" s="511">
        <f t="shared" si="151"/>
        <v>0</v>
      </c>
      <c r="HE172" s="511">
        <f t="shared" si="152"/>
        <v>0</v>
      </c>
      <c r="HF172" s="511">
        <f t="shared" si="153"/>
        <v>0</v>
      </c>
      <c r="HG172" s="511">
        <f t="shared" si="154"/>
        <v>0</v>
      </c>
      <c r="HH172" s="511">
        <f t="shared" si="155"/>
        <v>0</v>
      </c>
      <c r="HI172" s="511">
        <f t="shared" si="156"/>
        <v>0</v>
      </c>
      <c r="HJ172" s="511">
        <f t="shared" si="157"/>
        <v>0</v>
      </c>
      <c r="HK172" s="511">
        <f t="shared" si="158"/>
        <v>0</v>
      </c>
      <c r="HL172" s="511">
        <f t="shared" si="159"/>
        <v>0</v>
      </c>
      <c r="HM172" s="511">
        <f t="shared" si="160"/>
        <v>0</v>
      </c>
      <c r="HN172" s="511">
        <f t="shared" si="161"/>
        <v>0</v>
      </c>
      <c r="HO172" s="511">
        <f t="shared" si="162"/>
        <v>0</v>
      </c>
      <c r="HP172" s="511">
        <f t="shared" si="163"/>
        <v>0</v>
      </c>
      <c r="HQ172" s="511">
        <f t="shared" si="164"/>
        <v>0</v>
      </c>
      <c r="HR172" s="511">
        <f t="shared" si="165"/>
        <v>0</v>
      </c>
      <c r="HS172" s="511">
        <f t="shared" si="166"/>
        <v>0</v>
      </c>
      <c r="HT172" s="511">
        <f t="shared" si="167"/>
        <v>0</v>
      </c>
      <c r="HU172" s="511">
        <f t="shared" si="168"/>
        <v>0</v>
      </c>
      <c r="HW172" s="534">
        <f>IF(EXACT(A172,LCI!A14),LCI!O14,-1*10^6)</f>
        <v>0</v>
      </c>
      <c r="HX172" s="534">
        <f t="shared" si="169"/>
        <v>0</v>
      </c>
      <c r="HY172" s="534">
        <f t="shared" si="170"/>
        <v>0</v>
      </c>
      <c r="HZ172" s="534">
        <f t="shared" si="171"/>
        <v>0</v>
      </c>
      <c r="IA172" s="534">
        <f t="shared" si="172"/>
        <v>0</v>
      </c>
      <c r="IB172" s="534">
        <f t="shared" si="173"/>
        <v>0</v>
      </c>
      <c r="IC172" s="534">
        <f t="shared" si="174"/>
        <v>0</v>
      </c>
      <c r="ID172" s="534">
        <f t="shared" si="175"/>
        <v>0</v>
      </c>
      <c r="IE172" s="534">
        <f t="shared" si="176"/>
        <v>0</v>
      </c>
      <c r="IF172" s="534">
        <f t="shared" si="177"/>
        <v>0</v>
      </c>
      <c r="IG172" s="534">
        <f t="shared" si="178"/>
        <v>0</v>
      </c>
      <c r="IH172" s="534">
        <f t="shared" si="179"/>
        <v>0</v>
      </c>
      <c r="II172" s="534">
        <f t="shared" si="180"/>
        <v>0</v>
      </c>
      <c r="IJ172" s="534">
        <f t="shared" si="181"/>
        <v>0</v>
      </c>
      <c r="IK172" s="534">
        <f t="shared" si="182"/>
        <v>0</v>
      </c>
      <c r="IL172" s="534">
        <f t="shared" si="183"/>
        <v>0</v>
      </c>
      <c r="IM172" s="534">
        <f t="shared" si="184"/>
        <v>0</v>
      </c>
      <c r="IN172" s="534">
        <f t="shared" si="185"/>
        <v>0</v>
      </c>
      <c r="IO172" s="534">
        <f t="shared" si="186"/>
        <v>0</v>
      </c>
      <c r="IP172" s="534">
        <f t="shared" si="187"/>
        <v>0</v>
      </c>
      <c r="IQ172" s="534">
        <f t="shared" si="188"/>
        <v>0</v>
      </c>
      <c r="IR172" s="534">
        <f t="shared" si="189"/>
        <v>0</v>
      </c>
      <c r="IT172" s="531">
        <f>IF(EXACT(A172,LCI!A14),LCI!P14,-1*10^6)</f>
        <v>0</v>
      </c>
      <c r="IU172" s="531">
        <f t="shared" si="190"/>
        <v>0</v>
      </c>
      <c r="IV172" s="531">
        <f t="shared" si="191"/>
        <v>0</v>
      </c>
      <c r="IW172" s="531">
        <f t="shared" si="192"/>
        <v>0</v>
      </c>
      <c r="IX172" s="531">
        <f t="shared" si="193"/>
        <v>0</v>
      </c>
      <c r="IY172" s="531">
        <f t="shared" si="194"/>
        <v>0</v>
      </c>
      <c r="IZ172" s="531">
        <f t="shared" si="195"/>
        <v>0</v>
      </c>
      <c r="JA172" s="531">
        <f t="shared" si="196"/>
        <v>0</v>
      </c>
      <c r="JB172" s="531">
        <f t="shared" si="197"/>
        <v>0</v>
      </c>
      <c r="JC172" s="531">
        <f t="shared" si="198"/>
        <v>0</v>
      </c>
      <c r="JD172" s="531">
        <f t="shared" si="199"/>
        <v>0</v>
      </c>
      <c r="JE172" s="531">
        <f t="shared" si="200"/>
        <v>0</v>
      </c>
      <c r="JF172" s="531">
        <f t="shared" si="201"/>
        <v>0</v>
      </c>
      <c r="JG172" s="531">
        <f t="shared" si="202"/>
        <v>0</v>
      </c>
      <c r="JH172" s="531">
        <f t="shared" si="203"/>
        <v>0</v>
      </c>
      <c r="JI172" s="531">
        <f t="shared" si="204"/>
        <v>0</v>
      </c>
      <c r="JJ172" s="531">
        <f t="shared" si="205"/>
        <v>0</v>
      </c>
      <c r="JK172" s="531">
        <f t="shared" si="206"/>
        <v>0</v>
      </c>
      <c r="JL172" s="531">
        <f t="shared" si="207"/>
        <v>0</v>
      </c>
      <c r="JM172" s="531">
        <f t="shared" si="208"/>
        <v>0</v>
      </c>
      <c r="JN172" s="531">
        <f t="shared" si="209"/>
        <v>0</v>
      </c>
      <c r="JO172" s="531">
        <f t="shared" si="210"/>
        <v>0</v>
      </c>
      <c r="JQ172" s="532">
        <f>IF(EXACT(A172,LCI!A14),LCI!Q14,-1*10^6)</f>
        <v>0</v>
      </c>
      <c r="JR172" s="532">
        <f t="shared" si="211"/>
        <v>0</v>
      </c>
      <c r="JS172" s="532">
        <f t="shared" si="212"/>
        <v>0</v>
      </c>
      <c r="JT172" s="532">
        <f t="shared" si="213"/>
        <v>0</v>
      </c>
      <c r="JU172" s="532">
        <f t="shared" si="214"/>
        <v>0</v>
      </c>
      <c r="JV172" s="532">
        <f t="shared" si="215"/>
        <v>0</v>
      </c>
      <c r="JW172" s="532">
        <f t="shared" si="216"/>
        <v>0</v>
      </c>
      <c r="JX172" s="532">
        <f t="shared" si="217"/>
        <v>0</v>
      </c>
      <c r="JY172" s="532">
        <f t="shared" si="218"/>
        <v>0</v>
      </c>
      <c r="JZ172" s="532">
        <f t="shared" si="219"/>
        <v>0</v>
      </c>
      <c r="KA172" s="532">
        <f t="shared" si="220"/>
        <v>0</v>
      </c>
      <c r="KB172" s="532">
        <f t="shared" si="221"/>
        <v>0</v>
      </c>
      <c r="KC172" s="532">
        <f t="shared" si="222"/>
        <v>0</v>
      </c>
      <c r="KD172" s="532">
        <f t="shared" si="223"/>
        <v>0</v>
      </c>
      <c r="KE172" s="532">
        <f t="shared" si="224"/>
        <v>0</v>
      </c>
      <c r="KF172" s="532">
        <f t="shared" si="225"/>
        <v>0</v>
      </c>
      <c r="KG172" s="532">
        <f t="shared" si="226"/>
        <v>0</v>
      </c>
      <c r="KH172" s="532">
        <f t="shared" si="227"/>
        <v>0</v>
      </c>
      <c r="KI172" s="532">
        <f t="shared" si="228"/>
        <v>0</v>
      </c>
      <c r="KJ172" s="532">
        <f t="shared" si="229"/>
        <v>0</v>
      </c>
      <c r="KK172" s="532">
        <f t="shared" si="230"/>
        <v>0</v>
      </c>
      <c r="KL172" s="532">
        <f t="shared" si="231"/>
        <v>0</v>
      </c>
      <c r="KN172" s="533">
        <f>IF(EXACT(A172,LCI!A14),LCI!R14,-1*10^6)</f>
        <v>0</v>
      </c>
      <c r="KO172" s="533">
        <f t="shared" si="232"/>
        <v>0</v>
      </c>
      <c r="KP172" s="533">
        <f t="shared" si="233"/>
        <v>0</v>
      </c>
      <c r="KQ172" s="533">
        <f t="shared" si="234"/>
        <v>0</v>
      </c>
      <c r="KR172" s="533">
        <f t="shared" si="235"/>
        <v>0</v>
      </c>
      <c r="KS172" s="533">
        <f t="shared" si="236"/>
        <v>0</v>
      </c>
      <c r="KT172" s="533">
        <f t="shared" si="237"/>
        <v>0</v>
      </c>
      <c r="KU172" s="533">
        <f t="shared" si="238"/>
        <v>0</v>
      </c>
      <c r="KV172" s="533">
        <f t="shared" si="239"/>
        <v>0</v>
      </c>
      <c r="KW172" s="533">
        <f t="shared" si="240"/>
        <v>0</v>
      </c>
      <c r="KX172" s="533">
        <f t="shared" si="241"/>
        <v>0</v>
      </c>
      <c r="KY172" s="533">
        <f t="shared" si="242"/>
        <v>0</v>
      </c>
      <c r="KZ172" s="533">
        <f t="shared" si="243"/>
        <v>0</v>
      </c>
      <c r="LA172" s="533">
        <f t="shared" si="244"/>
        <v>0</v>
      </c>
      <c r="LB172" s="533">
        <f t="shared" si="245"/>
        <v>0</v>
      </c>
      <c r="LC172" s="533">
        <f t="shared" si="246"/>
        <v>0</v>
      </c>
      <c r="LD172" s="533">
        <f t="shared" si="247"/>
        <v>0</v>
      </c>
      <c r="LE172" s="533">
        <f t="shared" si="248"/>
        <v>0</v>
      </c>
      <c r="LF172" s="533">
        <f t="shared" si="249"/>
        <v>0</v>
      </c>
      <c r="LG172" s="533">
        <f t="shared" si="250"/>
        <v>0</v>
      </c>
      <c r="LH172" s="533">
        <f t="shared" si="251"/>
        <v>0</v>
      </c>
      <c r="LI172" s="533">
        <f t="shared" si="252"/>
        <v>0</v>
      </c>
    </row>
    <row r="173" spans="1:321" x14ac:dyDescent="0.25">
      <c r="A173" s="351" t="str">
        <f>LCI!A15</f>
        <v>Corn Grain (kg/yr)</v>
      </c>
      <c r="B173" s="42"/>
      <c r="C173" s="42"/>
      <c r="D173" s="42"/>
      <c r="E173" s="42"/>
      <c r="F173" s="42"/>
      <c r="G173" s="42"/>
      <c r="H173" s="42"/>
      <c r="I173" s="42"/>
      <c r="J173" s="42"/>
      <c r="K173" s="42"/>
      <c r="L173" s="42"/>
      <c r="M173" s="42"/>
      <c r="N173" s="42"/>
      <c r="O173" s="257"/>
      <c r="P173" s="508"/>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09"/>
      <c r="AN173" s="509"/>
      <c r="AO173" s="509"/>
      <c r="AP173" s="509"/>
      <c r="AQ173" s="509"/>
      <c r="AR173" s="509"/>
      <c r="AS173" s="509"/>
      <c r="AU173" s="351"/>
      <c r="AV173" s="71"/>
      <c r="AW173" s="71"/>
      <c r="AX173" s="71"/>
      <c r="AY173" s="71"/>
      <c r="AZ173" s="71"/>
      <c r="BA173" s="71"/>
      <c r="BB173" s="71"/>
      <c r="BC173" s="71"/>
      <c r="BD173" s="520"/>
      <c r="BE173" s="521"/>
      <c r="BF173" s="71"/>
      <c r="BG173" s="521"/>
      <c r="BH173" s="529"/>
      <c r="BI173" s="71"/>
      <c r="BJ173" s="71"/>
      <c r="BK173" s="71"/>
      <c r="BL173" s="71"/>
      <c r="BM173" s="71"/>
      <c r="BN173" s="71"/>
      <c r="BO173" s="71"/>
      <c r="BP173" s="71"/>
      <c r="BR173" s="507">
        <f>IF(EXACT(A173,LCI!A15),LCI!I15,-1*10^6)</f>
        <v>0.11382</v>
      </c>
      <c r="BS173" s="507">
        <f t="shared" si="59"/>
        <v>0</v>
      </c>
      <c r="BT173" s="507">
        <f t="shared" si="60"/>
        <v>0</v>
      </c>
      <c r="BU173" s="507">
        <f t="shared" si="30"/>
        <v>0</v>
      </c>
      <c r="BV173" s="507">
        <f t="shared" si="30"/>
        <v>0</v>
      </c>
      <c r="BW173" s="507">
        <f t="shared" si="30"/>
        <v>0</v>
      </c>
      <c r="BX173" s="507">
        <f t="shared" si="30"/>
        <v>0</v>
      </c>
      <c r="BY173" s="507">
        <f t="shared" si="30"/>
        <v>0</v>
      </c>
      <c r="BZ173" s="507">
        <f t="shared" si="30"/>
        <v>0</v>
      </c>
      <c r="CA173" s="507">
        <f t="shared" si="30"/>
        <v>0</v>
      </c>
      <c r="CB173" s="507">
        <f t="shared" si="30"/>
        <v>0</v>
      </c>
      <c r="CC173" s="507">
        <f t="shared" si="30"/>
        <v>0</v>
      </c>
      <c r="CD173" s="507">
        <f t="shared" si="30"/>
        <v>0</v>
      </c>
      <c r="CE173" s="507">
        <f t="shared" si="30"/>
        <v>0</v>
      </c>
      <c r="CF173" s="507">
        <f t="shared" si="30"/>
        <v>0</v>
      </c>
      <c r="CG173" s="507">
        <f t="shared" si="30"/>
        <v>0</v>
      </c>
      <c r="CH173" s="507">
        <f t="shared" si="30"/>
        <v>0</v>
      </c>
      <c r="CI173" s="507">
        <f t="shared" si="30"/>
        <v>0</v>
      </c>
      <c r="CJ173" s="507">
        <f t="shared" si="276"/>
        <v>0</v>
      </c>
      <c r="CK173" s="507">
        <f t="shared" si="61"/>
        <v>0</v>
      </c>
      <c r="CL173" s="507">
        <f t="shared" si="61"/>
        <v>0</v>
      </c>
      <c r="CM173" s="507">
        <f t="shared" si="61"/>
        <v>0</v>
      </c>
      <c r="CO173" s="511">
        <f>IF(EXACT(A173,LCI!A15),LCI!F15,-1*10^6)</f>
        <v>0</v>
      </c>
      <c r="CP173" s="511">
        <f t="shared" si="62"/>
        <v>0</v>
      </c>
      <c r="CQ173" s="511">
        <f t="shared" si="31"/>
        <v>0</v>
      </c>
      <c r="CR173" s="511">
        <f t="shared" si="31"/>
        <v>0</v>
      </c>
      <c r="CS173" s="511">
        <f t="shared" si="31"/>
        <v>0</v>
      </c>
      <c r="CT173" s="511">
        <f t="shared" si="31"/>
        <v>0</v>
      </c>
      <c r="CU173" s="511">
        <f t="shared" si="31"/>
        <v>0</v>
      </c>
      <c r="CV173" s="511">
        <f t="shared" si="31"/>
        <v>0</v>
      </c>
      <c r="CW173" s="511">
        <f t="shared" si="31"/>
        <v>0</v>
      </c>
      <c r="CX173" s="511">
        <f t="shared" si="31"/>
        <v>0</v>
      </c>
      <c r="CY173" s="511">
        <f t="shared" si="31"/>
        <v>0</v>
      </c>
      <c r="CZ173" s="511">
        <f t="shared" si="31"/>
        <v>0</v>
      </c>
      <c r="DA173" s="511">
        <f t="shared" si="31"/>
        <v>0</v>
      </c>
      <c r="DB173" s="511">
        <f t="shared" si="31"/>
        <v>0</v>
      </c>
      <c r="DC173" s="511">
        <f t="shared" si="31"/>
        <v>0</v>
      </c>
      <c r="DD173" s="511">
        <f t="shared" si="31"/>
        <v>0</v>
      </c>
      <c r="DE173" s="511">
        <f t="shared" si="31"/>
        <v>0</v>
      </c>
      <c r="DF173" s="511">
        <f t="shared" si="275"/>
        <v>0</v>
      </c>
      <c r="DG173" s="511">
        <f t="shared" si="63"/>
        <v>0</v>
      </c>
      <c r="DH173" s="511">
        <f t="shared" si="63"/>
        <v>0</v>
      </c>
      <c r="DI173" s="511">
        <f t="shared" si="63"/>
        <v>0</v>
      </c>
      <c r="DJ173" s="511">
        <f t="shared" si="63"/>
        <v>0</v>
      </c>
      <c r="DL173" s="530">
        <f>IF(EXACT(A173,LCI!A15),LCI!J15,-1*10^6)</f>
        <v>5.47E-3</v>
      </c>
      <c r="DM173" s="530">
        <f t="shared" si="64"/>
        <v>0</v>
      </c>
      <c r="DN173" s="530">
        <f t="shared" si="65"/>
        <v>0</v>
      </c>
      <c r="DO173" s="530">
        <f t="shared" si="66"/>
        <v>0</v>
      </c>
      <c r="DP173" s="530">
        <f t="shared" si="67"/>
        <v>0</v>
      </c>
      <c r="DQ173" s="530">
        <f t="shared" si="68"/>
        <v>0</v>
      </c>
      <c r="DR173" s="530">
        <f t="shared" si="69"/>
        <v>0</v>
      </c>
      <c r="DS173" s="530">
        <f t="shared" si="70"/>
        <v>0</v>
      </c>
      <c r="DT173" s="530">
        <f t="shared" si="71"/>
        <v>0</v>
      </c>
      <c r="DU173" s="530">
        <f t="shared" si="72"/>
        <v>0</v>
      </c>
      <c r="DV173" s="530">
        <f t="shared" si="73"/>
        <v>0</v>
      </c>
      <c r="DW173" s="530">
        <f t="shared" si="74"/>
        <v>0</v>
      </c>
      <c r="DX173" s="530">
        <f t="shared" si="75"/>
        <v>0</v>
      </c>
      <c r="DY173" s="530">
        <f t="shared" si="76"/>
        <v>0</v>
      </c>
      <c r="DZ173" s="530">
        <f t="shared" si="77"/>
        <v>0</v>
      </c>
      <c r="EA173" s="530">
        <f t="shared" si="78"/>
        <v>0</v>
      </c>
      <c r="EB173" s="530">
        <f t="shared" si="79"/>
        <v>0</v>
      </c>
      <c r="EC173" s="530">
        <f t="shared" si="80"/>
        <v>0</v>
      </c>
      <c r="ED173" s="530">
        <f t="shared" si="81"/>
        <v>0</v>
      </c>
      <c r="EE173" s="530">
        <f t="shared" si="82"/>
        <v>0</v>
      </c>
      <c r="EF173" s="530">
        <f t="shared" si="83"/>
        <v>0</v>
      </c>
      <c r="EG173" s="530">
        <f t="shared" si="84"/>
        <v>0</v>
      </c>
      <c r="EI173" s="535">
        <f>IF(EXACT(A173,LCI!A15),LCI!K15,-1*10^6)</f>
        <v>8.6139899999999994</v>
      </c>
      <c r="EJ173" s="531">
        <f t="shared" si="85"/>
        <v>0</v>
      </c>
      <c r="EK173" s="536">
        <f t="shared" si="86"/>
        <v>0</v>
      </c>
      <c r="EL173" s="531">
        <f t="shared" si="87"/>
        <v>0</v>
      </c>
      <c r="EM173" s="531">
        <f t="shared" si="88"/>
        <v>0</v>
      </c>
      <c r="EN173" s="531">
        <f t="shared" si="89"/>
        <v>0</v>
      </c>
      <c r="EO173" s="531">
        <f t="shared" si="90"/>
        <v>0</v>
      </c>
      <c r="EP173" s="531">
        <f t="shared" si="91"/>
        <v>0</v>
      </c>
      <c r="EQ173" s="531">
        <f t="shared" si="92"/>
        <v>0</v>
      </c>
      <c r="ER173" s="531">
        <f t="shared" si="93"/>
        <v>0</v>
      </c>
      <c r="ES173" s="531">
        <f t="shared" si="94"/>
        <v>0</v>
      </c>
      <c r="ET173" s="531">
        <f t="shared" si="95"/>
        <v>0</v>
      </c>
      <c r="EU173" s="531">
        <f t="shared" si="96"/>
        <v>0</v>
      </c>
      <c r="EV173" s="531">
        <f t="shared" si="97"/>
        <v>0</v>
      </c>
      <c r="EW173" s="531">
        <f t="shared" si="98"/>
        <v>0</v>
      </c>
      <c r="EX173" s="531">
        <f t="shared" si="99"/>
        <v>0</v>
      </c>
      <c r="EY173" s="531">
        <f t="shared" si="100"/>
        <v>0</v>
      </c>
      <c r="EZ173" s="531">
        <f t="shared" si="101"/>
        <v>0</v>
      </c>
      <c r="FA173" s="531">
        <f t="shared" si="102"/>
        <v>0</v>
      </c>
      <c r="FB173" s="531">
        <f t="shared" si="103"/>
        <v>0</v>
      </c>
      <c r="FC173" s="531">
        <f t="shared" si="104"/>
        <v>0</v>
      </c>
      <c r="FD173" s="531">
        <f t="shared" si="105"/>
        <v>0</v>
      </c>
      <c r="FF173" s="532">
        <f>IF(EXACT(A173,LCI!A15),LCI!L15,-1*10^6)</f>
        <v>3.8999999999999998E-3</v>
      </c>
      <c r="FG173" s="532">
        <f t="shared" si="106"/>
        <v>0</v>
      </c>
      <c r="FH173" s="532">
        <f t="shared" si="107"/>
        <v>0</v>
      </c>
      <c r="FI173" s="532">
        <f t="shared" si="108"/>
        <v>0</v>
      </c>
      <c r="FJ173" s="532">
        <f t="shared" si="109"/>
        <v>0</v>
      </c>
      <c r="FK173" s="532">
        <f t="shared" si="110"/>
        <v>0</v>
      </c>
      <c r="FL173" s="532">
        <f t="shared" si="111"/>
        <v>0</v>
      </c>
      <c r="FM173" s="532">
        <f t="shared" si="112"/>
        <v>0</v>
      </c>
      <c r="FN173" s="532">
        <f t="shared" si="113"/>
        <v>0</v>
      </c>
      <c r="FO173" s="532">
        <f t="shared" si="114"/>
        <v>0</v>
      </c>
      <c r="FP173" s="532">
        <f t="shared" si="115"/>
        <v>0</v>
      </c>
      <c r="FQ173" s="532">
        <f t="shared" si="116"/>
        <v>0</v>
      </c>
      <c r="FR173" s="532">
        <f t="shared" si="117"/>
        <v>0</v>
      </c>
      <c r="FS173" s="532">
        <f t="shared" si="118"/>
        <v>0</v>
      </c>
      <c r="FT173" s="532">
        <f t="shared" si="119"/>
        <v>0</v>
      </c>
      <c r="FU173" s="532">
        <f t="shared" si="120"/>
        <v>0</v>
      </c>
      <c r="FV173" s="532">
        <f t="shared" si="121"/>
        <v>0</v>
      </c>
      <c r="FW173" s="532">
        <f t="shared" si="122"/>
        <v>0</v>
      </c>
      <c r="FX173" s="532">
        <f t="shared" si="123"/>
        <v>0</v>
      </c>
      <c r="FY173" s="532">
        <f t="shared" si="124"/>
        <v>0</v>
      </c>
      <c r="FZ173" s="532">
        <f t="shared" si="125"/>
        <v>0</v>
      </c>
      <c r="GA173" s="532">
        <f t="shared" si="126"/>
        <v>0</v>
      </c>
      <c r="GC173" s="533">
        <f>IF(EXACT(A173,LCI!A15),LCI!M15,-1*10^6)</f>
        <v>4.6199999999999997E-8</v>
      </c>
      <c r="GD173" s="533">
        <f t="shared" si="127"/>
        <v>0</v>
      </c>
      <c r="GE173" s="533">
        <f t="shared" si="128"/>
        <v>0</v>
      </c>
      <c r="GF173" s="533">
        <f t="shared" si="129"/>
        <v>0</v>
      </c>
      <c r="GG173" s="533">
        <f t="shared" si="130"/>
        <v>0</v>
      </c>
      <c r="GH173" s="533">
        <f t="shared" si="131"/>
        <v>0</v>
      </c>
      <c r="GI173" s="533">
        <f t="shared" si="132"/>
        <v>0</v>
      </c>
      <c r="GJ173" s="533">
        <f t="shared" si="133"/>
        <v>0</v>
      </c>
      <c r="GK173" s="533">
        <f t="shared" si="134"/>
        <v>0</v>
      </c>
      <c r="GL173" s="533">
        <f t="shared" si="135"/>
        <v>0</v>
      </c>
      <c r="GM173" s="533">
        <f t="shared" si="136"/>
        <v>0</v>
      </c>
      <c r="GN173" s="533">
        <f t="shared" si="137"/>
        <v>0</v>
      </c>
      <c r="GO173" s="533">
        <f t="shared" si="138"/>
        <v>0</v>
      </c>
      <c r="GP173" s="533">
        <f t="shared" si="139"/>
        <v>0</v>
      </c>
      <c r="GQ173" s="533">
        <f t="shared" si="140"/>
        <v>0</v>
      </c>
      <c r="GR173" s="533">
        <f t="shared" si="141"/>
        <v>0</v>
      </c>
      <c r="GS173" s="533">
        <f t="shared" si="142"/>
        <v>0</v>
      </c>
      <c r="GT173" s="533">
        <f t="shared" si="143"/>
        <v>0</v>
      </c>
      <c r="GU173" s="533">
        <f t="shared" si="144"/>
        <v>0</v>
      </c>
      <c r="GV173" s="533">
        <f t="shared" si="145"/>
        <v>0</v>
      </c>
      <c r="GW173" s="533">
        <f t="shared" si="146"/>
        <v>0</v>
      </c>
      <c r="GX173" s="533">
        <f t="shared" si="147"/>
        <v>0</v>
      </c>
      <c r="GZ173" s="511">
        <f>IF(EXACT(A173,LCI!A15),LCI!N15,-1*10^6)</f>
        <v>5.8799999999999997E-8</v>
      </c>
      <c r="HA173" s="511">
        <f t="shared" si="148"/>
        <v>0</v>
      </c>
      <c r="HB173" s="511">
        <f t="shared" si="149"/>
        <v>0</v>
      </c>
      <c r="HC173" s="511">
        <f t="shared" si="150"/>
        <v>0</v>
      </c>
      <c r="HD173" s="511">
        <f t="shared" si="151"/>
        <v>0</v>
      </c>
      <c r="HE173" s="511">
        <f t="shared" si="152"/>
        <v>0</v>
      </c>
      <c r="HF173" s="511">
        <f t="shared" si="153"/>
        <v>0</v>
      </c>
      <c r="HG173" s="511">
        <f t="shared" si="154"/>
        <v>0</v>
      </c>
      <c r="HH173" s="511">
        <f t="shared" si="155"/>
        <v>0</v>
      </c>
      <c r="HI173" s="511">
        <f t="shared" si="156"/>
        <v>0</v>
      </c>
      <c r="HJ173" s="511">
        <f t="shared" si="157"/>
        <v>0</v>
      </c>
      <c r="HK173" s="511">
        <f t="shared" si="158"/>
        <v>0</v>
      </c>
      <c r="HL173" s="511">
        <f t="shared" si="159"/>
        <v>0</v>
      </c>
      <c r="HM173" s="511">
        <f t="shared" si="160"/>
        <v>0</v>
      </c>
      <c r="HN173" s="511">
        <f t="shared" si="161"/>
        <v>0</v>
      </c>
      <c r="HO173" s="511">
        <f t="shared" si="162"/>
        <v>0</v>
      </c>
      <c r="HP173" s="511">
        <f t="shared" si="163"/>
        <v>0</v>
      </c>
      <c r="HQ173" s="511">
        <f t="shared" si="164"/>
        <v>0</v>
      </c>
      <c r="HR173" s="511">
        <f t="shared" si="165"/>
        <v>0</v>
      </c>
      <c r="HS173" s="511">
        <f t="shared" si="166"/>
        <v>0</v>
      </c>
      <c r="HT173" s="511">
        <f t="shared" si="167"/>
        <v>0</v>
      </c>
      <c r="HU173" s="511">
        <f t="shared" si="168"/>
        <v>0</v>
      </c>
      <c r="HW173" s="534">
        <f>IF(EXACT(A173,LCI!A15),LCI!O15,-1*10^6)</f>
        <v>5.1300000000000003E-8</v>
      </c>
      <c r="HX173" s="534">
        <f t="shared" si="169"/>
        <v>0</v>
      </c>
      <c r="HY173" s="534">
        <f t="shared" si="170"/>
        <v>0</v>
      </c>
      <c r="HZ173" s="534">
        <f t="shared" si="171"/>
        <v>0</v>
      </c>
      <c r="IA173" s="534">
        <f t="shared" si="172"/>
        <v>0</v>
      </c>
      <c r="IB173" s="534">
        <f t="shared" si="173"/>
        <v>0</v>
      </c>
      <c r="IC173" s="534">
        <f t="shared" si="174"/>
        <v>0</v>
      </c>
      <c r="ID173" s="534">
        <f t="shared" si="175"/>
        <v>0</v>
      </c>
      <c r="IE173" s="534">
        <f t="shared" si="176"/>
        <v>0</v>
      </c>
      <c r="IF173" s="534">
        <f t="shared" si="177"/>
        <v>0</v>
      </c>
      <c r="IG173" s="534">
        <f t="shared" si="178"/>
        <v>0</v>
      </c>
      <c r="IH173" s="534">
        <f t="shared" si="179"/>
        <v>0</v>
      </c>
      <c r="II173" s="534">
        <f t="shared" si="180"/>
        <v>0</v>
      </c>
      <c r="IJ173" s="534">
        <f t="shared" si="181"/>
        <v>0</v>
      </c>
      <c r="IK173" s="534">
        <f t="shared" si="182"/>
        <v>0</v>
      </c>
      <c r="IL173" s="534">
        <f t="shared" si="183"/>
        <v>0</v>
      </c>
      <c r="IM173" s="534">
        <f t="shared" si="184"/>
        <v>0</v>
      </c>
      <c r="IN173" s="534">
        <f t="shared" si="185"/>
        <v>0</v>
      </c>
      <c r="IO173" s="534">
        <f t="shared" si="186"/>
        <v>0</v>
      </c>
      <c r="IP173" s="534">
        <f t="shared" si="187"/>
        <v>0</v>
      </c>
      <c r="IQ173" s="534">
        <f t="shared" si="188"/>
        <v>0</v>
      </c>
      <c r="IR173" s="534">
        <f t="shared" si="189"/>
        <v>0</v>
      </c>
      <c r="IT173" s="531">
        <f>IF(EXACT(A173,LCI!A15),LCI!P15,-1*10^6)</f>
        <v>5.289E-2</v>
      </c>
      <c r="IU173" s="531">
        <f t="shared" si="190"/>
        <v>0</v>
      </c>
      <c r="IV173" s="531">
        <f t="shared" si="191"/>
        <v>0</v>
      </c>
      <c r="IW173" s="531">
        <f t="shared" si="192"/>
        <v>0</v>
      </c>
      <c r="IX173" s="531">
        <f t="shared" si="193"/>
        <v>0</v>
      </c>
      <c r="IY173" s="531">
        <f t="shared" si="194"/>
        <v>0</v>
      </c>
      <c r="IZ173" s="531">
        <f t="shared" si="195"/>
        <v>0</v>
      </c>
      <c r="JA173" s="531">
        <f t="shared" si="196"/>
        <v>0</v>
      </c>
      <c r="JB173" s="531">
        <f t="shared" si="197"/>
        <v>0</v>
      </c>
      <c r="JC173" s="531">
        <f t="shared" si="198"/>
        <v>0</v>
      </c>
      <c r="JD173" s="531">
        <f t="shared" si="199"/>
        <v>0</v>
      </c>
      <c r="JE173" s="531">
        <f t="shared" si="200"/>
        <v>0</v>
      </c>
      <c r="JF173" s="531">
        <f t="shared" si="201"/>
        <v>0</v>
      </c>
      <c r="JG173" s="531">
        <f t="shared" si="202"/>
        <v>0</v>
      </c>
      <c r="JH173" s="531">
        <f t="shared" si="203"/>
        <v>0</v>
      </c>
      <c r="JI173" s="531">
        <f t="shared" si="204"/>
        <v>0</v>
      </c>
      <c r="JJ173" s="531">
        <f t="shared" si="205"/>
        <v>0</v>
      </c>
      <c r="JK173" s="531">
        <f t="shared" si="206"/>
        <v>0</v>
      </c>
      <c r="JL173" s="531">
        <f t="shared" si="207"/>
        <v>0</v>
      </c>
      <c r="JM173" s="531">
        <f t="shared" si="208"/>
        <v>0</v>
      </c>
      <c r="JN173" s="531">
        <f t="shared" si="209"/>
        <v>0</v>
      </c>
      <c r="JO173" s="531">
        <f t="shared" si="210"/>
        <v>0</v>
      </c>
      <c r="JQ173" s="532">
        <f>IF(EXACT(A173,LCI!A15),LCI!Q15,-1*10^6)</f>
        <v>0.49207000000000001</v>
      </c>
      <c r="JR173" s="532">
        <f t="shared" si="211"/>
        <v>0</v>
      </c>
      <c r="JS173" s="532">
        <f t="shared" si="212"/>
        <v>0</v>
      </c>
      <c r="JT173" s="532">
        <f t="shared" si="213"/>
        <v>0</v>
      </c>
      <c r="JU173" s="532">
        <f t="shared" si="214"/>
        <v>0</v>
      </c>
      <c r="JV173" s="532">
        <f t="shared" si="215"/>
        <v>0</v>
      </c>
      <c r="JW173" s="532">
        <f t="shared" si="216"/>
        <v>0</v>
      </c>
      <c r="JX173" s="532">
        <f t="shared" si="217"/>
        <v>0</v>
      </c>
      <c r="JY173" s="532">
        <f t="shared" si="218"/>
        <v>0</v>
      </c>
      <c r="JZ173" s="532">
        <f t="shared" si="219"/>
        <v>0</v>
      </c>
      <c r="KA173" s="532">
        <f t="shared" si="220"/>
        <v>0</v>
      </c>
      <c r="KB173" s="532">
        <f t="shared" si="221"/>
        <v>0</v>
      </c>
      <c r="KC173" s="532">
        <f t="shared" si="222"/>
        <v>0</v>
      </c>
      <c r="KD173" s="532">
        <f t="shared" si="223"/>
        <v>0</v>
      </c>
      <c r="KE173" s="532">
        <f t="shared" si="224"/>
        <v>0</v>
      </c>
      <c r="KF173" s="532">
        <f t="shared" si="225"/>
        <v>0</v>
      </c>
      <c r="KG173" s="532">
        <f t="shared" si="226"/>
        <v>0</v>
      </c>
      <c r="KH173" s="532">
        <f t="shared" si="227"/>
        <v>0</v>
      </c>
      <c r="KI173" s="532">
        <f t="shared" si="228"/>
        <v>0</v>
      </c>
      <c r="KJ173" s="532">
        <f t="shared" si="229"/>
        <v>0</v>
      </c>
      <c r="KK173" s="532">
        <f t="shared" si="230"/>
        <v>0</v>
      </c>
      <c r="KL173" s="532">
        <f t="shared" si="231"/>
        <v>0</v>
      </c>
      <c r="KN173" s="533">
        <f>IF(EXACT(A173,LCI!A15),LCI!R15,-1*10^6)</f>
        <v>4.6999999999999999E-4</v>
      </c>
      <c r="KO173" s="533">
        <f t="shared" si="232"/>
        <v>0</v>
      </c>
      <c r="KP173" s="533">
        <f t="shared" si="233"/>
        <v>0</v>
      </c>
      <c r="KQ173" s="533">
        <f t="shared" si="234"/>
        <v>0</v>
      </c>
      <c r="KR173" s="533">
        <f t="shared" si="235"/>
        <v>0</v>
      </c>
      <c r="KS173" s="533">
        <f t="shared" si="236"/>
        <v>0</v>
      </c>
      <c r="KT173" s="533">
        <f t="shared" si="237"/>
        <v>0</v>
      </c>
      <c r="KU173" s="533">
        <f t="shared" si="238"/>
        <v>0</v>
      </c>
      <c r="KV173" s="533">
        <f t="shared" si="239"/>
        <v>0</v>
      </c>
      <c r="KW173" s="533">
        <f t="shared" si="240"/>
        <v>0</v>
      </c>
      <c r="KX173" s="533">
        <f t="shared" si="241"/>
        <v>0</v>
      </c>
      <c r="KY173" s="533">
        <f t="shared" si="242"/>
        <v>0</v>
      </c>
      <c r="KZ173" s="533">
        <f t="shared" si="243"/>
        <v>0</v>
      </c>
      <c r="LA173" s="533">
        <f t="shared" si="244"/>
        <v>0</v>
      </c>
      <c r="LB173" s="533">
        <f t="shared" si="245"/>
        <v>0</v>
      </c>
      <c r="LC173" s="533">
        <f t="shared" si="246"/>
        <v>0</v>
      </c>
      <c r="LD173" s="533">
        <f t="shared" si="247"/>
        <v>0</v>
      </c>
      <c r="LE173" s="533">
        <f t="shared" si="248"/>
        <v>0</v>
      </c>
      <c r="LF173" s="533">
        <f t="shared" si="249"/>
        <v>0</v>
      </c>
      <c r="LG173" s="533">
        <f t="shared" si="250"/>
        <v>0</v>
      </c>
      <c r="LH173" s="533">
        <f t="shared" si="251"/>
        <v>0</v>
      </c>
      <c r="LI173" s="533">
        <f t="shared" si="252"/>
        <v>0</v>
      </c>
    </row>
    <row r="174" spans="1:321" x14ac:dyDescent="0.25">
      <c r="A174" s="14" t="str">
        <f>LCI!A16</f>
        <v>Corn Seed (kg/yr)</v>
      </c>
      <c r="B174" s="42">
        <f>B17</f>
        <v>0</v>
      </c>
      <c r="C174" s="42">
        <f t="shared" ref="C174:P174" si="277">C16</f>
        <v>0</v>
      </c>
      <c r="D174" s="42">
        <f t="shared" si="277"/>
        <v>1769.4594832116632</v>
      </c>
      <c r="E174" s="42">
        <f t="shared" si="277"/>
        <v>1769.4594832116632</v>
      </c>
      <c r="F174" s="42">
        <f t="shared" si="277"/>
        <v>1769.4594832116632</v>
      </c>
      <c r="G174" s="42">
        <f t="shared" si="277"/>
        <v>0</v>
      </c>
      <c r="H174" s="42">
        <f t="shared" si="277"/>
        <v>0</v>
      </c>
      <c r="I174" s="42">
        <f t="shared" si="277"/>
        <v>0</v>
      </c>
      <c r="J174" s="42">
        <f t="shared" si="277"/>
        <v>0</v>
      </c>
      <c r="K174" s="42">
        <f t="shared" si="277"/>
        <v>0</v>
      </c>
      <c r="L174" s="42">
        <f t="shared" si="277"/>
        <v>0</v>
      </c>
      <c r="M174" s="42">
        <f t="shared" si="277"/>
        <v>0</v>
      </c>
      <c r="N174" s="42">
        <f t="shared" si="277"/>
        <v>0</v>
      </c>
      <c r="O174" s="257">
        <f t="shared" si="277"/>
        <v>0</v>
      </c>
      <c r="P174" s="251">
        <f t="shared" si="277"/>
        <v>0</v>
      </c>
      <c r="Q174" s="251"/>
      <c r="R174" s="251"/>
      <c r="S174" s="251"/>
      <c r="T174" s="268"/>
      <c r="U174" s="251"/>
      <c r="V174" s="251"/>
      <c r="X174" s="45">
        <f>IF(EXACT(A174,LCI!A16),LCI!G16,-1*10^6)</f>
        <v>0.29399999999999998</v>
      </c>
      <c r="Y174" s="47">
        <f t="shared" si="45"/>
        <v>0</v>
      </c>
      <c r="Z174" s="47">
        <f t="shared" si="46"/>
        <v>0</v>
      </c>
      <c r="AA174" s="47">
        <f t="shared" si="47"/>
        <v>520.22108806422898</v>
      </c>
      <c r="AB174" s="47">
        <f t="shared" si="48"/>
        <v>520.22108806422898</v>
      </c>
      <c r="AC174" s="47">
        <f t="shared" si="49"/>
        <v>520.22108806422898</v>
      </c>
      <c r="AD174" s="47">
        <f t="shared" si="8"/>
        <v>0</v>
      </c>
      <c r="AE174" s="47">
        <f t="shared" si="8"/>
        <v>0</v>
      </c>
      <c r="AF174" s="47">
        <f t="shared" si="8"/>
        <v>0</v>
      </c>
      <c r="AG174" s="47">
        <f t="shared" si="8"/>
        <v>0</v>
      </c>
      <c r="AH174" s="47">
        <f t="shared" si="8"/>
        <v>0</v>
      </c>
      <c r="AI174" s="47">
        <f t="shared" si="8"/>
        <v>0</v>
      </c>
      <c r="AJ174" s="47">
        <f t="shared" si="274"/>
        <v>0</v>
      </c>
      <c r="AK174" s="47">
        <f t="shared" si="50"/>
        <v>0</v>
      </c>
      <c r="AL174" s="262">
        <f t="shared" si="51"/>
        <v>0</v>
      </c>
      <c r="AM174" s="260">
        <f t="shared" si="52"/>
        <v>0</v>
      </c>
      <c r="AN174" s="260">
        <f t="shared" si="53"/>
        <v>0</v>
      </c>
      <c r="AO174" s="260">
        <f t="shared" si="54"/>
        <v>0</v>
      </c>
      <c r="AP174" s="260">
        <f t="shared" si="55"/>
        <v>0</v>
      </c>
      <c r="AQ174" s="260">
        <f t="shared" si="56"/>
        <v>0</v>
      </c>
      <c r="AR174" s="260">
        <f t="shared" si="57"/>
        <v>0</v>
      </c>
      <c r="AS174" s="260">
        <f t="shared" si="58"/>
        <v>0</v>
      </c>
      <c r="AU174" s="41">
        <f>IF(EXACT(A174,LCI!A16),LCI!H16,-1*10^6)</f>
        <v>1462.15</v>
      </c>
      <c r="AV174" s="71">
        <f t="shared" si="9"/>
        <v>0</v>
      </c>
      <c r="AW174" s="71">
        <f t="shared" si="10"/>
        <v>0</v>
      </c>
      <c r="AX174" s="71">
        <f t="shared" si="11"/>
        <v>2587215.1833779332</v>
      </c>
      <c r="AY174" s="71">
        <f t="shared" si="12"/>
        <v>2587215.1833779332</v>
      </c>
      <c r="AZ174" s="71">
        <f t="shared" si="13"/>
        <v>2587215.1833779332</v>
      </c>
      <c r="BA174" s="71">
        <f t="shared" si="14"/>
        <v>0</v>
      </c>
      <c r="BB174" s="71">
        <f t="shared" si="15"/>
        <v>0</v>
      </c>
      <c r="BC174" s="71">
        <f t="shared" si="16"/>
        <v>0</v>
      </c>
      <c r="BD174" s="520">
        <f t="shared" si="17"/>
        <v>0</v>
      </c>
      <c r="BE174" s="521">
        <f t="shared" si="18"/>
        <v>0</v>
      </c>
      <c r="BF174" s="71">
        <f t="shared" si="19"/>
        <v>0</v>
      </c>
      <c r="BG174" s="521">
        <f t="shared" ref="BG174:BG218" si="278">M174*$AU174</f>
        <v>0</v>
      </c>
      <c r="BH174" s="529">
        <f t="shared" si="263"/>
        <v>0</v>
      </c>
      <c r="BI174" s="71">
        <f t="shared" si="254"/>
        <v>0</v>
      </c>
      <c r="BJ174" s="71">
        <f t="shared" si="255"/>
        <v>0</v>
      </c>
      <c r="BK174" s="71">
        <f t="shared" si="256"/>
        <v>0</v>
      </c>
      <c r="BL174" s="71">
        <f t="shared" si="257"/>
        <v>0</v>
      </c>
      <c r="BM174" s="71">
        <f t="shared" si="258"/>
        <v>0</v>
      </c>
      <c r="BN174" s="71">
        <f t="shared" si="259"/>
        <v>0</v>
      </c>
      <c r="BO174" s="71">
        <f t="shared" si="260"/>
        <v>0</v>
      </c>
      <c r="BP174" s="71">
        <f t="shared" si="261"/>
        <v>0</v>
      </c>
      <c r="BR174" s="507">
        <f>IF(EXACT(A174,LCI!A16),LCI!I16,-1*10^6)</f>
        <v>2.5799999999999998E-3</v>
      </c>
      <c r="BS174" s="507">
        <f t="shared" si="59"/>
        <v>0</v>
      </c>
      <c r="BT174" s="507">
        <f t="shared" si="60"/>
        <v>0</v>
      </c>
      <c r="BU174" s="507">
        <f t="shared" si="30"/>
        <v>4.5652054666860904</v>
      </c>
      <c r="BV174" s="507">
        <f t="shared" si="30"/>
        <v>4.5652054666860904</v>
      </c>
      <c r="BW174" s="507">
        <f t="shared" si="30"/>
        <v>4.5652054666860904</v>
      </c>
      <c r="BX174" s="507">
        <f t="shared" si="30"/>
        <v>0</v>
      </c>
      <c r="BY174" s="507">
        <f t="shared" si="30"/>
        <v>0</v>
      </c>
      <c r="BZ174" s="507">
        <f t="shared" si="30"/>
        <v>0</v>
      </c>
      <c r="CA174" s="507">
        <f t="shared" si="30"/>
        <v>0</v>
      </c>
      <c r="CB174" s="507">
        <f t="shared" si="30"/>
        <v>0</v>
      </c>
      <c r="CC174" s="507">
        <f t="shared" si="30"/>
        <v>0</v>
      </c>
      <c r="CD174" s="507">
        <f t="shared" si="30"/>
        <v>0</v>
      </c>
      <c r="CE174" s="507">
        <f t="shared" si="30"/>
        <v>0</v>
      </c>
      <c r="CF174" s="507">
        <f t="shared" si="30"/>
        <v>0</v>
      </c>
      <c r="CG174" s="507">
        <f t="shared" si="30"/>
        <v>0</v>
      </c>
      <c r="CH174" s="507">
        <f t="shared" si="30"/>
        <v>0</v>
      </c>
      <c r="CI174" s="507">
        <f t="shared" si="30"/>
        <v>0</v>
      </c>
      <c r="CJ174" s="507">
        <f t="shared" si="276"/>
        <v>0</v>
      </c>
      <c r="CK174" s="507">
        <f t="shared" si="61"/>
        <v>0</v>
      </c>
      <c r="CL174" s="507">
        <f t="shared" si="61"/>
        <v>0</v>
      </c>
      <c r="CM174" s="507">
        <f t="shared" si="61"/>
        <v>0</v>
      </c>
      <c r="CO174" s="511">
        <f>IF(EXACT(A174,LCI!A16),LCI!F16,-1*10^6)</f>
        <v>40.9</v>
      </c>
      <c r="CP174" s="511">
        <f t="shared" si="62"/>
        <v>0</v>
      </c>
      <c r="CQ174" s="511">
        <f t="shared" si="31"/>
        <v>0</v>
      </c>
      <c r="CR174" s="511">
        <f t="shared" si="31"/>
        <v>72370.892863357018</v>
      </c>
      <c r="CS174" s="511">
        <f t="shared" si="31"/>
        <v>72370.892863357018</v>
      </c>
      <c r="CT174" s="511">
        <f t="shared" si="31"/>
        <v>72370.892863357018</v>
      </c>
      <c r="CU174" s="511">
        <f t="shared" si="31"/>
        <v>0</v>
      </c>
      <c r="CV174" s="511">
        <f t="shared" si="31"/>
        <v>0</v>
      </c>
      <c r="CW174" s="511">
        <f t="shared" si="31"/>
        <v>0</v>
      </c>
      <c r="CX174" s="511">
        <f t="shared" si="31"/>
        <v>0</v>
      </c>
      <c r="CY174" s="511">
        <f t="shared" si="31"/>
        <v>0</v>
      </c>
      <c r="CZ174" s="511">
        <f t="shared" si="31"/>
        <v>0</v>
      </c>
      <c r="DA174" s="511">
        <f t="shared" si="31"/>
        <v>0</v>
      </c>
      <c r="DB174" s="511">
        <f t="shared" si="31"/>
        <v>0</v>
      </c>
      <c r="DC174" s="511">
        <f t="shared" si="31"/>
        <v>0</v>
      </c>
      <c r="DD174" s="511">
        <f t="shared" si="31"/>
        <v>0</v>
      </c>
      <c r="DE174" s="511">
        <f t="shared" si="31"/>
        <v>0</v>
      </c>
      <c r="DF174" s="511">
        <f t="shared" si="275"/>
        <v>0</v>
      </c>
      <c r="DG174" s="511">
        <f t="shared" si="63"/>
        <v>0</v>
      </c>
      <c r="DH174" s="511">
        <f t="shared" si="63"/>
        <v>0</v>
      </c>
      <c r="DI174" s="511">
        <f t="shared" si="63"/>
        <v>0</v>
      </c>
      <c r="DJ174" s="511">
        <f t="shared" si="63"/>
        <v>0</v>
      </c>
      <c r="DL174" s="530">
        <f>IF(EXACT(A174,LCI!A16),LCI!J16,-1*10^6)</f>
        <v>8.5699999999999995E-3</v>
      </c>
      <c r="DM174" s="530">
        <f t="shared" si="64"/>
        <v>0</v>
      </c>
      <c r="DN174" s="530">
        <f t="shared" si="65"/>
        <v>0</v>
      </c>
      <c r="DO174" s="530">
        <f t="shared" si="66"/>
        <v>15.164267771123953</v>
      </c>
      <c r="DP174" s="530">
        <f t="shared" si="67"/>
        <v>15.164267771123953</v>
      </c>
      <c r="DQ174" s="530">
        <f t="shared" si="68"/>
        <v>15.164267771123953</v>
      </c>
      <c r="DR174" s="530">
        <f t="shared" si="69"/>
        <v>0</v>
      </c>
      <c r="DS174" s="530">
        <f t="shared" si="70"/>
        <v>0</v>
      </c>
      <c r="DT174" s="530">
        <f t="shared" si="71"/>
        <v>0</v>
      </c>
      <c r="DU174" s="530">
        <f t="shared" si="72"/>
        <v>0</v>
      </c>
      <c r="DV174" s="530">
        <f t="shared" si="73"/>
        <v>0</v>
      </c>
      <c r="DW174" s="530">
        <f t="shared" si="74"/>
        <v>0</v>
      </c>
      <c r="DX174" s="530">
        <f t="shared" si="75"/>
        <v>0</v>
      </c>
      <c r="DY174" s="530">
        <f t="shared" si="76"/>
        <v>0</v>
      </c>
      <c r="DZ174" s="530">
        <f t="shared" si="77"/>
        <v>0</v>
      </c>
      <c r="EA174" s="530">
        <f t="shared" si="78"/>
        <v>0</v>
      </c>
      <c r="EB174" s="530">
        <f t="shared" si="79"/>
        <v>0</v>
      </c>
      <c r="EC174" s="530">
        <f t="shared" si="80"/>
        <v>0</v>
      </c>
      <c r="ED174" s="530">
        <f t="shared" si="81"/>
        <v>0</v>
      </c>
      <c r="EE174" s="530">
        <f t="shared" si="82"/>
        <v>0</v>
      </c>
      <c r="EF174" s="530">
        <f t="shared" si="83"/>
        <v>0</v>
      </c>
      <c r="EG174" s="530">
        <f t="shared" si="84"/>
        <v>0</v>
      </c>
      <c r="EI174" s="535">
        <f>IF(EXACT(A174,LCI!A16),LCI!K16,-1*10^6)</f>
        <v>8.1109600000000004</v>
      </c>
      <c r="EJ174" s="531">
        <f t="shared" si="85"/>
        <v>0</v>
      </c>
      <c r="EK174" s="536">
        <f t="shared" si="86"/>
        <v>0</v>
      </c>
      <c r="EL174" s="531">
        <f t="shared" si="87"/>
        <v>14352.015089950472</v>
      </c>
      <c r="EM174" s="531">
        <f t="shared" si="88"/>
        <v>14352.015089950472</v>
      </c>
      <c r="EN174" s="531">
        <f t="shared" si="89"/>
        <v>14352.015089950472</v>
      </c>
      <c r="EO174" s="531">
        <f t="shared" si="90"/>
        <v>0</v>
      </c>
      <c r="EP174" s="531">
        <f t="shared" si="91"/>
        <v>0</v>
      </c>
      <c r="EQ174" s="531">
        <f t="shared" si="92"/>
        <v>0</v>
      </c>
      <c r="ER174" s="531">
        <f t="shared" si="93"/>
        <v>0</v>
      </c>
      <c r="ES174" s="531">
        <f t="shared" si="94"/>
        <v>0</v>
      </c>
      <c r="ET174" s="531">
        <f t="shared" si="95"/>
        <v>0</v>
      </c>
      <c r="EU174" s="531">
        <f t="shared" si="96"/>
        <v>0</v>
      </c>
      <c r="EV174" s="531">
        <f t="shared" si="97"/>
        <v>0</v>
      </c>
      <c r="EW174" s="531">
        <f t="shared" si="98"/>
        <v>0</v>
      </c>
      <c r="EX174" s="531">
        <f t="shared" si="99"/>
        <v>0</v>
      </c>
      <c r="EY174" s="531">
        <f t="shared" si="100"/>
        <v>0</v>
      </c>
      <c r="EZ174" s="531">
        <f t="shared" si="101"/>
        <v>0</v>
      </c>
      <c r="FA174" s="531">
        <f t="shared" si="102"/>
        <v>0</v>
      </c>
      <c r="FB174" s="531">
        <f t="shared" si="103"/>
        <v>0</v>
      </c>
      <c r="FC174" s="531">
        <f t="shared" si="104"/>
        <v>0</v>
      </c>
      <c r="FD174" s="531">
        <f t="shared" si="105"/>
        <v>0</v>
      </c>
      <c r="FF174" s="532">
        <f>IF(EXACT(A174,LCI!A16),LCI!L16,-1*10^6)</f>
        <v>2.3769999999999999E-2</v>
      </c>
      <c r="FG174" s="532">
        <f t="shared" si="106"/>
        <v>0</v>
      </c>
      <c r="FH174" s="532">
        <f t="shared" si="107"/>
        <v>0</v>
      </c>
      <c r="FI174" s="532">
        <f t="shared" si="108"/>
        <v>42.06005191594123</v>
      </c>
      <c r="FJ174" s="532">
        <f t="shared" si="109"/>
        <v>42.06005191594123</v>
      </c>
      <c r="FK174" s="532">
        <f t="shared" si="110"/>
        <v>42.06005191594123</v>
      </c>
      <c r="FL174" s="532">
        <f t="shared" si="111"/>
        <v>0</v>
      </c>
      <c r="FM174" s="532">
        <f t="shared" si="112"/>
        <v>0</v>
      </c>
      <c r="FN174" s="532">
        <f t="shared" si="113"/>
        <v>0</v>
      </c>
      <c r="FO174" s="532">
        <f t="shared" si="114"/>
        <v>0</v>
      </c>
      <c r="FP174" s="532">
        <f t="shared" si="115"/>
        <v>0</v>
      </c>
      <c r="FQ174" s="532">
        <f t="shared" si="116"/>
        <v>0</v>
      </c>
      <c r="FR174" s="532">
        <f t="shared" si="117"/>
        <v>0</v>
      </c>
      <c r="FS174" s="532">
        <f t="shared" si="118"/>
        <v>0</v>
      </c>
      <c r="FT174" s="532">
        <f t="shared" si="119"/>
        <v>0</v>
      </c>
      <c r="FU174" s="532">
        <f t="shared" si="120"/>
        <v>0</v>
      </c>
      <c r="FV174" s="532">
        <f t="shared" si="121"/>
        <v>0</v>
      </c>
      <c r="FW174" s="532">
        <f t="shared" si="122"/>
        <v>0</v>
      </c>
      <c r="FX174" s="532">
        <f t="shared" si="123"/>
        <v>0</v>
      </c>
      <c r="FY174" s="532">
        <f t="shared" si="124"/>
        <v>0</v>
      </c>
      <c r="FZ174" s="532">
        <f t="shared" si="125"/>
        <v>0</v>
      </c>
      <c r="GA174" s="532">
        <f t="shared" si="126"/>
        <v>0</v>
      </c>
      <c r="GC174" s="533">
        <f>IF(EXACT(A174,LCI!A16),LCI!M16,-1*10^6)</f>
        <v>1.1899999999999999E-7</v>
      </c>
      <c r="GD174" s="533">
        <f t="shared" si="127"/>
        <v>0</v>
      </c>
      <c r="GE174" s="533">
        <f t="shared" si="128"/>
        <v>0</v>
      </c>
      <c r="GF174" s="533">
        <f t="shared" si="129"/>
        <v>2.1056567850218791E-4</v>
      </c>
      <c r="GG174" s="533">
        <f t="shared" si="130"/>
        <v>2.1056567850218791E-4</v>
      </c>
      <c r="GH174" s="533">
        <f t="shared" si="131"/>
        <v>2.1056567850218791E-4</v>
      </c>
      <c r="GI174" s="533">
        <f t="shared" si="132"/>
        <v>0</v>
      </c>
      <c r="GJ174" s="533">
        <f t="shared" si="133"/>
        <v>0</v>
      </c>
      <c r="GK174" s="533">
        <f t="shared" si="134"/>
        <v>0</v>
      </c>
      <c r="GL174" s="533">
        <f t="shared" si="135"/>
        <v>0</v>
      </c>
      <c r="GM174" s="533">
        <f t="shared" si="136"/>
        <v>0</v>
      </c>
      <c r="GN174" s="533">
        <f t="shared" si="137"/>
        <v>0</v>
      </c>
      <c r="GO174" s="533">
        <f t="shared" si="138"/>
        <v>0</v>
      </c>
      <c r="GP174" s="533">
        <f t="shared" si="139"/>
        <v>0</v>
      </c>
      <c r="GQ174" s="533">
        <f t="shared" si="140"/>
        <v>0</v>
      </c>
      <c r="GR174" s="533">
        <f t="shared" si="141"/>
        <v>0</v>
      </c>
      <c r="GS174" s="533">
        <f t="shared" si="142"/>
        <v>0</v>
      </c>
      <c r="GT174" s="533">
        <f t="shared" si="143"/>
        <v>0</v>
      </c>
      <c r="GU174" s="533">
        <f t="shared" si="144"/>
        <v>0</v>
      </c>
      <c r="GV174" s="533">
        <f t="shared" si="145"/>
        <v>0</v>
      </c>
      <c r="GW174" s="533">
        <f t="shared" si="146"/>
        <v>0</v>
      </c>
      <c r="GX174" s="533">
        <f t="shared" si="147"/>
        <v>0</v>
      </c>
      <c r="GZ174" s="511">
        <f>IF(EXACT(A174,LCI!A16),LCI!N16,-1*10^6)</f>
        <v>1.73E-7</v>
      </c>
      <c r="HA174" s="511">
        <f t="shared" si="148"/>
        <v>0</v>
      </c>
      <c r="HB174" s="511">
        <f t="shared" si="149"/>
        <v>0</v>
      </c>
      <c r="HC174" s="511">
        <f t="shared" si="150"/>
        <v>3.0611649059561773E-4</v>
      </c>
      <c r="HD174" s="511">
        <f t="shared" si="151"/>
        <v>3.0611649059561773E-4</v>
      </c>
      <c r="HE174" s="511">
        <f t="shared" si="152"/>
        <v>3.0611649059561773E-4</v>
      </c>
      <c r="HF174" s="511">
        <f t="shared" si="153"/>
        <v>0</v>
      </c>
      <c r="HG174" s="511">
        <f t="shared" si="154"/>
        <v>0</v>
      </c>
      <c r="HH174" s="511">
        <f t="shared" si="155"/>
        <v>0</v>
      </c>
      <c r="HI174" s="511">
        <f t="shared" si="156"/>
        <v>0</v>
      </c>
      <c r="HJ174" s="511">
        <f t="shared" si="157"/>
        <v>0</v>
      </c>
      <c r="HK174" s="511">
        <f t="shared" si="158"/>
        <v>0</v>
      </c>
      <c r="HL174" s="511">
        <f t="shared" si="159"/>
        <v>0</v>
      </c>
      <c r="HM174" s="511">
        <f t="shared" si="160"/>
        <v>0</v>
      </c>
      <c r="HN174" s="511">
        <f t="shared" si="161"/>
        <v>0</v>
      </c>
      <c r="HO174" s="511">
        <f t="shared" si="162"/>
        <v>0</v>
      </c>
      <c r="HP174" s="511">
        <f t="shared" si="163"/>
        <v>0</v>
      </c>
      <c r="HQ174" s="511">
        <f t="shared" si="164"/>
        <v>0</v>
      </c>
      <c r="HR174" s="511">
        <f t="shared" si="165"/>
        <v>0</v>
      </c>
      <c r="HS174" s="511">
        <f t="shared" si="166"/>
        <v>0</v>
      </c>
      <c r="HT174" s="511">
        <f t="shared" si="167"/>
        <v>0</v>
      </c>
      <c r="HU174" s="511">
        <f t="shared" si="168"/>
        <v>0</v>
      </c>
      <c r="HW174" s="534">
        <f>IF(EXACT(A174,LCI!A16),LCI!O16,-1*10^6)</f>
        <v>1.05E-7</v>
      </c>
      <c r="HX174" s="534">
        <f t="shared" si="169"/>
        <v>0</v>
      </c>
      <c r="HY174" s="534">
        <f t="shared" si="170"/>
        <v>0</v>
      </c>
      <c r="HZ174" s="534">
        <f t="shared" si="171"/>
        <v>1.8579324573722464E-4</v>
      </c>
      <c r="IA174" s="534">
        <f t="shared" si="172"/>
        <v>1.8579324573722464E-4</v>
      </c>
      <c r="IB174" s="534">
        <f t="shared" si="173"/>
        <v>1.8579324573722464E-4</v>
      </c>
      <c r="IC174" s="534">
        <f t="shared" si="174"/>
        <v>0</v>
      </c>
      <c r="ID174" s="534">
        <f t="shared" si="175"/>
        <v>0</v>
      </c>
      <c r="IE174" s="534">
        <f t="shared" si="176"/>
        <v>0</v>
      </c>
      <c r="IF174" s="534">
        <f t="shared" si="177"/>
        <v>0</v>
      </c>
      <c r="IG174" s="534">
        <f t="shared" si="178"/>
        <v>0</v>
      </c>
      <c r="IH174" s="534">
        <f t="shared" si="179"/>
        <v>0</v>
      </c>
      <c r="II174" s="534">
        <f t="shared" si="180"/>
        <v>0</v>
      </c>
      <c r="IJ174" s="534">
        <f t="shared" si="181"/>
        <v>0</v>
      </c>
      <c r="IK174" s="534">
        <f t="shared" si="182"/>
        <v>0</v>
      </c>
      <c r="IL174" s="534">
        <f t="shared" si="183"/>
        <v>0</v>
      </c>
      <c r="IM174" s="534">
        <f t="shared" si="184"/>
        <v>0</v>
      </c>
      <c r="IN174" s="534">
        <f t="shared" si="185"/>
        <v>0</v>
      </c>
      <c r="IO174" s="534">
        <f t="shared" si="186"/>
        <v>0</v>
      </c>
      <c r="IP174" s="534">
        <f t="shared" si="187"/>
        <v>0</v>
      </c>
      <c r="IQ174" s="534">
        <f t="shared" si="188"/>
        <v>0</v>
      </c>
      <c r="IR174" s="534">
        <f t="shared" si="189"/>
        <v>0</v>
      </c>
      <c r="IT174" s="531">
        <f>IF(EXACT(A174,LCI!A16),LCI!P16,-1*10^6)</f>
        <v>0.11236</v>
      </c>
      <c r="IU174" s="531">
        <f t="shared" si="190"/>
        <v>0</v>
      </c>
      <c r="IV174" s="531">
        <f t="shared" si="191"/>
        <v>0</v>
      </c>
      <c r="IW174" s="531">
        <f t="shared" si="192"/>
        <v>198.81646753366246</v>
      </c>
      <c r="IX174" s="531">
        <f t="shared" si="193"/>
        <v>198.81646753366246</v>
      </c>
      <c r="IY174" s="531">
        <f t="shared" si="194"/>
        <v>198.81646753366246</v>
      </c>
      <c r="IZ174" s="531">
        <f t="shared" si="195"/>
        <v>0</v>
      </c>
      <c r="JA174" s="531">
        <f t="shared" si="196"/>
        <v>0</v>
      </c>
      <c r="JB174" s="531">
        <f t="shared" si="197"/>
        <v>0</v>
      </c>
      <c r="JC174" s="531">
        <f t="shared" si="198"/>
        <v>0</v>
      </c>
      <c r="JD174" s="531">
        <f t="shared" si="199"/>
        <v>0</v>
      </c>
      <c r="JE174" s="531">
        <f t="shared" si="200"/>
        <v>0</v>
      </c>
      <c r="JF174" s="531">
        <f t="shared" si="201"/>
        <v>0</v>
      </c>
      <c r="JG174" s="531">
        <f t="shared" si="202"/>
        <v>0</v>
      </c>
      <c r="JH174" s="531">
        <f t="shared" si="203"/>
        <v>0</v>
      </c>
      <c r="JI174" s="531">
        <f t="shared" si="204"/>
        <v>0</v>
      </c>
      <c r="JJ174" s="531">
        <f t="shared" si="205"/>
        <v>0</v>
      </c>
      <c r="JK174" s="531">
        <f t="shared" si="206"/>
        <v>0</v>
      </c>
      <c r="JL174" s="531">
        <f t="shared" si="207"/>
        <v>0</v>
      </c>
      <c r="JM174" s="531">
        <f t="shared" si="208"/>
        <v>0</v>
      </c>
      <c r="JN174" s="531">
        <f t="shared" si="209"/>
        <v>0</v>
      </c>
      <c r="JO174" s="531">
        <f t="shared" si="210"/>
        <v>0</v>
      </c>
      <c r="JQ174" s="532">
        <f>IF(EXACT(A174,LCI!A16),LCI!Q16,-1*10^6)</f>
        <v>1.0666599999999999</v>
      </c>
      <c r="JR174" s="532">
        <f t="shared" si="211"/>
        <v>0</v>
      </c>
      <c r="JS174" s="532">
        <f t="shared" si="212"/>
        <v>0</v>
      </c>
      <c r="JT174" s="532">
        <f t="shared" si="213"/>
        <v>1887.4116523625526</v>
      </c>
      <c r="JU174" s="532">
        <f t="shared" si="214"/>
        <v>1887.4116523625526</v>
      </c>
      <c r="JV174" s="532">
        <f t="shared" si="215"/>
        <v>1887.4116523625526</v>
      </c>
      <c r="JW174" s="532">
        <f t="shared" si="216"/>
        <v>0</v>
      </c>
      <c r="JX174" s="532">
        <f t="shared" si="217"/>
        <v>0</v>
      </c>
      <c r="JY174" s="532">
        <f t="shared" si="218"/>
        <v>0</v>
      </c>
      <c r="JZ174" s="532">
        <f t="shared" si="219"/>
        <v>0</v>
      </c>
      <c r="KA174" s="532">
        <f t="shared" si="220"/>
        <v>0</v>
      </c>
      <c r="KB174" s="532">
        <f t="shared" si="221"/>
        <v>0</v>
      </c>
      <c r="KC174" s="532">
        <f t="shared" si="222"/>
        <v>0</v>
      </c>
      <c r="KD174" s="532">
        <f t="shared" si="223"/>
        <v>0</v>
      </c>
      <c r="KE174" s="532">
        <f t="shared" si="224"/>
        <v>0</v>
      </c>
      <c r="KF174" s="532">
        <f t="shared" si="225"/>
        <v>0</v>
      </c>
      <c r="KG174" s="532">
        <f t="shared" si="226"/>
        <v>0</v>
      </c>
      <c r="KH174" s="532">
        <f t="shared" si="227"/>
        <v>0</v>
      </c>
      <c r="KI174" s="532">
        <f t="shared" si="228"/>
        <v>0</v>
      </c>
      <c r="KJ174" s="532">
        <f t="shared" si="229"/>
        <v>0</v>
      </c>
      <c r="KK174" s="532">
        <f t="shared" si="230"/>
        <v>0</v>
      </c>
      <c r="KL174" s="532">
        <f t="shared" si="231"/>
        <v>0</v>
      </c>
      <c r="KN174" s="533">
        <f>IF(EXACT(A174,LCI!A16),LCI!R16,-1*10^6)</f>
        <v>1.17E-3</v>
      </c>
      <c r="KO174" s="533">
        <f t="shared" si="232"/>
        <v>0</v>
      </c>
      <c r="KP174" s="533">
        <f t="shared" si="233"/>
        <v>0</v>
      </c>
      <c r="KQ174" s="533">
        <f t="shared" si="234"/>
        <v>2.0702675953576462</v>
      </c>
      <c r="KR174" s="533">
        <f t="shared" si="235"/>
        <v>2.0702675953576462</v>
      </c>
      <c r="KS174" s="533">
        <f t="shared" si="236"/>
        <v>2.0702675953576462</v>
      </c>
      <c r="KT174" s="533">
        <f t="shared" si="237"/>
        <v>0</v>
      </c>
      <c r="KU174" s="533">
        <f t="shared" si="238"/>
        <v>0</v>
      </c>
      <c r="KV174" s="533">
        <f t="shared" si="239"/>
        <v>0</v>
      </c>
      <c r="KW174" s="533">
        <f t="shared" si="240"/>
        <v>0</v>
      </c>
      <c r="KX174" s="533">
        <f t="shared" si="241"/>
        <v>0</v>
      </c>
      <c r="KY174" s="533">
        <f t="shared" si="242"/>
        <v>0</v>
      </c>
      <c r="KZ174" s="533">
        <f t="shared" si="243"/>
        <v>0</v>
      </c>
      <c r="LA174" s="533">
        <f t="shared" si="244"/>
        <v>0</v>
      </c>
      <c r="LB174" s="533">
        <f t="shared" si="245"/>
        <v>0</v>
      </c>
      <c r="LC174" s="533">
        <f t="shared" si="246"/>
        <v>0</v>
      </c>
      <c r="LD174" s="533">
        <f t="shared" si="247"/>
        <v>0</v>
      </c>
      <c r="LE174" s="533">
        <f t="shared" si="248"/>
        <v>0</v>
      </c>
      <c r="LF174" s="533">
        <f t="shared" si="249"/>
        <v>0</v>
      </c>
      <c r="LG174" s="533">
        <f t="shared" si="250"/>
        <v>0</v>
      </c>
      <c r="LH174" s="533">
        <f t="shared" si="251"/>
        <v>0</v>
      </c>
      <c r="LI174" s="533">
        <f t="shared" si="252"/>
        <v>0</v>
      </c>
    </row>
    <row r="175" spans="1:321"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0"/>
      <c r="BE175" s="521"/>
      <c r="BF175" s="71"/>
      <c r="BG175" s="521"/>
      <c r="BH175" s="529"/>
      <c r="BI175" s="71"/>
      <c r="BJ175" s="71"/>
      <c r="BK175" s="71"/>
      <c r="BL175" s="71"/>
      <c r="BM175" s="71"/>
      <c r="BN175" s="71"/>
      <c r="BO175" s="71"/>
      <c r="BP175" s="71"/>
      <c r="BR175" s="507">
        <f>IF(EXACT(A175,LCI!A17),LCI!I17,-1*10^6)</f>
        <v>1.1E-4</v>
      </c>
      <c r="BS175" s="507">
        <f t="shared" si="59"/>
        <v>0</v>
      </c>
      <c r="BT175" s="507">
        <f t="shared" si="60"/>
        <v>0</v>
      </c>
      <c r="BU175" s="507">
        <f t="shared" si="30"/>
        <v>0</v>
      </c>
      <c r="BV175" s="507">
        <f t="shared" si="30"/>
        <v>0</v>
      </c>
      <c r="BW175" s="507">
        <f t="shared" si="30"/>
        <v>0</v>
      </c>
      <c r="BX175" s="507">
        <f t="shared" si="30"/>
        <v>0</v>
      </c>
      <c r="BY175" s="507">
        <f t="shared" si="30"/>
        <v>0</v>
      </c>
      <c r="BZ175" s="507">
        <f t="shared" si="30"/>
        <v>0</v>
      </c>
      <c r="CA175" s="507">
        <f t="shared" si="30"/>
        <v>0</v>
      </c>
      <c r="CB175" s="507">
        <f t="shared" si="30"/>
        <v>0</v>
      </c>
      <c r="CC175" s="507">
        <f t="shared" si="30"/>
        <v>0</v>
      </c>
      <c r="CD175" s="507">
        <f t="shared" si="30"/>
        <v>0</v>
      </c>
      <c r="CE175" s="507">
        <f t="shared" si="30"/>
        <v>0</v>
      </c>
      <c r="CF175" s="507">
        <f t="shared" si="30"/>
        <v>0</v>
      </c>
      <c r="CG175" s="507">
        <f t="shared" si="30"/>
        <v>0</v>
      </c>
      <c r="CH175" s="507">
        <f t="shared" si="30"/>
        <v>0</v>
      </c>
      <c r="CI175" s="507">
        <f t="shared" si="30"/>
        <v>0</v>
      </c>
      <c r="CJ175" s="507">
        <f t="shared" si="276"/>
        <v>0</v>
      </c>
      <c r="CK175" s="507">
        <f t="shared" si="61"/>
        <v>0</v>
      </c>
      <c r="CL175" s="507">
        <f t="shared" si="61"/>
        <v>0</v>
      </c>
      <c r="CM175" s="507">
        <f t="shared" si="61"/>
        <v>0</v>
      </c>
      <c r="CO175" s="511">
        <f>IF(EXACT(A175,LCI!A17),LCI!F17,-1*10^6)</f>
        <v>0</v>
      </c>
      <c r="CP175" s="511">
        <f t="shared" si="62"/>
        <v>0</v>
      </c>
      <c r="CQ175" s="511">
        <f t="shared" si="31"/>
        <v>0</v>
      </c>
      <c r="CR175" s="511">
        <f t="shared" si="31"/>
        <v>0</v>
      </c>
      <c r="CS175" s="511">
        <f t="shared" si="31"/>
        <v>0</v>
      </c>
      <c r="CT175" s="511">
        <f t="shared" si="31"/>
        <v>0</v>
      </c>
      <c r="CU175" s="511">
        <f t="shared" si="31"/>
        <v>0</v>
      </c>
      <c r="CV175" s="511">
        <f t="shared" si="31"/>
        <v>0</v>
      </c>
      <c r="CW175" s="511">
        <f t="shared" si="31"/>
        <v>0</v>
      </c>
      <c r="CX175" s="511">
        <f t="shared" si="31"/>
        <v>0</v>
      </c>
      <c r="CY175" s="511">
        <f t="shared" si="31"/>
        <v>0</v>
      </c>
      <c r="CZ175" s="511">
        <f t="shared" si="31"/>
        <v>0</v>
      </c>
      <c r="DA175" s="511">
        <f t="shared" si="31"/>
        <v>0</v>
      </c>
      <c r="DB175" s="511">
        <f t="shared" si="31"/>
        <v>0</v>
      </c>
      <c r="DC175" s="511">
        <f t="shared" si="31"/>
        <v>0</v>
      </c>
      <c r="DD175" s="511">
        <f t="shared" si="31"/>
        <v>0</v>
      </c>
      <c r="DE175" s="511">
        <f t="shared" si="31"/>
        <v>0</v>
      </c>
      <c r="DF175" s="511">
        <f t="shared" si="275"/>
        <v>0</v>
      </c>
      <c r="DG175" s="511">
        <f t="shared" si="63"/>
        <v>0</v>
      </c>
      <c r="DH175" s="511">
        <f t="shared" si="63"/>
        <v>0</v>
      </c>
      <c r="DI175" s="511">
        <f t="shared" si="63"/>
        <v>0</v>
      </c>
      <c r="DJ175" s="511">
        <f t="shared" si="63"/>
        <v>0</v>
      </c>
      <c r="DL175" s="530">
        <f>IF(EXACT(A175,LCI!A17),LCI!J17,-1*10^6)</f>
        <v>2.2899999999999999E-3</v>
      </c>
      <c r="DM175" s="530">
        <f t="shared" si="64"/>
        <v>0</v>
      </c>
      <c r="DN175" s="530">
        <f t="shared" si="65"/>
        <v>0</v>
      </c>
      <c r="DO175" s="530">
        <f t="shared" si="66"/>
        <v>0</v>
      </c>
      <c r="DP175" s="530">
        <f t="shared" si="67"/>
        <v>0</v>
      </c>
      <c r="DQ175" s="530">
        <f t="shared" si="68"/>
        <v>0</v>
      </c>
      <c r="DR175" s="530">
        <f t="shared" si="69"/>
        <v>0</v>
      </c>
      <c r="DS175" s="530">
        <f t="shared" si="70"/>
        <v>0</v>
      </c>
      <c r="DT175" s="530">
        <f t="shared" si="71"/>
        <v>0</v>
      </c>
      <c r="DU175" s="530">
        <f t="shared" si="72"/>
        <v>0</v>
      </c>
      <c r="DV175" s="530">
        <f t="shared" si="73"/>
        <v>0</v>
      </c>
      <c r="DW175" s="530">
        <f t="shared" si="74"/>
        <v>0</v>
      </c>
      <c r="DX175" s="530">
        <f t="shared" si="75"/>
        <v>0</v>
      </c>
      <c r="DY175" s="530">
        <f t="shared" si="76"/>
        <v>0</v>
      </c>
      <c r="DZ175" s="530">
        <f t="shared" si="77"/>
        <v>0</v>
      </c>
      <c r="EA175" s="530">
        <f t="shared" si="78"/>
        <v>0</v>
      </c>
      <c r="EB175" s="530">
        <f t="shared" si="79"/>
        <v>0</v>
      </c>
      <c r="EC175" s="530">
        <f t="shared" si="80"/>
        <v>0</v>
      </c>
      <c r="ED175" s="530">
        <f t="shared" si="81"/>
        <v>0</v>
      </c>
      <c r="EE175" s="530">
        <f t="shared" si="82"/>
        <v>0</v>
      </c>
      <c r="EF175" s="530">
        <f t="shared" si="83"/>
        <v>0</v>
      </c>
      <c r="EG175" s="530">
        <f t="shared" si="84"/>
        <v>0</v>
      </c>
      <c r="EI175" s="535">
        <f>IF(EXACT(A175,LCI!A17),LCI!K17,-1*10^6)</f>
        <v>0.87531999999999999</v>
      </c>
      <c r="EJ175" s="531">
        <f t="shared" si="85"/>
        <v>0</v>
      </c>
      <c r="EK175" s="536">
        <f t="shared" si="86"/>
        <v>0</v>
      </c>
      <c r="EL175" s="531">
        <f t="shared" si="87"/>
        <v>0</v>
      </c>
      <c r="EM175" s="531">
        <f t="shared" si="88"/>
        <v>0</v>
      </c>
      <c r="EN175" s="531">
        <f t="shared" si="89"/>
        <v>0</v>
      </c>
      <c r="EO175" s="531">
        <f t="shared" si="90"/>
        <v>0</v>
      </c>
      <c r="EP175" s="531">
        <f t="shared" si="91"/>
        <v>0</v>
      </c>
      <c r="EQ175" s="531">
        <f t="shared" si="92"/>
        <v>0</v>
      </c>
      <c r="ER175" s="531">
        <f t="shared" si="93"/>
        <v>0</v>
      </c>
      <c r="ES175" s="531">
        <f t="shared" si="94"/>
        <v>0</v>
      </c>
      <c r="ET175" s="531">
        <f t="shared" si="95"/>
        <v>0</v>
      </c>
      <c r="EU175" s="531">
        <f t="shared" si="96"/>
        <v>0</v>
      </c>
      <c r="EV175" s="531">
        <f t="shared" si="97"/>
        <v>0</v>
      </c>
      <c r="EW175" s="531">
        <f t="shared" si="98"/>
        <v>0</v>
      </c>
      <c r="EX175" s="531">
        <f t="shared" si="99"/>
        <v>0</v>
      </c>
      <c r="EY175" s="531">
        <f t="shared" si="100"/>
        <v>0</v>
      </c>
      <c r="EZ175" s="531">
        <f t="shared" si="101"/>
        <v>0</v>
      </c>
      <c r="FA175" s="531">
        <f t="shared" si="102"/>
        <v>0</v>
      </c>
      <c r="FB175" s="531">
        <f t="shared" si="103"/>
        <v>0</v>
      </c>
      <c r="FC175" s="531">
        <f t="shared" si="104"/>
        <v>0</v>
      </c>
      <c r="FD175" s="531">
        <f t="shared" si="105"/>
        <v>0</v>
      </c>
      <c r="FF175" s="532">
        <f>IF(EXACT(A175,LCI!A17),LCI!L17,-1*10^6)</f>
        <v>1.9400000000000001E-3</v>
      </c>
      <c r="FG175" s="532">
        <f t="shared" si="106"/>
        <v>0</v>
      </c>
      <c r="FH175" s="532">
        <f t="shared" si="107"/>
        <v>0</v>
      </c>
      <c r="FI175" s="532">
        <f t="shared" si="108"/>
        <v>0</v>
      </c>
      <c r="FJ175" s="532">
        <f t="shared" si="109"/>
        <v>0</v>
      </c>
      <c r="FK175" s="532">
        <f t="shared" si="110"/>
        <v>0</v>
      </c>
      <c r="FL175" s="532">
        <f t="shared" si="111"/>
        <v>0</v>
      </c>
      <c r="FM175" s="532">
        <f t="shared" si="112"/>
        <v>0</v>
      </c>
      <c r="FN175" s="532">
        <f t="shared" si="113"/>
        <v>0</v>
      </c>
      <c r="FO175" s="532">
        <f t="shared" si="114"/>
        <v>0</v>
      </c>
      <c r="FP175" s="532">
        <f t="shared" si="115"/>
        <v>0</v>
      </c>
      <c r="FQ175" s="532">
        <f t="shared" si="116"/>
        <v>0</v>
      </c>
      <c r="FR175" s="532">
        <f t="shared" si="117"/>
        <v>0</v>
      </c>
      <c r="FS175" s="532">
        <f t="shared" si="118"/>
        <v>0</v>
      </c>
      <c r="FT175" s="532">
        <f t="shared" si="119"/>
        <v>0</v>
      </c>
      <c r="FU175" s="532">
        <f t="shared" si="120"/>
        <v>0</v>
      </c>
      <c r="FV175" s="532">
        <f t="shared" si="121"/>
        <v>0</v>
      </c>
      <c r="FW175" s="532">
        <f t="shared" si="122"/>
        <v>0</v>
      </c>
      <c r="FX175" s="532">
        <f t="shared" si="123"/>
        <v>0</v>
      </c>
      <c r="FY175" s="532">
        <f t="shared" si="124"/>
        <v>0</v>
      </c>
      <c r="FZ175" s="532">
        <f t="shared" si="125"/>
        <v>0</v>
      </c>
      <c r="GA175" s="532">
        <f t="shared" si="126"/>
        <v>0</v>
      </c>
      <c r="GC175" s="533">
        <f>IF(EXACT(A175,LCI!A17),LCI!M17,-1*10^6)</f>
        <v>1E-8</v>
      </c>
      <c r="GD175" s="533">
        <f t="shared" si="127"/>
        <v>0</v>
      </c>
      <c r="GE175" s="533">
        <f t="shared" si="128"/>
        <v>0</v>
      </c>
      <c r="GF175" s="533">
        <f t="shared" si="129"/>
        <v>0</v>
      </c>
      <c r="GG175" s="533">
        <f t="shared" si="130"/>
        <v>0</v>
      </c>
      <c r="GH175" s="533">
        <f t="shared" si="131"/>
        <v>0</v>
      </c>
      <c r="GI175" s="533">
        <f t="shared" si="132"/>
        <v>0</v>
      </c>
      <c r="GJ175" s="533">
        <f t="shared" si="133"/>
        <v>0</v>
      </c>
      <c r="GK175" s="533">
        <f t="shared" si="134"/>
        <v>0</v>
      </c>
      <c r="GL175" s="533">
        <f t="shared" si="135"/>
        <v>0</v>
      </c>
      <c r="GM175" s="533">
        <f t="shared" si="136"/>
        <v>0</v>
      </c>
      <c r="GN175" s="533">
        <f t="shared" si="137"/>
        <v>0</v>
      </c>
      <c r="GO175" s="533">
        <f t="shared" si="138"/>
        <v>0</v>
      </c>
      <c r="GP175" s="533">
        <f t="shared" si="139"/>
        <v>0</v>
      </c>
      <c r="GQ175" s="533">
        <f t="shared" si="140"/>
        <v>0</v>
      </c>
      <c r="GR175" s="533">
        <f t="shared" si="141"/>
        <v>0</v>
      </c>
      <c r="GS175" s="533">
        <f t="shared" si="142"/>
        <v>0</v>
      </c>
      <c r="GT175" s="533">
        <f t="shared" si="143"/>
        <v>0</v>
      </c>
      <c r="GU175" s="533">
        <f t="shared" si="144"/>
        <v>0</v>
      </c>
      <c r="GV175" s="533">
        <f t="shared" si="145"/>
        <v>0</v>
      </c>
      <c r="GW175" s="533">
        <f t="shared" si="146"/>
        <v>0</v>
      </c>
      <c r="GX175" s="533">
        <f t="shared" si="147"/>
        <v>0</v>
      </c>
      <c r="GZ175" s="511">
        <f>IF(EXACT(A175,LCI!A17),LCI!N17,-1*10^6)</f>
        <v>1.7999999999999999E-8</v>
      </c>
      <c r="HA175" s="511">
        <f t="shared" si="148"/>
        <v>0</v>
      </c>
      <c r="HB175" s="511">
        <f t="shared" si="149"/>
        <v>0</v>
      </c>
      <c r="HC175" s="511">
        <f t="shared" si="150"/>
        <v>0</v>
      </c>
      <c r="HD175" s="511">
        <f t="shared" si="151"/>
        <v>0</v>
      </c>
      <c r="HE175" s="511">
        <f t="shared" si="152"/>
        <v>0</v>
      </c>
      <c r="HF175" s="511">
        <f t="shared" si="153"/>
        <v>0</v>
      </c>
      <c r="HG175" s="511">
        <f t="shared" si="154"/>
        <v>0</v>
      </c>
      <c r="HH175" s="511">
        <f t="shared" si="155"/>
        <v>0</v>
      </c>
      <c r="HI175" s="511">
        <f t="shared" si="156"/>
        <v>0</v>
      </c>
      <c r="HJ175" s="511">
        <f t="shared" si="157"/>
        <v>0</v>
      </c>
      <c r="HK175" s="511">
        <f t="shared" si="158"/>
        <v>0</v>
      </c>
      <c r="HL175" s="511">
        <f t="shared" si="159"/>
        <v>0</v>
      </c>
      <c r="HM175" s="511">
        <f t="shared" si="160"/>
        <v>0</v>
      </c>
      <c r="HN175" s="511">
        <f t="shared" si="161"/>
        <v>0</v>
      </c>
      <c r="HO175" s="511">
        <f t="shared" si="162"/>
        <v>0</v>
      </c>
      <c r="HP175" s="511">
        <f t="shared" si="163"/>
        <v>0</v>
      </c>
      <c r="HQ175" s="511">
        <f t="shared" si="164"/>
        <v>0</v>
      </c>
      <c r="HR175" s="511">
        <f t="shared" si="165"/>
        <v>0</v>
      </c>
      <c r="HS175" s="511">
        <f t="shared" si="166"/>
        <v>0</v>
      </c>
      <c r="HT175" s="511">
        <f t="shared" si="167"/>
        <v>0</v>
      </c>
      <c r="HU175" s="511">
        <f t="shared" si="168"/>
        <v>0</v>
      </c>
      <c r="HW175" s="534">
        <f>IF(EXACT(A175,LCI!A17),LCI!O17,-1*10^6)</f>
        <v>1.24E-8</v>
      </c>
      <c r="HX175" s="534">
        <f t="shared" si="169"/>
        <v>0</v>
      </c>
      <c r="HY175" s="534">
        <f t="shared" si="170"/>
        <v>0</v>
      </c>
      <c r="HZ175" s="534">
        <f t="shared" si="171"/>
        <v>0</v>
      </c>
      <c r="IA175" s="534">
        <f t="shared" si="172"/>
        <v>0</v>
      </c>
      <c r="IB175" s="534">
        <f t="shared" si="173"/>
        <v>0</v>
      </c>
      <c r="IC175" s="534">
        <f t="shared" si="174"/>
        <v>0</v>
      </c>
      <c r="ID175" s="534">
        <f t="shared" si="175"/>
        <v>0</v>
      </c>
      <c r="IE175" s="534">
        <f t="shared" si="176"/>
        <v>0</v>
      </c>
      <c r="IF175" s="534">
        <f t="shared" si="177"/>
        <v>0</v>
      </c>
      <c r="IG175" s="534">
        <f t="shared" si="178"/>
        <v>0</v>
      </c>
      <c r="IH175" s="534">
        <f t="shared" si="179"/>
        <v>0</v>
      </c>
      <c r="II175" s="534">
        <f t="shared" si="180"/>
        <v>0</v>
      </c>
      <c r="IJ175" s="534">
        <f t="shared" si="181"/>
        <v>0</v>
      </c>
      <c r="IK175" s="534">
        <f t="shared" si="182"/>
        <v>0</v>
      </c>
      <c r="IL175" s="534">
        <f t="shared" si="183"/>
        <v>0</v>
      </c>
      <c r="IM175" s="534">
        <f t="shared" si="184"/>
        <v>0</v>
      </c>
      <c r="IN175" s="534">
        <f t="shared" si="185"/>
        <v>0</v>
      </c>
      <c r="IO175" s="534">
        <f t="shared" si="186"/>
        <v>0</v>
      </c>
      <c r="IP175" s="534">
        <f t="shared" si="187"/>
        <v>0</v>
      </c>
      <c r="IQ175" s="534">
        <f t="shared" si="188"/>
        <v>0</v>
      </c>
      <c r="IR175" s="534">
        <f t="shared" si="189"/>
        <v>0</v>
      </c>
      <c r="IT175" s="531">
        <f>IF(EXACT(A175,LCI!A17),LCI!P17,-1*10^6)</f>
        <v>1.55E-2</v>
      </c>
      <c r="IU175" s="531">
        <f t="shared" si="190"/>
        <v>0</v>
      </c>
      <c r="IV175" s="531">
        <f t="shared" si="191"/>
        <v>0</v>
      </c>
      <c r="IW175" s="531">
        <f t="shared" si="192"/>
        <v>0</v>
      </c>
      <c r="IX175" s="531">
        <f t="shared" si="193"/>
        <v>0</v>
      </c>
      <c r="IY175" s="531">
        <f t="shared" si="194"/>
        <v>0</v>
      </c>
      <c r="IZ175" s="531">
        <f t="shared" si="195"/>
        <v>0</v>
      </c>
      <c r="JA175" s="531">
        <f t="shared" si="196"/>
        <v>0</v>
      </c>
      <c r="JB175" s="531">
        <f t="shared" si="197"/>
        <v>0</v>
      </c>
      <c r="JC175" s="531">
        <f t="shared" si="198"/>
        <v>0</v>
      </c>
      <c r="JD175" s="531">
        <f t="shared" si="199"/>
        <v>0</v>
      </c>
      <c r="JE175" s="531">
        <f t="shared" si="200"/>
        <v>0</v>
      </c>
      <c r="JF175" s="531">
        <f t="shared" si="201"/>
        <v>0</v>
      </c>
      <c r="JG175" s="531">
        <f t="shared" si="202"/>
        <v>0</v>
      </c>
      <c r="JH175" s="531">
        <f t="shared" si="203"/>
        <v>0</v>
      </c>
      <c r="JI175" s="531">
        <f t="shared" si="204"/>
        <v>0</v>
      </c>
      <c r="JJ175" s="531">
        <f t="shared" si="205"/>
        <v>0</v>
      </c>
      <c r="JK175" s="531">
        <f t="shared" si="206"/>
        <v>0</v>
      </c>
      <c r="JL175" s="531">
        <f t="shared" si="207"/>
        <v>0</v>
      </c>
      <c r="JM175" s="531">
        <f t="shared" si="208"/>
        <v>0</v>
      </c>
      <c r="JN175" s="531">
        <f t="shared" si="209"/>
        <v>0</v>
      </c>
      <c r="JO175" s="531">
        <f t="shared" si="210"/>
        <v>0</v>
      </c>
      <c r="JQ175" s="532">
        <f>IF(EXACT(A175,LCI!A17),LCI!Q17,-1*10^6)</f>
        <v>0.11461</v>
      </c>
      <c r="JR175" s="532">
        <f t="shared" si="211"/>
        <v>0</v>
      </c>
      <c r="JS175" s="532">
        <f t="shared" si="212"/>
        <v>0</v>
      </c>
      <c r="JT175" s="532">
        <f t="shared" si="213"/>
        <v>0</v>
      </c>
      <c r="JU175" s="532">
        <f t="shared" si="214"/>
        <v>0</v>
      </c>
      <c r="JV175" s="532">
        <f t="shared" si="215"/>
        <v>0</v>
      </c>
      <c r="JW175" s="532">
        <f t="shared" si="216"/>
        <v>0</v>
      </c>
      <c r="JX175" s="532">
        <f t="shared" si="217"/>
        <v>0</v>
      </c>
      <c r="JY175" s="532">
        <f t="shared" si="218"/>
        <v>0</v>
      </c>
      <c r="JZ175" s="532">
        <f t="shared" si="219"/>
        <v>0</v>
      </c>
      <c r="KA175" s="532">
        <f t="shared" si="220"/>
        <v>0</v>
      </c>
      <c r="KB175" s="532">
        <f t="shared" si="221"/>
        <v>0</v>
      </c>
      <c r="KC175" s="532">
        <f t="shared" si="222"/>
        <v>0</v>
      </c>
      <c r="KD175" s="532">
        <f t="shared" si="223"/>
        <v>0</v>
      </c>
      <c r="KE175" s="532">
        <f t="shared" si="224"/>
        <v>0</v>
      </c>
      <c r="KF175" s="532">
        <f t="shared" si="225"/>
        <v>0</v>
      </c>
      <c r="KG175" s="532">
        <f t="shared" si="226"/>
        <v>0</v>
      </c>
      <c r="KH175" s="532">
        <f t="shared" si="227"/>
        <v>0</v>
      </c>
      <c r="KI175" s="532">
        <f t="shared" si="228"/>
        <v>0</v>
      </c>
      <c r="KJ175" s="532">
        <f t="shared" si="229"/>
        <v>0</v>
      </c>
      <c r="KK175" s="532">
        <f t="shared" si="230"/>
        <v>0</v>
      </c>
      <c r="KL175" s="532">
        <f t="shared" si="231"/>
        <v>0</v>
      </c>
      <c r="KN175" s="533">
        <f>IF(EXACT(A175,LCI!A17),LCI!R17,-1*10^6)</f>
        <v>1.2999999999999999E-4</v>
      </c>
      <c r="KO175" s="533">
        <f t="shared" si="232"/>
        <v>0</v>
      </c>
      <c r="KP175" s="533">
        <f t="shared" si="233"/>
        <v>0</v>
      </c>
      <c r="KQ175" s="533">
        <f t="shared" si="234"/>
        <v>0</v>
      </c>
      <c r="KR175" s="533">
        <f t="shared" si="235"/>
        <v>0</v>
      </c>
      <c r="KS175" s="533">
        <f t="shared" si="236"/>
        <v>0</v>
      </c>
      <c r="KT175" s="533">
        <f t="shared" si="237"/>
        <v>0</v>
      </c>
      <c r="KU175" s="533">
        <f t="shared" si="238"/>
        <v>0</v>
      </c>
      <c r="KV175" s="533">
        <f t="shared" si="239"/>
        <v>0</v>
      </c>
      <c r="KW175" s="533">
        <f t="shared" si="240"/>
        <v>0</v>
      </c>
      <c r="KX175" s="533">
        <f t="shared" si="241"/>
        <v>0</v>
      </c>
      <c r="KY175" s="533">
        <f t="shared" si="242"/>
        <v>0</v>
      </c>
      <c r="KZ175" s="533">
        <f t="shared" si="243"/>
        <v>0</v>
      </c>
      <c r="LA175" s="533">
        <f t="shared" si="244"/>
        <v>0</v>
      </c>
      <c r="LB175" s="533">
        <f t="shared" si="245"/>
        <v>0</v>
      </c>
      <c r="LC175" s="533">
        <f t="shared" si="246"/>
        <v>0</v>
      </c>
      <c r="LD175" s="533">
        <f t="shared" si="247"/>
        <v>0</v>
      </c>
      <c r="LE175" s="533">
        <f t="shared" si="248"/>
        <v>0</v>
      </c>
      <c r="LF175" s="533">
        <f t="shared" si="249"/>
        <v>0</v>
      </c>
      <c r="LG175" s="533">
        <f t="shared" si="250"/>
        <v>0</v>
      </c>
      <c r="LH175" s="533">
        <f t="shared" si="251"/>
        <v>0</v>
      </c>
      <c r="LI175" s="533">
        <f t="shared" si="252"/>
        <v>0</v>
      </c>
    </row>
    <row r="176" spans="1:321" x14ac:dyDescent="0.25">
      <c r="A176" s="351" t="str">
        <f>LCI!A18</f>
        <v>Corn Steep Liquor (kg/yr)</v>
      </c>
      <c r="B176" s="42"/>
      <c r="C176" s="42"/>
      <c r="D176" s="42"/>
      <c r="E176" s="42"/>
      <c r="F176" s="42"/>
      <c r="G176" s="42"/>
      <c r="H176" s="42"/>
      <c r="I176" s="42"/>
      <c r="J176" s="42"/>
      <c r="K176" s="42"/>
      <c r="L176" s="42">
        <f t="shared" ref="C176:P177" si="279">L51</f>
        <v>0</v>
      </c>
      <c r="M176" s="42"/>
      <c r="N176" s="42"/>
      <c r="O176" s="257"/>
      <c r="P176" s="251"/>
      <c r="Q176" s="251"/>
      <c r="R176" s="251"/>
      <c r="S176" s="251"/>
      <c r="T176" s="268"/>
      <c r="U176" s="251"/>
      <c r="V176" s="251"/>
      <c r="X176" s="45">
        <f>IF(EXACT(A176,LCI!A18),LCI!G18,-1*10^6)</f>
        <v>0</v>
      </c>
      <c r="Y176" s="47">
        <f t="shared" si="45"/>
        <v>0</v>
      </c>
      <c r="Z176" s="47">
        <f t="shared" si="46"/>
        <v>0</v>
      </c>
      <c r="AA176" s="47">
        <f t="shared" si="47"/>
        <v>0</v>
      </c>
      <c r="AB176" s="47">
        <f t="shared" si="48"/>
        <v>0</v>
      </c>
      <c r="AC176" s="47">
        <f t="shared" si="49"/>
        <v>0</v>
      </c>
      <c r="AD176" s="47">
        <f t="shared" si="8"/>
        <v>0</v>
      </c>
      <c r="AE176" s="47">
        <f t="shared" si="8"/>
        <v>0</v>
      </c>
      <c r="AF176" s="47">
        <f t="shared" si="8"/>
        <v>0</v>
      </c>
      <c r="AG176" s="47">
        <f t="shared" si="8"/>
        <v>0</v>
      </c>
      <c r="AH176" s="47">
        <f t="shared" si="8"/>
        <v>0</v>
      </c>
      <c r="AI176" s="47">
        <f t="shared" si="8"/>
        <v>0</v>
      </c>
      <c r="AJ176" s="47">
        <f t="shared" si="274"/>
        <v>0</v>
      </c>
      <c r="AK176" s="47">
        <f t="shared" si="50"/>
        <v>0</v>
      </c>
      <c r="AL176" s="262">
        <f t="shared" si="51"/>
        <v>0</v>
      </c>
      <c r="AM176" s="260">
        <f t="shared" si="52"/>
        <v>0</v>
      </c>
      <c r="AN176" s="260">
        <f t="shared" si="53"/>
        <v>0</v>
      </c>
      <c r="AO176" s="260">
        <f t="shared" si="54"/>
        <v>0</v>
      </c>
      <c r="AP176" s="260">
        <f t="shared" si="55"/>
        <v>0</v>
      </c>
      <c r="AQ176" s="260">
        <f t="shared" si="56"/>
        <v>0</v>
      </c>
      <c r="AR176" s="260">
        <f t="shared" si="57"/>
        <v>0</v>
      </c>
      <c r="AS176" s="260">
        <f t="shared" si="58"/>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0">
        <f t="shared" si="17"/>
        <v>0</v>
      </c>
      <c r="BE176" s="521">
        <f t="shared" si="18"/>
        <v>0</v>
      </c>
      <c r="BF176" s="71">
        <f t="shared" si="19"/>
        <v>0</v>
      </c>
      <c r="BG176" s="521">
        <f t="shared" si="278"/>
        <v>0</v>
      </c>
      <c r="BH176" s="529">
        <f t="shared" si="263"/>
        <v>0</v>
      </c>
      <c r="BI176" s="71">
        <f t="shared" si="254"/>
        <v>0</v>
      </c>
      <c r="BJ176" s="71">
        <f t="shared" si="255"/>
        <v>0</v>
      </c>
      <c r="BK176" s="71">
        <f t="shared" si="256"/>
        <v>0</v>
      </c>
      <c r="BL176" s="71">
        <f t="shared" si="257"/>
        <v>0</v>
      </c>
      <c r="BM176" s="71">
        <f t="shared" si="258"/>
        <v>0</v>
      </c>
      <c r="BN176" s="71">
        <f t="shared" si="259"/>
        <v>0</v>
      </c>
      <c r="BO176" s="71">
        <f t="shared" si="260"/>
        <v>0</v>
      </c>
      <c r="BP176" s="71">
        <f t="shared" si="261"/>
        <v>0</v>
      </c>
      <c r="BR176" s="507">
        <f>IF(EXACT(A176,LCI!A18),LCI!I18,-1*10^6)</f>
        <v>0</v>
      </c>
      <c r="BS176" s="507">
        <f t="shared" si="59"/>
        <v>0</v>
      </c>
      <c r="BT176" s="507">
        <f t="shared" si="60"/>
        <v>0</v>
      </c>
      <c r="BU176" s="507">
        <f t="shared" si="60"/>
        <v>0</v>
      </c>
      <c r="BV176" s="507">
        <f t="shared" si="60"/>
        <v>0</v>
      </c>
      <c r="BW176" s="507">
        <f t="shared" si="60"/>
        <v>0</v>
      </c>
      <c r="BX176" s="507">
        <f t="shared" si="60"/>
        <v>0</v>
      </c>
      <c r="BY176" s="507">
        <f t="shared" si="60"/>
        <v>0</v>
      </c>
      <c r="BZ176" s="507">
        <f t="shared" ref="BZ176:CE219" si="280">I176*$BR176</f>
        <v>0</v>
      </c>
      <c r="CA176" s="507">
        <f t="shared" si="280"/>
        <v>0</v>
      </c>
      <c r="CB176" s="507">
        <f t="shared" si="280"/>
        <v>0</v>
      </c>
      <c r="CC176" s="507">
        <f t="shared" si="280"/>
        <v>0</v>
      </c>
      <c r="CD176" s="507">
        <f t="shared" si="280"/>
        <v>0</v>
      </c>
      <c r="CE176" s="507">
        <f t="shared" si="280"/>
        <v>0</v>
      </c>
      <c r="CF176" s="507">
        <f t="shared" ref="CF176:CI219" si="281">O176*$BR176</f>
        <v>0</v>
      </c>
      <c r="CG176" s="507">
        <f t="shared" si="281"/>
        <v>0</v>
      </c>
      <c r="CH176" s="507">
        <f t="shared" si="281"/>
        <v>0</v>
      </c>
      <c r="CI176" s="507">
        <f t="shared" si="281"/>
        <v>0</v>
      </c>
      <c r="CJ176" s="507">
        <f t="shared" si="276"/>
        <v>0</v>
      </c>
      <c r="CK176" s="507">
        <f t="shared" si="61"/>
        <v>0</v>
      </c>
      <c r="CL176" s="507">
        <f t="shared" si="61"/>
        <v>0</v>
      </c>
      <c r="CM176" s="507">
        <f t="shared" si="61"/>
        <v>0</v>
      </c>
      <c r="CO176" s="511">
        <f>IF(EXACT(A176,LCI!A18),LCI!F18,-1*10^6)</f>
        <v>1.133E-2</v>
      </c>
      <c r="CP176" s="511">
        <f t="shared" si="62"/>
        <v>0</v>
      </c>
      <c r="CQ176" s="511">
        <f t="shared" si="62"/>
        <v>0</v>
      </c>
      <c r="CR176" s="511">
        <f t="shared" si="62"/>
        <v>0</v>
      </c>
      <c r="CS176" s="511">
        <f t="shared" si="62"/>
        <v>0</v>
      </c>
      <c r="CT176" s="511">
        <f t="shared" si="62"/>
        <v>0</v>
      </c>
      <c r="CU176" s="511">
        <f t="shared" si="62"/>
        <v>0</v>
      </c>
      <c r="CV176" s="511">
        <f t="shared" ref="CV176:DA219" si="282">H176*$CO176</f>
        <v>0</v>
      </c>
      <c r="CW176" s="511">
        <f t="shared" si="282"/>
        <v>0</v>
      </c>
      <c r="CX176" s="511">
        <f t="shared" si="282"/>
        <v>0</v>
      </c>
      <c r="CY176" s="511">
        <f t="shared" si="282"/>
        <v>0</v>
      </c>
      <c r="CZ176" s="511">
        <f t="shared" si="282"/>
        <v>0</v>
      </c>
      <c r="DA176" s="511">
        <f t="shared" si="282"/>
        <v>0</v>
      </c>
      <c r="DB176" s="511">
        <f t="shared" ref="DB176:DE219" si="283">N176*$CO176</f>
        <v>0</v>
      </c>
      <c r="DC176" s="511">
        <f t="shared" si="283"/>
        <v>0</v>
      </c>
      <c r="DD176" s="511">
        <f t="shared" si="283"/>
        <v>0</v>
      </c>
      <c r="DE176" s="511">
        <f t="shared" si="283"/>
        <v>0</v>
      </c>
      <c r="DF176" s="511">
        <f t="shared" si="275"/>
        <v>0</v>
      </c>
      <c r="DG176" s="511">
        <f t="shared" si="63"/>
        <v>0</v>
      </c>
      <c r="DH176" s="511">
        <f t="shared" si="63"/>
        <v>0</v>
      </c>
      <c r="DI176" s="511">
        <f t="shared" si="63"/>
        <v>0</v>
      </c>
      <c r="DJ176" s="511">
        <f t="shared" si="63"/>
        <v>0</v>
      </c>
      <c r="DL176" s="530">
        <f>IF(EXACT(A176,LCI!A18),LCI!J18,-1*10^6)</f>
        <v>8.4600000000000005E-3</v>
      </c>
      <c r="DM176" s="530">
        <f t="shared" si="64"/>
        <v>0</v>
      </c>
      <c r="DN176" s="530">
        <f t="shared" si="65"/>
        <v>0</v>
      </c>
      <c r="DO176" s="530">
        <f t="shared" si="66"/>
        <v>0</v>
      </c>
      <c r="DP176" s="530">
        <f t="shared" si="67"/>
        <v>0</v>
      </c>
      <c r="DQ176" s="530">
        <f t="shared" si="68"/>
        <v>0</v>
      </c>
      <c r="DR176" s="530">
        <f t="shared" si="69"/>
        <v>0</v>
      </c>
      <c r="DS176" s="530">
        <f t="shared" si="70"/>
        <v>0</v>
      </c>
      <c r="DT176" s="530">
        <f t="shared" si="71"/>
        <v>0</v>
      </c>
      <c r="DU176" s="530">
        <f t="shared" si="72"/>
        <v>0</v>
      </c>
      <c r="DV176" s="530">
        <f t="shared" si="73"/>
        <v>0</v>
      </c>
      <c r="DW176" s="530">
        <f t="shared" si="74"/>
        <v>0</v>
      </c>
      <c r="DX176" s="530">
        <f t="shared" si="75"/>
        <v>0</v>
      </c>
      <c r="DY176" s="530">
        <f t="shared" si="76"/>
        <v>0</v>
      </c>
      <c r="DZ176" s="530">
        <f t="shared" si="77"/>
        <v>0</v>
      </c>
      <c r="EA176" s="530">
        <f t="shared" si="78"/>
        <v>0</v>
      </c>
      <c r="EB176" s="530">
        <f t="shared" si="79"/>
        <v>0</v>
      </c>
      <c r="EC176" s="530">
        <f t="shared" si="80"/>
        <v>0</v>
      </c>
      <c r="ED176" s="530">
        <f t="shared" si="81"/>
        <v>0</v>
      </c>
      <c r="EE176" s="530">
        <f t="shared" si="82"/>
        <v>0</v>
      </c>
      <c r="EF176" s="530">
        <f t="shared" si="83"/>
        <v>0</v>
      </c>
      <c r="EG176" s="530">
        <f t="shared" si="84"/>
        <v>0</v>
      </c>
      <c r="EI176" s="535">
        <f>IF(EXACT(A176,LCI!A18),LCI!K18,-1*10^6)</f>
        <v>5.04E-6</v>
      </c>
      <c r="EJ176" s="531">
        <f t="shared" si="85"/>
        <v>0</v>
      </c>
      <c r="EK176" s="536">
        <f t="shared" si="86"/>
        <v>0</v>
      </c>
      <c r="EL176" s="531">
        <f t="shared" si="87"/>
        <v>0</v>
      </c>
      <c r="EM176" s="531">
        <f t="shared" si="88"/>
        <v>0</v>
      </c>
      <c r="EN176" s="531">
        <f t="shared" si="89"/>
        <v>0</v>
      </c>
      <c r="EO176" s="531">
        <f t="shared" si="90"/>
        <v>0</v>
      </c>
      <c r="EP176" s="531">
        <f t="shared" si="91"/>
        <v>0</v>
      </c>
      <c r="EQ176" s="531">
        <f t="shared" si="92"/>
        <v>0</v>
      </c>
      <c r="ER176" s="531">
        <f t="shared" si="93"/>
        <v>0</v>
      </c>
      <c r="ES176" s="531">
        <f t="shared" si="94"/>
        <v>0</v>
      </c>
      <c r="ET176" s="531">
        <f t="shared" si="95"/>
        <v>0</v>
      </c>
      <c r="EU176" s="531">
        <f t="shared" si="96"/>
        <v>0</v>
      </c>
      <c r="EV176" s="531">
        <f t="shared" si="97"/>
        <v>0</v>
      </c>
      <c r="EW176" s="531">
        <f t="shared" si="98"/>
        <v>0</v>
      </c>
      <c r="EX176" s="531">
        <f t="shared" si="99"/>
        <v>0</v>
      </c>
      <c r="EY176" s="531">
        <f t="shared" si="100"/>
        <v>0</v>
      </c>
      <c r="EZ176" s="531">
        <f t="shared" si="101"/>
        <v>0</v>
      </c>
      <c r="FA176" s="531">
        <f t="shared" si="102"/>
        <v>0</v>
      </c>
      <c r="FB176" s="531">
        <f t="shared" si="103"/>
        <v>0</v>
      </c>
      <c r="FC176" s="531">
        <f t="shared" si="104"/>
        <v>0</v>
      </c>
      <c r="FD176" s="531">
        <f t="shared" si="105"/>
        <v>0</v>
      </c>
      <c r="FF176" s="532">
        <f>IF(EXACT(A176,LCI!A18),LCI!L18,-1*10^6)</f>
        <v>1.3999999999999999E-4</v>
      </c>
      <c r="FG176" s="532">
        <f t="shared" si="106"/>
        <v>0</v>
      </c>
      <c r="FH176" s="532">
        <f t="shared" si="107"/>
        <v>0</v>
      </c>
      <c r="FI176" s="532">
        <f t="shared" si="108"/>
        <v>0</v>
      </c>
      <c r="FJ176" s="532">
        <f t="shared" si="109"/>
        <v>0</v>
      </c>
      <c r="FK176" s="532">
        <f t="shared" si="110"/>
        <v>0</v>
      </c>
      <c r="FL176" s="532">
        <f t="shared" si="111"/>
        <v>0</v>
      </c>
      <c r="FM176" s="532">
        <f t="shared" si="112"/>
        <v>0</v>
      </c>
      <c r="FN176" s="532">
        <f t="shared" si="113"/>
        <v>0</v>
      </c>
      <c r="FO176" s="532">
        <f t="shared" si="114"/>
        <v>0</v>
      </c>
      <c r="FP176" s="532">
        <f t="shared" si="115"/>
        <v>0</v>
      </c>
      <c r="FQ176" s="532">
        <f t="shared" si="116"/>
        <v>0</v>
      </c>
      <c r="FR176" s="532">
        <f t="shared" si="117"/>
        <v>0</v>
      </c>
      <c r="FS176" s="532">
        <f t="shared" si="118"/>
        <v>0</v>
      </c>
      <c r="FT176" s="532">
        <f t="shared" si="119"/>
        <v>0</v>
      </c>
      <c r="FU176" s="532">
        <f t="shared" si="120"/>
        <v>0</v>
      </c>
      <c r="FV176" s="532">
        <f t="shared" si="121"/>
        <v>0</v>
      </c>
      <c r="FW176" s="532">
        <f t="shared" si="122"/>
        <v>0</v>
      </c>
      <c r="FX176" s="532">
        <f t="shared" si="123"/>
        <v>0</v>
      </c>
      <c r="FY176" s="532">
        <f t="shared" si="124"/>
        <v>0</v>
      </c>
      <c r="FZ176" s="532">
        <f t="shared" si="125"/>
        <v>0</v>
      </c>
      <c r="GA176" s="532">
        <f t="shared" si="126"/>
        <v>0</v>
      </c>
      <c r="GC176" s="533">
        <f>IF(EXACT(A176,LCI!A18),LCI!M18,-1*10^6)</f>
        <v>3.1900000000000002E-14</v>
      </c>
      <c r="GD176" s="533">
        <f t="shared" si="127"/>
        <v>0</v>
      </c>
      <c r="GE176" s="533">
        <f t="shared" si="128"/>
        <v>0</v>
      </c>
      <c r="GF176" s="533">
        <f t="shared" si="129"/>
        <v>0</v>
      </c>
      <c r="GG176" s="533">
        <f t="shared" si="130"/>
        <v>0</v>
      </c>
      <c r="GH176" s="533">
        <f t="shared" si="131"/>
        <v>0</v>
      </c>
      <c r="GI176" s="533">
        <f t="shared" si="132"/>
        <v>0</v>
      </c>
      <c r="GJ176" s="533">
        <f t="shared" si="133"/>
        <v>0</v>
      </c>
      <c r="GK176" s="533">
        <f t="shared" si="134"/>
        <v>0</v>
      </c>
      <c r="GL176" s="533">
        <f t="shared" si="135"/>
        <v>0</v>
      </c>
      <c r="GM176" s="533">
        <f t="shared" si="136"/>
        <v>0</v>
      </c>
      <c r="GN176" s="533">
        <f t="shared" si="137"/>
        <v>0</v>
      </c>
      <c r="GO176" s="533">
        <f t="shared" si="138"/>
        <v>0</v>
      </c>
      <c r="GP176" s="533">
        <f t="shared" si="139"/>
        <v>0</v>
      </c>
      <c r="GQ176" s="533">
        <f t="shared" si="140"/>
        <v>0</v>
      </c>
      <c r="GR176" s="533">
        <f t="shared" si="141"/>
        <v>0</v>
      </c>
      <c r="GS176" s="533">
        <f t="shared" si="142"/>
        <v>0</v>
      </c>
      <c r="GT176" s="533">
        <f t="shared" si="143"/>
        <v>0</v>
      </c>
      <c r="GU176" s="533">
        <f t="shared" si="144"/>
        <v>0</v>
      </c>
      <c r="GV176" s="533">
        <f t="shared" si="145"/>
        <v>0</v>
      </c>
      <c r="GW176" s="533">
        <f t="shared" si="146"/>
        <v>0</v>
      </c>
      <c r="GX176" s="533">
        <f t="shared" si="147"/>
        <v>0</v>
      </c>
      <c r="GZ176" s="511">
        <f>IF(EXACT(A176,LCI!A18),LCI!N18,-1*10^6)</f>
        <v>3.2600000000000001E-15</v>
      </c>
      <c r="HA176" s="511">
        <f t="shared" si="148"/>
        <v>0</v>
      </c>
      <c r="HB176" s="511">
        <f t="shared" si="149"/>
        <v>0</v>
      </c>
      <c r="HC176" s="511">
        <f t="shared" si="150"/>
        <v>0</v>
      </c>
      <c r="HD176" s="511">
        <f t="shared" si="151"/>
        <v>0</v>
      </c>
      <c r="HE176" s="511">
        <f t="shared" si="152"/>
        <v>0</v>
      </c>
      <c r="HF176" s="511">
        <f t="shared" si="153"/>
        <v>0</v>
      </c>
      <c r="HG176" s="511">
        <f t="shared" si="154"/>
        <v>0</v>
      </c>
      <c r="HH176" s="511">
        <f t="shared" si="155"/>
        <v>0</v>
      </c>
      <c r="HI176" s="511">
        <f t="shared" si="156"/>
        <v>0</v>
      </c>
      <c r="HJ176" s="511">
        <f t="shared" si="157"/>
        <v>0</v>
      </c>
      <c r="HK176" s="511">
        <f t="shared" si="158"/>
        <v>0</v>
      </c>
      <c r="HL176" s="511">
        <f t="shared" si="159"/>
        <v>0</v>
      </c>
      <c r="HM176" s="511">
        <f t="shared" si="160"/>
        <v>0</v>
      </c>
      <c r="HN176" s="511">
        <f t="shared" si="161"/>
        <v>0</v>
      </c>
      <c r="HO176" s="511">
        <f t="shared" si="162"/>
        <v>0</v>
      </c>
      <c r="HP176" s="511">
        <f t="shared" si="163"/>
        <v>0</v>
      </c>
      <c r="HQ176" s="511">
        <f t="shared" si="164"/>
        <v>0</v>
      </c>
      <c r="HR176" s="511">
        <f t="shared" si="165"/>
        <v>0</v>
      </c>
      <c r="HS176" s="511">
        <f t="shared" si="166"/>
        <v>0</v>
      </c>
      <c r="HT176" s="511">
        <f t="shared" si="167"/>
        <v>0</v>
      </c>
      <c r="HU176" s="511">
        <f t="shared" si="168"/>
        <v>0</v>
      </c>
      <c r="HW176" s="534">
        <f>IF(EXACT(A176,LCI!A18),LCI!O18,-1*10^6)</f>
        <v>0</v>
      </c>
      <c r="HX176" s="534">
        <f t="shared" si="169"/>
        <v>0</v>
      </c>
      <c r="HY176" s="534">
        <f t="shared" si="170"/>
        <v>0</v>
      </c>
      <c r="HZ176" s="534">
        <f t="shared" si="171"/>
        <v>0</v>
      </c>
      <c r="IA176" s="534">
        <f t="shared" si="172"/>
        <v>0</v>
      </c>
      <c r="IB176" s="534">
        <f t="shared" si="173"/>
        <v>0</v>
      </c>
      <c r="IC176" s="534">
        <f t="shared" si="174"/>
        <v>0</v>
      </c>
      <c r="ID176" s="534">
        <f t="shared" si="175"/>
        <v>0</v>
      </c>
      <c r="IE176" s="534">
        <f t="shared" si="176"/>
        <v>0</v>
      </c>
      <c r="IF176" s="534">
        <f t="shared" si="177"/>
        <v>0</v>
      </c>
      <c r="IG176" s="534">
        <f t="shared" si="178"/>
        <v>0</v>
      </c>
      <c r="IH176" s="534">
        <f t="shared" si="179"/>
        <v>0</v>
      </c>
      <c r="II176" s="534">
        <f t="shared" si="180"/>
        <v>0</v>
      </c>
      <c r="IJ176" s="534">
        <f t="shared" si="181"/>
        <v>0</v>
      </c>
      <c r="IK176" s="534">
        <f t="shared" si="182"/>
        <v>0</v>
      </c>
      <c r="IL176" s="534">
        <f t="shared" si="183"/>
        <v>0</v>
      </c>
      <c r="IM176" s="534">
        <f t="shared" si="184"/>
        <v>0</v>
      </c>
      <c r="IN176" s="534">
        <f t="shared" si="185"/>
        <v>0</v>
      </c>
      <c r="IO176" s="534">
        <f t="shared" si="186"/>
        <v>0</v>
      </c>
      <c r="IP176" s="534">
        <f t="shared" si="187"/>
        <v>0</v>
      </c>
      <c r="IQ176" s="534">
        <f t="shared" si="188"/>
        <v>0</v>
      </c>
      <c r="IR176" s="534">
        <f t="shared" si="189"/>
        <v>0</v>
      </c>
      <c r="IT176" s="531">
        <f>IF(EXACT(A176,LCI!A18),LCI!P18,-1*10^6)</f>
        <v>7.3999999999999999E-4</v>
      </c>
      <c r="IU176" s="531">
        <f t="shared" si="190"/>
        <v>0</v>
      </c>
      <c r="IV176" s="531">
        <f t="shared" si="191"/>
        <v>0</v>
      </c>
      <c r="IW176" s="531">
        <f t="shared" si="192"/>
        <v>0</v>
      </c>
      <c r="IX176" s="531">
        <f t="shared" si="193"/>
        <v>0</v>
      </c>
      <c r="IY176" s="531">
        <f t="shared" si="194"/>
        <v>0</v>
      </c>
      <c r="IZ176" s="531">
        <f t="shared" si="195"/>
        <v>0</v>
      </c>
      <c r="JA176" s="531">
        <f t="shared" si="196"/>
        <v>0</v>
      </c>
      <c r="JB176" s="531">
        <f t="shared" si="197"/>
        <v>0</v>
      </c>
      <c r="JC176" s="531">
        <f t="shared" si="198"/>
        <v>0</v>
      </c>
      <c r="JD176" s="531">
        <f t="shared" si="199"/>
        <v>0</v>
      </c>
      <c r="JE176" s="531">
        <f t="shared" si="200"/>
        <v>0</v>
      </c>
      <c r="JF176" s="531">
        <f t="shared" si="201"/>
        <v>0</v>
      </c>
      <c r="JG176" s="531">
        <f t="shared" si="202"/>
        <v>0</v>
      </c>
      <c r="JH176" s="531">
        <f t="shared" si="203"/>
        <v>0</v>
      </c>
      <c r="JI176" s="531">
        <f t="shared" si="204"/>
        <v>0</v>
      </c>
      <c r="JJ176" s="531">
        <f t="shared" si="205"/>
        <v>0</v>
      </c>
      <c r="JK176" s="531">
        <f t="shared" si="206"/>
        <v>0</v>
      </c>
      <c r="JL176" s="531">
        <f t="shared" si="207"/>
        <v>0</v>
      </c>
      <c r="JM176" s="531">
        <f t="shared" si="208"/>
        <v>0</v>
      </c>
      <c r="JN176" s="531">
        <f t="shared" si="209"/>
        <v>0</v>
      </c>
      <c r="JO176" s="531">
        <f t="shared" si="210"/>
        <v>0</v>
      </c>
      <c r="JQ176" s="532">
        <f>IF(EXACT(A176,LCI!A18),LCI!Q18,-1*10^6)</f>
        <v>0</v>
      </c>
      <c r="JR176" s="532">
        <f t="shared" si="211"/>
        <v>0</v>
      </c>
      <c r="JS176" s="532">
        <f t="shared" si="212"/>
        <v>0</v>
      </c>
      <c r="JT176" s="532">
        <f t="shared" si="213"/>
        <v>0</v>
      </c>
      <c r="JU176" s="532">
        <f t="shared" si="214"/>
        <v>0</v>
      </c>
      <c r="JV176" s="532">
        <f t="shared" si="215"/>
        <v>0</v>
      </c>
      <c r="JW176" s="532">
        <f t="shared" si="216"/>
        <v>0</v>
      </c>
      <c r="JX176" s="532">
        <f t="shared" si="217"/>
        <v>0</v>
      </c>
      <c r="JY176" s="532">
        <f t="shared" si="218"/>
        <v>0</v>
      </c>
      <c r="JZ176" s="532">
        <f t="shared" si="219"/>
        <v>0</v>
      </c>
      <c r="KA176" s="532">
        <f t="shared" si="220"/>
        <v>0</v>
      </c>
      <c r="KB176" s="532">
        <f t="shared" si="221"/>
        <v>0</v>
      </c>
      <c r="KC176" s="532">
        <f t="shared" si="222"/>
        <v>0</v>
      </c>
      <c r="KD176" s="532">
        <f t="shared" si="223"/>
        <v>0</v>
      </c>
      <c r="KE176" s="532">
        <f t="shared" si="224"/>
        <v>0</v>
      </c>
      <c r="KF176" s="532">
        <f t="shared" si="225"/>
        <v>0</v>
      </c>
      <c r="KG176" s="532">
        <f t="shared" si="226"/>
        <v>0</v>
      </c>
      <c r="KH176" s="532">
        <f t="shared" si="227"/>
        <v>0</v>
      </c>
      <c r="KI176" s="532">
        <f t="shared" si="228"/>
        <v>0</v>
      </c>
      <c r="KJ176" s="532">
        <f t="shared" si="229"/>
        <v>0</v>
      </c>
      <c r="KK176" s="532">
        <f t="shared" si="230"/>
        <v>0</v>
      </c>
      <c r="KL176" s="532">
        <f t="shared" si="231"/>
        <v>0</v>
      </c>
      <c r="KN176" s="533">
        <f>IF(EXACT(A176,LCI!A18),LCI!R18,-1*10^6)</f>
        <v>5.1000000000000004E-4</v>
      </c>
      <c r="KO176" s="533">
        <f t="shared" si="232"/>
        <v>0</v>
      </c>
      <c r="KP176" s="533">
        <f t="shared" si="233"/>
        <v>0</v>
      </c>
      <c r="KQ176" s="533">
        <f t="shared" si="234"/>
        <v>0</v>
      </c>
      <c r="KR176" s="533">
        <f t="shared" si="235"/>
        <v>0</v>
      </c>
      <c r="KS176" s="533">
        <f t="shared" si="236"/>
        <v>0</v>
      </c>
      <c r="KT176" s="533">
        <f t="shared" si="237"/>
        <v>0</v>
      </c>
      <c r="KU176" s="533">
        <f t="shared" si="238"/>
        <v>0</v>
      </c>
      <c r="KV176" s="533">
        <f t="shared" si="239"/>
        <v>0</v>
      </c>
      <c r="KW176" s="533">
        <f t="shared" si="240"/>
        <v>0</v>
      </c>
      <c r="KX176" s="533">
        <f t="shared" si="241"/>
        <v>0</v>
      </c>
      <c r="KY176" s="533">
        <f t="shared" si="242"/>
        <v>0</v>
      </c>
      <c r="KZ176" s="533">
        <f t="shared" si="243"/>
        <v>0</v>
      </c>
      <c r="LA176" s="533">
        <f t="shared" si="244"/>
        <v>0</v>
      </c>
      <c r="LB176" s="533">
        <f t="shared" si="245"/>
        <v>0</v>
      </c>
      <c r="LC176" s="533">
        <f t="shared" si="246"/>
        <v>0</v>
      </c>
      <c r="LD176" s="533">
        <f t="shared" si="247"/>
        <v>0</v>
      </c>
      <c r="LE176" s="533">
        <f t="shared" si="248"/>
        <v>0</v>
      </c>
      <c r="LF176" s="533">
        <f t="shared" si="249"/>
        <v>0</v>
      </c>
      <c r="LG176" s="533">
        <f t="shared" si="250"/>
        <v>0</v>
      </c>
      <c r="LH176" s="533">
        <f t="shared" si="251"/>
        <v>0</v>
      </c>
      <c r="LI176" s="533">
        <f t="shared" si="252"/>
        <v>0</v>
      </c>
    </row>
    <row r="177" spans="1:321" x14ac:dyDescent="0.25">
      <c r="A177" s="14" t="str">
        <f>LCI!A19</f>
        <v>Enzymes (kg/yr)</v>
      </c>
      <c r="B177" s="42">
        <f>B52</f>
        <v>0</v>
      </c>
      <c r="C177" s="42">
        <f t="shared" si="279"/>
        <v>0</v>
      </c>
      <c r="D177" s="42">
        <f t="shared" si="279"/>
        <v>0</v>
      </c>
      <c r="E177" s="42">
        <f t="shared" si="279"/>
        <v>0</v>
      </c>
      <c r="F177" s="42">
        <f t="shared" si="279"/>
        <v>0</v>
      </c>
      <c r="G177" s="42">
        <f t="shared" si="279"/>
        <v>0</v>
      </c>
      <c r="H177" s="42">
        <f t="shared" si="279"/>
        <v>0</v>
      </c>
      <c r="I177" s="42">
        <f t="shared" si="279"/>
        <v>0</v>
      </c>
      <c r="J177" s="42">
        <f t="shared" si="279"/>
        <v>0</v>
      </c>
      <c r="K177" s="42">
        <f t="shared" si="279"/>
        <v>0</v>
      </c>
      <c r="L177" s="42">
        <f t="shared" si="279"/>
        <v>0</v>
      </c>
      <c r="M177" s="42">
        <f t="shared" si="279"/>
        <v>0</v>
      </c>
      <c r="N177" s="42">
        <f t="shared" si="279"/>
        <v>0</v>
      </c>
      <c r="O177" s="257">
        <f t="shared" si="279"/>
        <v>0</v>
      </c>
      <c r="P177" s="251">
        <f t="shared" si="279"/>
        <v>0</v>
      </c>
      <c r="Q177" s="251"/>
      <c r="R177" s="251"/>
      <c r="S177" s="251"/>
      <c r="T177" s="268"/>
      <c r="U177" s="251"/>
      <c r="V177" s="251"/>
      <c r="X177" s="45">
        <f>IF(EXACT(A177,LCI!A19),LCI!G19,-1*10^6)</f>
        <v>2.75</v>
      </c>
      <c r="Y177" s="47">
        <f t="shared" si="45"/>
        <v>0</v>
      </c>
      <c r="Z177" s="47">
        <f t="shared" si="46"/>
        <v>0</v>
      </c>
      <c r="AA177" s="47">
        <f t="shared" si="47"/>
        <v>0</v>
      </c>
      <c r="AB177" s="47">
        <f t="shared" si="48"/>
        <v>0</v>
      </c>
      <c r="AC177" s="47">
        <f t="shared" si="49"/>
        <v>0</v>
      </c>
      <c r="AD177" s="47">
        <f t="shared" si="8"/>
        <v>0</v>
      </c>
      <c r="AE177" s="47">
        <f t="shared" si="8"/>
        <v>0</v>
      </c>
      <c r="AF177" s="47">
        <f t="shared" si="8"/>
        <v>0</v>
      </c>
      <c r="AG177" s="47">
        <f t="shared" si="8"/>
        <v>0</v>
      </c>
      <c r="AH177" s="47">
        <f t="shared" si="8"/>
        <v>0</v>
      </c>
      <c r="AI177" s="47">
        <f t="shared" si="8"/>
        <v>0</v>
      </c>
      <c r="AJ177" s="47">
        <f t="shared" si="274"/>
        <v>0</v>
      </c>
      <c r="AK177" s="47">
        <f t="shared" si="50"/>
        <v>0</v>
      </c>
      <c r="AL177" s="262">
        <f t="shared" si="51"/>
        <v>0</v>
      </c>
      <c r="AM177" s="260">
        <f t="shared" si="52"/>
        <v>0</v>
      </c>
      <c r="AN177" s="260">
        <f t="shared" si="53"/>
        <v>0</v>
      </c>
      <c r="AO177" s="260">
        <f t="shared" si="54"/>
        <v>0</v>
      </c>
      <c r="AP177" s="260">
        <f t="shared" si="55"/>
        <v>0</v>
      </c>
      <c r="AQ177" s="260">
        <f t="shared" si="56"/>
        <v>0</v>
      </c>
      <c r="AR177" s="260">
        <f t="shared" si="57"/>
        <v>0</v>
      </c>
      <c r="AS177" s="260">
        <f t="shared" si="58"/>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0">
        <f t="shared" si="17"/>
        <v>0</v>
      </c>
      <c r="BE177" s="521">
        <f t="shared" si="18"/>
        <v>0</v>
      </c>
      <c r="BF177" s="71">
        <f t="shared" si="19"/>
        <v>0</v>
      </c>
      <c r="BG177" s="521">
        <f t="shared" si="278"/>
        <v>0</v>
      </c>
      <c r="BH177" s="529">
        <f t="shared" si="263"/>
        <v>0</v>
      </c>
      <c r="BI177" s="71">
        <f t="shared" si="254"/>
        <v>0</v>
      </c>
      <c r="BJ177" s="71">
        <f t="shared" si="255"/>
        <v>0</v>
      </c>
      <c r="BK177" s="71">
        <f t="shared" si="256"/>
        <v>0</v>
      </c>
      <c r="BL177" s="71">
        <f t="shared" si="257"/>
        <v>0</v>
      </c>
      <c r="BM177" s="71">
        <f t="shared" si="258"/>
        <v>0</v>
      </c>
      <c r="BN177" s="71">
        <f t="shared" si="259"/>
        <v>0</v>
      </c>
      <c r="BO177" s="71">
        <f t="shared" si="260"/>
        <v>0</v>
      </c>
      <c r="BP177" s="71">
        <f t="shared" si="261"/>
        <v>0</v>
      </c>
      <c r="BR177" s="507">
        <f>IF(EXACT(A177,LCI!A19),LCI!I19,-1*10^6)</f>
        <v>1.97129</v>
      </c>
      <c r="BS177" s="507">
        <f t="shared" si="59"/>
        <v>0</v>
      </c>
      <c r="BT177" s="507">
        <f t="shared" si="60"/>
        <v>0</v>
      </c>
      <c r="BU177" s="507">
        <f t="shared" si="60"/>
        <v>0</v>
      </c>
      <c r="BV177" s="507">
        <f t="shared" si="60"/>
        <v>0</v>
      </c>
      <c r="BW177" s="507">
        <f t="shared" si="60"/>
        <v>0</v>
      </c>
      <c r="BX177" s="507">
        <f t="shared" si="60"/>
        <v>0</v>
      </c>
      <c r="BY177" s="507">
        <f t="shared" si="60"/>
        <v>0</v>
      </c>
      <c r="BZ177" s="507">
        <f t="shared" si="280"/>
        <v>0</v>
      </c>
      <c r="CA177" s="507">
        <f t="shared" si="280"/>
        <v>0</v>
      </c>
      <c r="CB177" s="507">
        <f t="shared" si="280"/>
        <v>0</v>
      </c>
      <c r="CC177" s="507">
        <f t="shared" si="280"/>
        <v>0</v>
      </c>
      <c r="CD177" s="507">
        <f t="shared" si="280"/>
        <v>0</v>
      </c>
      <c r="CE177" s="507">
        <f t="shared" si="280"/>
        <v>0</v>
      </c>
      <c r="CF177" s="507">
        <f t="shared" si="281"/>
        <v>0</v>
      </c>
      <c r="CG177" s="507">
        <f t="shared" si="281"/>
        <v>0</v>
      </c>
      <c r="CH177" s="507">
        <f t="shared" si="281"/>
        <v>0</v>
      </c>
      <c r="CI177" s="507">
        <f t="shared" si="281"/>
        <v>0</v>
      </c>
      <c r="CJ177" s="507">
        <f t="shared" si="276"/>
        <v>0</v>
      </c>
      <c r="CK177" s="507">
        <f t="shared" si="61"/>
        <v>0</v>
      </c>
      <c r="CL177" s="507">
        <f t="shared" si="61"/>
        <v>0</v>
      </c>
      <c r="CM177" s="507">
        <f t="shared" si="61"/>
        <v>0</v>
      </c>
      <c r="CO177" s="511">
        <f>IF(EXACT(A177,LCI!A19),LCI!F19,-1*10^6)</f>
        <v>191</v>
      </c>
      <c r="CP177" s="511">
        <f t="shared" si="62"/>
        <v>0</v>
      </c>
      <c r="CQ177" s="511">
        <f t="shared" si="62"/>
        <v>0</v>
      </c>
      <c r="CR177" s="511">
        <f t="shared" si="62"/>
        <v>0</v>
      </c>
      <c r="CS177" s="511">
        <f t="shared" si="62"/>
        <v>0</v>
      </c>
      <c r="CT177" s="511">
        <f t="shared" si="62"/>
        <v>0</v>
      </c>
      <c r="CU177" s="511">
        <f t="shared" si="62"/>
        <v>0</v>
      </c>
      <c r="CV177" s="511">
        <f t="shared" si="282"/>
        <v>0</v>
      </c>
      <c r="CW177" s="511">
        <f t="shared" si="282"/>
        <v>0</v>
      </c>
      <c r="CX177" s="511">
        <f t="shared" si="282"/>
        <v>0</v>
      </c>
      <c r="CY177" s="511">
        <f t="shared" si="282"/>
        <v>0</v>
      </c>
      <c r="CZ177" s="511">
        <f t="shared" si="282"/>
        <v>0</v>
      </c>
      <c r="DA177" s="511">
        <f t="shared" si="282"/>
        <v>0</v>
      </c>
      <c r="DB177" s="511">
        <f t="shared" si="283"/>
        <v>0</v>
      </c>
      <c r="DC177" s="511">
        <f t="shared" si="283"/>
        <v>0</v>
      </c>
      <c r="DD177" s="511">
        <f t="shared" si="283"/>
        <v>0</v>
      </c>
      <c r="DE177" s="511">
        <f t="shared" si="283"/>
        <v>0</v>
      </c>
      <c r="DF177" s="511">
        <f t="shared" si="275"/>
        <v>0</v>
      </c>
      <c r="DG177" s="511">
        <f t="shared" si="63"/>
        <v>0</v>
      </c>
      <c r="DH177" s="511">
        <f t="shared" si="63"/>
        <v>0</v>
      </c>
      <c r="DI177" s="511">
        <f t="shared" si="63"/>
        <v>0</v>
      </c>
      <c r="DJ177" s="511">
        <f t="shared" si="63"/>
        <v>0</v>
      </c>
      <c r="DL177" s="530">
        <f>IF(EXACT(A177,LCI!A19),LCI!J19,-1*10^6)</f>
        <v>0.10267</v>
      </c>
      <c r="DM177" s="530">
        <f t="shared" si="64"/>
        <v>0</v>
      </c>
      <c r="DN177" s="530">
        <f t="shared" si="65"/>
        <v>0</v>
      </c>
      <c r="DO177" s="530">
        <f t="shared" si="66"/>
        <v>0</v>
      </c>
      <c r="DP177" s="530">
        <f t="shared" si="67"/>
        <v>0</v>
      </c>
      <c r="DQ177" s="530">
        <f t="shared" si="68"/>
        <v>0</v>
      </c>
      <c r="DR177" s="530">
        <f t="shared" si="69"/>
        <v>0</v>
      </c>
      <c r="DS177" s="530">
        <f t="shared" si="70"/>
        <v>0</v>
      </c>
      <c r="DT177" s="530">
        <f t="shared" si="71"/>
        <v>0</v>
      </c>
      <c r="DU177" s="530">
        <f t="shared" si="72"/>
        <v>0</v>
      </c>
      <c r="DV177" s="530">
        <f t="shared" si="73"/>
        <v>0</v>
      </c>
      <c r="DW177" s="530">
        <f t="shared" si="74"/>
        <v>0</v>
      </c>
      <c r="DX177" s="530">
        <f t="shared" si="75"/>
        <v>0</v>
      </c>
      <c r="DY177" s="530">
        <f t="shared" si="76"/>
        <v>0</v>
      </c>
      <c r="DZ177" s="530">
        <f t="shared" si="77"/>
        <v>0</v>
      </c>
      <c r="EA177" s="530">
        <f t="shared" si="78"/>
        <v>0</v>
      </c>
      <c r="EB177" s="530">
        <f t="shared" si="79"/>
        <v>0</v>
      </c>
      <c r="EC177" s="530">
        <f t="shared" si="80"/>
        <v>0</v>
      </c>
      <c r="ED177" s="530">
        <f t="shared" si="81"/>
        <v>0</v>
      </c>
      <c r="EE177" s="530">
        <f t="shared" si="82"/>
        <v>0</v>
      </c>
      <c r="EF177" s="530">
        <f t="shared" si="83"/>
        <v>0</v>
      </c>
      <c r="EG177" s="530">
        <f t="shared" si="84"/>
        <v>0</v>
      </c>
      <c r="EI177" s="535">
        <f>IF(EXACT(A177,LCI!A19),LCI!K19,-1*10^6)</f>
        <v>160.55374</v>
      </c>
      <c r="EJ177" s="531">
        <f t="shared" si="85"/>
        <v>0</v>
      </c>
      <c r="EK177" s="536">
        <f t="shared" si="86"/>
        <v>0</v>
      </c>
      <c r="EL177" s="531">
        <f t="shared" si="87"/>
        <v>0</v>
      </c>
      <c r="EM177" s="531">
        <f t="shared" si="88"/>
        <v>0</v>
      </c>
      <c r="EN177" s="531">
        <f t="shared" si="89"/>
        <v>0</v>
      </c>
      <c r="EO177" s="531">
        <f t="shared" si="90"/>
        <v>0</v>
      </c>
      <c r="EP177" s="531">
        <f t="shared" si="91"/>
        <v>0</v>
      </c>
      <c r="EQ177" s="531">
        <f t="shared" si="92"/>
        <v>0</v>
      </c>
      <c r="ER177" s="531">
        <f t="shared" si="93"/>
        <v>0</v>
      </c>
      <c r="ES177" s="531">
        <f t="shared" si="94"/>
        <v>0</v>
      </c>
      <c r="ET177" s="531">
        <f t="shared" si="95"/>
        <v>0</v>
      </c>
      <c r="EU177" s="531">
        <f t="shared" si="96"/>
        <v>0</v>
      </c>
      <c r="EV177" s="531">
        <f t="shared" si="97"/>
        <v>0</v>
      </c>
      <c r="EW177" s="531">
        <f t="shared" si="98"/>
        <v>0</v>
      </c>
      <c r="EX177" s="531">
        <f t="shared" si="99"/>
        <v>0</v>
      </c>
      <c r="EY177" s="531">
        <f t="shared" si="100"/>
        <v>0</v>
      </c>
      <c r="EZ177" s="531">
        <f t="shared" si="101"/>
        <v>0</v>
      </c>
      <c r="FA177" s="531">
        <f t="shared" si="102"/>
        <v>0</v>
      </c>
      <c r="FB177" s="531">
        <f t="shared" si="103"/>
        <v>0</v>
      </c>
      <c r="FC177" s="531">
        <f t="shared" si="104"/>
        <v>0</v>
      </c>
      <c r="FD177" s="531">
        <f t="shared" si="105"/>
        <v>0</v>
      </c>
      <c r="FF177" s="532">
        <f>IF(EXACT(A177,LCI!A19),LCI!L19,-1*10^6)</f>
        <v>0.11138000000000001</v>
      </c>
      <c r="FG177" s="532">
        <f t="shared" si="106"/>
        <v>0</v>
      </c>
      <c r="FH177" s="532">
        <f t="shared" si="107"/>
        <v>0</v>
      </c>
      <c r="FI177" s="532">
        <f t="shared" si="108"/>
        <v>0</v>
      </c>
      <c r="FJ177" s="532">
        <f t="shared" si="109"/>
        <v>0</v>
      </c>
      <c r="FK177" s="532">
        <f t="shared" si="110"/>
        <v>0</v>
      </c>
      <c r="FL177" s="532">
        <f t="shared" si="111"/>
        <v>0</v>
      </c>
      <c r="FM177" s="532">
        <f t="shared" si="112"/>
        <v>0</v>
      </c>
      <c r="FN177" s="532">
        <f t="shared" si="113"/>
        <v>0</v>
      </c>
      <c r="FO177" s="532">
        <f t="shared" si="114"/>
        <v>0</v>
      </c>
      <c r="FP177" s="532">
        <f t="shared" si="115"/>
        <v>0</v>
      </c>
      <c r="FQ177" s="532">
        <f t="shared" si="116"/>
        <v>0</v>
      </c>
      <c r="FR177" s="532">
        <f t="shared" si="117"/>
        <v>0</v>
      </c>
      <c r="FS177" s="532">
        <f t="shared" si="118"/>
        <v>0</v>
      </c>
      <c r="FT177" s="532">
        <f t="shared" si="119"/>
        <v>0</v>
      </c>
      <c r="FU177" s="532">
        <f t="shared" si="120"/>
        <v>0</v>
      </c>
      <c r="FV177" s="532">
        <f t="shared" si="121"/>
        <v>0</v>
      </c>
      <c r="FW177" s="532">
        <f t="shared" si="122"/>
        <v>0</v>
      </c>
      <c r="FX177" s="532">
        <f t="shared" si="123"/>
        <v>0</v>
      </c>
      <c r="FY177" s="532">
        <f t="shared" si="124"/>
        <v>0</v>
      </c>
      <c r="FZ177" s="532">
        <f t="shared" si="125"/>
        <v>0</v>
      </c>
      <c r="GA177" s="532">
        <f t="shared" si="126"/>
        <v>0</v>
      </c>
      <c r="GC177" s="533">
        <f>IF(EXACT(A177,LCI!A19),LCI!M19,-1*10^6)</f>
        <v>1.1212899999999999E-6</v>
      </c>
      <c r="GD177" s="533">
        <f t="shared" si="127"/>
        <v>0</v>
      </c>
      <c r="GE177" s="533">
        <f t="shared" si="128"/>
        <v>0</v>
      </c>
      <c r="GF177" s="533">
        <f t="shared" si="129"/>
        <v>0</v>
      </c>
      <c r="GG177" s="533">
        <f t="shared" si="130"/>
        <v>0</v>
      </c>
      <c r="GH177" s="533">
        <f t="shared" si="131"/>
        <v>0</v>
      </c>
      <c r="GI177" s="533">
        <f t="shared" si="132"/>
        <v>0</v>
      </c>
      <c r="GJ177" s="533">
        <f t="shared" si="133"/>
        <v>0</v>
      </c>
      <c r="GK177" s="533">
        <f t="shared" si="134"/>
        <v>0</v>
      </c>
      <c r="GL177" s="533">
        <f t="shared" si="135"/>
        <v>0</v>
      </c>
      <c r="GM177" s="533">
        <f t="shared" si="136"/>
        <v>0</v>
      </c>
      <c r="GN177" s="533">
        <f t="shared" si="137"/>
        <v>0</v>
      </c>
      <c r="GO177" s="533">
        <f t="shared" si="138"/>
        <v>0</v>
      </c>
      <c r="GP177" s="533">
        <f t="shared" si="139"/>
        <v>0</v>
      </c>
      <c r="GQ177" s="533">
        <f t="shared" si="140"/>
        <v>0</v>
      </c>
      <c r="GR177" s="533">
        <f t="shared" si="141"/>
        <v>0</v>
      </c>
      <c r="GS177" s="533">
        <f t="shared" si="142"/>
        <v>0</v>
      </c>
      <c r="GT177" s="533">
        <f t="shared" si="143"/>
        <v>0</v>
      </c>
      <c r="GU177" s="533">
        <f t="shared" si="144"/>
        <v>0</v>
      </c>
      <c r="GV177" s="533">
        <f t="shared" si="145"/>
        <v>0</v>
      </c>
      <c r="GW177" s="533">
        <f t="shared" si="146"/>
        <v>0</v>
      </c>
      <c r="GX177" s="533">
        <f t="shared" si="147"/>
        <v>0</v>
      </c>
      <c r="GZ177" s="511">
        <f>IF(EXACT(A177,LCI!A19),LCI!N19,-1*10^6)</f>
        <v>1.9181299999999999E-6</v>
      </c>
      <c r="HA177" s="511">
        <f t="shared" si="148"/>
        <v>0</v>
      </c>
      <c r="HB177" s="511">
        <f t="shared" si="149"/>
        <v>0</v>
      </c>
      <c r="HC177" s="511">
        <f t="shared" si="150"/>
        <v>0</v>
      </c>
      <c r="HD177" s="511">
        <f t="shared" si="151"/>
        <v>0</v>
      </c>
      <c r="HE177" s="511">
        <f t="shared" si="152"/>
        <v>0</v>
      </c>
      <c r="HF177" s="511">
        <f t="shared" si="153"/>
        <v>0</v>
      </c>
      <c r="HG177" s="511">
        <f t="shared" si="154"/>
        <v>0</v>
      </c>
      <c r="HH177" s="511">
        <f t="shared" si="155"/>
        <v>0</v>
      </c>
      <c r="HI177" s="511">
        <f t="shared" si="156"/>
        <v>0</v>
      </c>
      <c r="HJ177" s="511">
        <f t="shared" si="157"/>
        <v>0</v>
      </c>
      <c r="HK177" s="511">
        <f t="shared" si="158"/>
        <v>0</v>
      </c>
      <c r="HL177" s="511">
        <f t="shared" si="159"/>
        <v>0</v>
      </c>
      <c r="HM177" s="511">
        <f t="shared" si="160"/>
        <v>0</v>
      </c>
      <c r="HN177" s="511">
        <f t="shared" si="161"/>
        <v>0</v>
      </c>
      <c r="HO177" s="511">
        <f t="shared" si="162"/>
        <v>0</v>
      </c>
      <c r="HP177" s="511">
        <f t="shared" si="163"/>
        <v>0</v>
      </c>
      <c r="HQ177" s="511">
        <f t="shared" si="164"/>
        <v>0</v>
      </c>
      <c r="HR177" s="511">
        <f t="shared" si="165"/>
        <v>0</v>
      </c>
      <c r="HS177" s="511">
        <f t="shared" si="166"/>
        <v>0</v>
      </c>
      <c r="HT177" s="511">
        <f t="shared" si="167"/>
        <v>0</v>
      </c>
      <c r="HU177" s="511">
        <f t="shared" si="168"/>
        <v>0</v>
      </c>
      <c r="HW177" s="534">
        <f>IF(EXACT(A177,LCI!A19),LCI!O19,-1*10^6)</f>
        <v>1.2114299999999999E-6</v>
      </c>
      <c r="HX177" s="534">
        <f t="shared" si="169"/>
        <v>0</v>
      </c>
      <c r="HY177" s="534">
        <f t="shared" si="170"/>
        <v>0</v>
      </c>
      <c r="HZ177" s="534">
        <f t="shared" si="171"/>
        <v>0</v>
      </c>
      <c r="IA177" s="534">
        <f t="shared" si="172"/>
        <v>0</v>
      </c>
      <c r="IB177" s="534">
        <f t="shared" si="173"/>
        <v>0</v>
      </c>
      <c r="IC177" s="534">
        <f t="shared" si="174"/>
        <v>0</v>
      </c>
      <c r="ID177" s="534">
        <f t="shared" si="175"/>
        <v>0</v>
      </c>
      <c r="IE177" s="534">
        <f t="shared" si="176"/>
        <v>0</v>
      </c>
      <c r="IF177" s="534">
        <f t="shared" si="177"/>
        <v>0</v>
      </c>
      <c r="IG177" s="534">
        <f t="shared" si="178"/>
        <v>0</v>
      </c>
      <c r="IH177" s="534">
        <f t="shared" si="179"/>
        <v>0</v>
      </c>
      <c r="II177" s="534">
        <f t="shared" si="180"/>
        <v>0</v>
      </c>
      <c r="IJ177" s="534">
        <f t="shared" si="181"/>
        <v>0</v>
      </c>
      <c r="IK177" s="534">
        <f t="shared" si="182"/>
        <v>0</v>
      </c>
      <c r="IL177" s="534">
        <f t="shared" si="183"/>
        <v>0</v>
      </c>
      <c r="IM177" s="534">
        <f t="shared" si="184"/>
        <v>0</v>
      </c>
      <c r="IN177" s="534">
        <f t="shared" si="185"/>
        <v>0</v>
      </c>
      <c r="IO177" s="534">
        <f t="shared" si="186"/>
        <v>0</v>
      </c>
      <c r="IP177" s="534">
        <f t="shared" si="187"/>
        <v>0</v>
      </c>
      <c r="IQ177" s="534">
        <f t="shared" si="188"/>
        <v>0</v>
      </c>
      <c r="IR177" s="534">
        <f t="shared" si="189"/>
        <v>0</v>
      </c>
      <c r="IT177" s="531">
        <f>IF(EXACT(A177,LCI!A19),LCI!P19,-1*10^6)</f>
        <v>0.88282000000000005</v>
      </c>
      <c r="IU177" s="531">
        <f t="shared" si="190"/>
        <v>0</v>
      </c>
      <c r="IV177" s="531">
        <f t="shared" si="191"/>
        <v>0</v>
      </c>
      <c r="IW177" s="531">
        <f t="shared" si="192"/>
        <v>0</v>
      </c>
      <c r="IX177" s="531">
        <f t="shared" si="193"/>
        <v>0</v>
      </c>
      <c r="IY177" s="531">
        <f t="shared" si="194"/>
        <v>0</v>
      </c>
      <c r="IZ177" s="531">
        <f t="shared" si="195"/>
        <v>0</v>
      </c>
      <c r="JA177" s="531">
        <f t="shared" si="196"/>
        <v>0</v>
      </c>
      <c r="JB177" s="531">
        <f t="shared" si="197"/>
        <v>0</v>
      </c>
      <c r="JC177" s="531">
        <f t="shared" si="198"/>
        <v>0</v>
      </c>
      <c r="JD177" s="531">
        <f t="shared" si="199"/>
        <v>0</v>
      </c>
      <c r="JE177" s="531">
        <f t="shared" si="200"/>
        <v>0</v>
      </c>
      <c r="JF177" s="531">
        <f t="shared" si="201"/>
        <v>0</v>
      </c>
      <c r="JG177" s="531">
        <f t="shared" si="202"/>
        <v>0</v>
      </c>
      <c r="JH177" s="531">
        <f t="shared" si="203"/>
        <v>0</v>
      </c>
      <c r="JI177" s="531">
        <f t="shared" si="204"/>
        <v>0</v>
      </c>
      <c r="JJ177" s="531">
        <f t="shared" si="205"/>
        <v>0</v>
      </c>
      <c r="JK177" s="531">
        <f t="shared" si="206"/>
        <v>0</v>
      </c>
      <c r="JL177" s="531">
        <f t="shared" si="207"/>
        <v>0</v>
      </c>
      <c r="JM177" s="531">
        <f t="shared" si="208"/>
        <v>0</v>
      </c>
      <c r="JN177" s="531">
        <f t="shared" si="209"/>
        <v>0</v>
      </c>
      <c r="JO177" s="531">
        <f t="shared" si="210"/>
        <v>0</v>
      </c>
      <c r="JQ177" s="532">
        <f>IF(EXACT(A177,LCI!A19),LCI!Q19,-1*10^6)</f>
        <v>11.29922</v>
      </c>
      <c r="JR177" s="532">
        <f t="shared" si="211"/>
        <v>0</v>
      </c>
      <c r="JS177" s="532">
        <f t="shared" si="212"/>
        <v>0</v>
      </c>
      <c r="JT177" s="532">
        <f t="shared" si="213"/>
        <v>0</v>
      </c>
      <c r="JU177" s="532">
        <f t="shared" si="214"/>
        <v>0</v>
      </c>
      <c r="JV177" s="532">
        <f t="shared" si="215"/>
        <v>0</v>
      </c>
      <c r="JW177" s="532">
        <f t="shared" si="216"/>
        <v>0</v>
      </c>
      <c r="JX177" s="532">
        <f t="shared" si="217"/>
        <v>0</v>
      </c>
      <c r="JY177" s="532">
        <f t="shared" si="218"/>
        <v>0</v>
      </c>
      <c r="JZ177" s="532">
        <f t="shared" si="219"/>
        <v>0</v>
      </c>
      <c r="KA177" s="532">
        <f t="shared" si="220"/>
        <v>0</v>
      </c>
      <c r="KB177" s="532">
        <f t="shared" si="221"/>
        <v>0</v>
      </c>
      <c r="KC177" s="532">
        <f t="shared" si="222"/>
        <v>0</v>
      </c>
      <c r="KD177" s="532">
        <f t="shared" si="223"/>
        <v>0</v>
      </c>
      <c r="KE177" s="532">
        <f t="shared" si="224"/>
        <v>0</v>
      </c>
      <c r="KF177" s="532">
        <f t="shared" si="225"/>
        <v>0</v>
      </c>
      <c r="KG177" s="532">
        <f t="shared" si="226"/>
        <v>0</v>
      </c>
      <c r="KH177" s="532">
        <f t="shared" si="227"/>
        <v>0</v>
      </c>
      <c r="KI177" s="532">
        <f t="shared" si="228"/>
        <v>0</v>
      </c>
      <c r="KJ177" s="532">
        <f t="shared" si="229"/>
        <v>0</v>
      </c>
      <c r="KK177" s="532">
        <f t="shared" si="230"/>
        <v>0</v>
      </c>
      <c r="KL177" s="532">
        <f t="shared" si="231"/>
        <v>0</v>
      </c>
      <c r="KN177" s="533">
        <f>IF(EXACT(A177,LCI!A19),LCI!R19,-1*10^6)</f>
        <v>9.4999999999999998E-3</v>
      </c>
      <c r="KO177" s="533">
        <f t="shared" si="232"/>
        <v>0</v>
      </c>
      <c r="KP177" s="533">
        <f t="shared" si="233"/>
        <v>0</v>
      </c>
      <c r="KQ177" s="533">
        <f t="shared" si="234"/>
        <v>0</v>
      </c>
      <c r="KR177" s="533">
        <f t="shared" si="235"/>
        <v>0</v>
      </c>
      <c r="KS177" s="533">
        <f t="shared" si="236"/>
        <v>0</v>
      </c>
      <c r="KT177" s="533">
        <f t="shared" si="237"/>
        <v>0</v>
      </c>
      <c r="KU177" s="533">
        <f t="shared" si="238"/>
        <v>0</v>
      </c>
      <c r="KV177" s="533">
        <f t="shared" si="239"/>
        <v>0</v>
      </c>
      <c r="KW177" s="533">
        <f t="shared" si="240"/>
        <v>0</v>
      </c>
      <c r="KX177" s="533">
        <f t="shared" si="241"/>
        <v>0</v>
      </c>
      <c r="KY177" s="533">
        <f t="shared" si="242"/>
        <v>0</v>
      </c>
      <c r="KZ177" s="533">
        <f t="shared" si="243"/>
        <v>0</v>
      </c>
      <c r="LA177" s="533">
        <f t="shared" si="244"/>
        <v>0</v>
      </c>
      <c r="LB177" s="533">
        <f t="shared" si="245"/>
        <v>0</v>
      </c>
      <c r="LC177" s="533">
        <f t="shared" si="246"/>
        <v>0</v>
      </c>
      <c r="LD177" s="533">
        <f t="shared" si="247"/>
        <v>0</v>
      </c>
      <c r="LE177" s="533">
        <f t="shared" si="248"/>
        <v>0</v>
      </c>
      <c r="LF177" s="533">
        <f t="shared" si="249"/>
        <v>0</v>
      </c>
      <c r="LG177" s="533">
        <f t="shared" si="250"/>
        <v>0</v>
      </c>
      <c r="LH177" s="533">
        <f t="shared" si="251"/>
        <v>0</v>
      </c>
      <c r="LI177" s="533">
        <f t="shared" si="252"/>
        <v>0</v>
      </c>
    </row>
    <row r="178" spans="1:321" x14ac:dyDescent="0.25">
      <c r="A178" s="14" t="str">
        <f>LCI!A20</f>
        <v>EtOH Catalysts (kg/yr)</v>
      </c>
      <c r="B178" s="42">
        <f>B85</f>
        <v>0</v>
      </c>
      <c r="C178" s="42">
        <f t="shared" ref="C178:P178" si="284">C85</f>
        <v>0</v>
      </c>
      <c r="D178" s="42">
        <f t="shared" si="284"/>
        <v>0</v>
      </c>
      <c r="E178" s="42">
        <f t="shared" si="284"/>
        <v>0</v>
      </c>
      <c r="F178" s="42">
        <f t="shared" si="284"/>
        <v>0</v>
      </c>
      <c r="G178" s="42">
        <f t="shared" si="284"/>
        <v>0</v>
      </c>
      <c r="H178" s="42">
        <f t="shared" si="284"/>
        <v>0</v>
      </c>
      <c r="I178" s="42">
        <f t="shared" si="284"/>
        <v>0</v>
      </c>
      <c r="J178" s="42">
        <f t="shared" si="284"/>
        <v>0</v>
      </c>
      <c r="K178" s="42">
        <f t="shared" si="284"/>
        <v>0</v>
      </c>
      <c r="L178" s="42">
        <f t="shared" ref="L178" si="285">L53</f>
        <v>0</v>
      </c>
      <c r="M178" s="42">
        <f t="shared" si="284"/>
        <v>0</v>
      </c>
      <c r="N178" s="42">
        <f t="shared" si="284"/>
        <v>0</v>
      </c>
      <c r="O178" s="257">
        <f t="shared" si="284"/>
        <v>0</v>
      </c>
      <c r="P178" s="251">
        <f t="shared" si="284"/>
        <v>0</v>
      </c>
      <c r="Q178" s="251"/>
      <c r="R178" s="251"/>
      <c r="S178" s="251"/>
      <c r="T178" s="268"/>
      <c r="U178" s="251"/>
      <c r="V178" s="251"/>
      <c r="X178" s="45">
        <f>IF(EXACT(A178,LCI!A20),LCI!G20,-1*10^6)</f>
        <v>70</v>
      </c>
      <c r="Y178" s="47">
        <f t="shared" si="45"/>
        <v>0</v>
      </c>
      <c r="Z178" s="47">
        <f t="shared" si="46"/>
        <v>0</v>
      </c>
      <c r="AA178" s="47">
        <f t="shared" si="47"/>
        <v>0</v>
      </c>
      <c r="AB178" s="47">
        <f t="shared" si="48"/>
        <v>0</v>
      </c>
      <c r="AC178" s="47">
        <f t="shared" si="49"/>
        <v>0</v>
      </c>
      <c r="AD178" s="47">
        <f t="shared" si="8"/>
        <v>0</v>
      </c>
      <c r="AE178" s="47">
        <f t="shared" si="8"/>
        <v>0</v>
      </c>
      <c r="AF178" s="47">
        <f t="shared" si="8"/>
        <v>0</v>
      </c>
      <c r="AG178" s="47">
        <f t="shared" si="8"/>
        <v>0</v>
      </c>
      <c r="AH178" s="47">
        <f t="shared" si="8"/>
        <v>0</v>
      </c>
      <c r="AI178" s="47">
        <f t="shared" si="8"/>
        <v>0</v>
      </c>
      <c r="AJ178" s="47">
        <f t="shared" si="274"/>
        <v>0</v>
      </c>
      <c r="AK178" s="47">
        <f t="shared" si="50"/>
        <v>0</v>
      </c>
      <c r="AL178" s="262">
        <f t="shared" si="51"/>
        <v>0</v>
      </c>
      <c r="AM178" s="260">
        <f t="shared" si="52"/>
        <v>0</v>
      </c>
      <c r="AN178" s="260">
        <f t="shared" si="53"/>
        <v>0</v>
      </c>
      <c r="AO178" s="260">
        <f t="shared" si="54"/>
        <v>0</v>
      </c>
      <c r="AP178" s="260">
        <f t="shared" si="55"/>
        <v>0</v>
      </c>
      <c r="AQ178" s="260">
        <f t="shared" si="56"/>
        <v>0</v>
      </c>
      <c r="AR178" s="260">
        <f t="shared" si="57"/>
        <v>0</v>
      </c>
      <c r="AS178" s="260">
        <f t="shared" si="58"/>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0">
        <f t="shared" si="17"/>
        <v>0</v>
      </c>
      <c r="BE178" s="521">
        <f t="shared" si="18"/>
        <v>0</v>
      </c>
      <c r="BF178" s="71">
        <f t="shared" si="19"/>
        <v>0</v>
      </c>
      <c r="BG178" s="521">
        <f t="shared" si="278"/>
        <v>0</v>
      </c>
      <c r="BH178" s="529">
        <f t="shared" si="263"/>
        <v>0</v>
      </c>
      <c r="BI178" s="71">
        <f t="shared" si="254"/>
        <v>0</v>
      </c>
      <c r="BJ178" s="71">
        <f t="shared" si="255"/>
        <v>0</v>
      </c>
      <c r="BK178" s="71">
        <f t="shared" si="256"/>
        <v>0</v>
      </c>
      <c r="BL178" s="71">
        <f t="shared" si="257"/>
        <v>0</v>
      </c>
      <c r="BM178" s="71">
        <f t="shared" si="258"/>
        <v>0</v>
      </c>
      <c r="BN178" s="71">
        <f t="shared" si="259"/>
        <v>0</v>
      </c>
      <c r="BO178" s="71">
        <f t="shared" si="260"/>
        <v>0</v>
      </c>
      <c r="BP178" s="71">
        <f t="shared" si="261"/>
        <v>0</v>
      </c>
      <c r="BR178" s="507">
        <f>IF(EXACT(A178,LCI!A20),LCI!I20,-1*10^6)</f>
        <v>0.28749999999999998</v>
      </c>
      <c r="BS178" s="507">
        <f t="shared" si="59"/>
        <v>0</v>
      </c>
      <c r="BT178" s="507">
        <f t="shared" si="60"/>
        <v>0</v>
      </c>
      <c r="BU178" s="507">
        <f t="shared" si="60"/>
        <v>0</v>
      </c>
      <c r="BV178" s="507">
        <f t="shared" si="60"/>
        <v>0</v>
      </c>
      <c r="BW178" s="507">
        <f t="shared" si="60"/>
        <v>0</v>
      </c>
      <c r="BX178" s="507">
        <f t="shared" si="60"/>
        <v>0</v>
      </c>
      <c r="BY178" s="507">
        <f t="shared" si="60"/>
        <v>0</v>
      </c>
      <c r="BZ178" s="507">
        <f t="shared" si="280"/>
        <v>0</v>
      </c>
      <c r="CA178" s="507">
        <f t="shared" si="280"/>
        <v>0</v>
      </c>
      <c r="CB178" s="507">
        <f t="shared" si="280"/>
        <v>0</v>
      </c>
      <c r="CC178" s="507">
        <f t="shared" si="280"/>
        <v>0</v>
      </c>
      <c r="CD178" s="507">
        <f t="shared" si="280"/>
        <v>0</v>
      </c>
      <c r="CE178" s="507">
        <f t="shared" si="280"/>
        <v>0</v>
      </c>
      <c r="CF178" s="507">
        <f t="shared" si="281"/>
        <v>0</v>
      </c>
      <c r="CG178" s="507">
        <f t="shared" si="281"/>
        <v>0</v>
      </c>
      <c r="CH178" s="507">
        <f t="shared" si="281"/>
        <v>0</v>
      </c>
      <c r="CI178" s="507">
        <f t="shared" si="281"/>
        <v>0</v>
      </c>
      <c r="CJ178" s="507">
        <f t="shared" si="276"/>
        <v>0</v>
      </c>
      <c r="CK178" s="507">
        <f t="shared" si="61"/>
        <v>0</v>
      </c>
      <c r="CL178" s="507">
        <f t="shared" si="61"/>
        <v>0</v>
      </c>
      <c r="CM178" s="507">
        <f t="shared" si="61"/>
        <v>0</v>
      </c>
      <c r="CO178" s="511">
        <f>IF(EXACT(A178,LCI!A20),LCI!F20,-1*10^6)</f>
        <v>134.19999999999999</v>
      </c>
      <c r="CP178" s="511">
        <f t="shared" si="62"/>
        <v>0</v>
      </c>
      <c r="CQ178" s="511">
        <f t="shared" si="62"/>
        <v>0</v>
      </c>
      <c r="CR178" s="511">
        <f t="shared" si="62"/>
        <v>0</v>
      </c>
      <c r="CS178" s="511">
        <f t="shared" si="62"/>
        <v>0</v>
      </c>
      <c r="CT178" s="511">
        <f t="shared" si="62"/>
        <v>0</v>
      </c>
      <c r="CU178" s="511">
        <f t="shared" si="62"/>
        <v>0</v>
      </c>
      <c r="CV178" s="511">
        <f t="shared" si="282"/>
        <v>0</v>
      </c>
      <c r="CW178" s="511">
        <f t="shared" si="282"/>
        <v>0</v>
      </c>
      <c r="CX178" s="511">
        <f t="shared" si="282"/>
        <v>0</v>
      </c>
      <c r="CY178" s="511">
        <f t="shared" si="282"/>
        <v>0</v>
      </c>
      <c r="CZ178" s="511">
        <f t="shared" si="282"/>
        <v>0</v>
      </c>
      <c r="DA178" s="511">
        <f t="shared" si="282"/>
        <v>0</v>
      </c>
      <c r="DB178" s="511">
        <f t="shared" si="283"/>
        <v>0</v>
      </c>
      <c r="DC178" s="511">
        <f t="shared" si="283"/>
        <v>0</v>
      </c>
      <c r="DD178" s="511">
        <f t="shared" si="283"/>
        <v>0</v>
      </c>
      <c r="DE178" s="511">
        <f t="shared" si="283"/>
        <v>0</v>
      </c>
      <c r="DF178" s="511">
        <f t="shared" si="275"/>
        <v>0</v>
      </c>
      <c r="DG178" s="511">
        <f t="shared" si="63"/>
        <v>0</v>
      </c>
      <c r="DH178" s="511">
        <f t="shared" si="63"/>
        <v>0</v>
      </c>
      <c r="DI178" s="511">
        <f t="shared" si="63"/>
        <v>0</v>
      </c>
      <c r="DJ178" s="511">
        <f t="shared" si="63"/>
        <v>0</v>
      </c>
      <c r="DL178" s="530">
        <f>IF(EXACT(A178,LCI!A20),LCI!J20,-1*10^6)</f>
        <v>0</v>
      </c>
      <c r="DM178" s="530">
        <f t="shared" si="64"/>
        <v>0</v>
      </c>
      <c r="DN178" s="530">
        <f t="shared" si="65"/>
        <v>0</v>
      </c>
      <c r="DO178" s="530">
        <f t="shared" si="66"/>
        <v>0</v>
      </c>
      <c r="DP178" s="530">
        <f t="shared" si="67"/>
        <v>0</v>
      </c>
      <c r="DQ178" s="530">
        <f t="shared" si="68"/>
        <v>0</v>
      </c>
      <c r="DR178" s="530">
        <f t="shared" si="69"/>
        <v>0</v>
      </c>
      <c r="DS178" s="530">
        <f t="shared" si="70"/>
        <v>0</v>
      </c>
      <c r="DT178" s="530">
        <f t="shared" si="71"/>
        <v>0</v>
      </c>
      <c r="DU178" s="530">
        <f t="shared" si="72"/>
        <v>0</v>
      </c>
      <c r="DV178" s="530">
        <f t="shared" si="73"/>
        <v>0</v>
      </c>
      <c r="DW178" s="530">
        <f t="shared" si="74"/>
        <v>0</v>
      </c>
      <c r="DX178" s="530">
        <f t="shared" si="75"/>
        <v>0</v>
      </c>
      <c r="DY178" s="530">
        <f t="shared" si="76"/>
        <v>0</v>
      </c>
      <c r="DZ178" s="530">
        <f t="shared" si="77"/>
        <v>0</v>
      </c>
      <c r="EA178" s="530">
        <f t="shared" si="78"/>
        <v>0</v>
      </c>
      <c r="EB178" s="530">
        <f t="shared" si="79"/>
        <v>0</v>
      </c>
      <c r="EC178" s="530">
        <f t="shared" si="80"/>
        <v>0</v>
      </c>
      <c r="ED178" s="530">
        <f t="shared" si="81"/>
        <v>0</v>
      </c>
      <c r="EE178" s="530">
        <f t="shared" si="82"/>
        <v>0</v>
      </c>
      <c r="EF178" s="530">
        <f t="shared" si="83"/>
        <v>0</v>
      </c>
      <c r="EG178" s="530">
        <f t="shared" si="84"/>
        <v>0</v>
      </c>
      <c r="EI178" s="535">
        <f>IF(EXACT(A178,LCI!A20),LCI!K20,-1*10^6)</f>
        <v>0</v>
      </c>
      <c r="EJ178" s="531">
        <f t="shared" si="85"/>
        <v>0</v>
      </c>
      <c r="EK178" s="536">
        <f t="shared" si="86"/>
        <v>0</v>
      </c>
      <c r="EL178" s="531">
        <f t="shared" si="87"/>
        <v>0</v>
      </c>
      <c r="EM178" s="531">
        <f t="shared" si="88"/>
        <v>0</v>
      </c>
      <c r="EN178" s="531">
        <f t="shared" si="89"/>
        <v>0</v>
      </c>
      <c r="EO178" s="531">
        <f t="shared" si="90"/>
        <v>0</v>
      </c>
      <c r="EP178" s="531">
        <f t="shared" si="91"/>
        <v>0</v>
      </c>
      <c r="EQ178" s="531">
        <f t="shared" si="92"/>
        <v>0</v>
      </c>
      <c r="ER178" s="531">
        <f t="shared" si="93"/>
        <v>0</v>
      </c>
      <c r="ES178" s="531">
        <f t="shared" si="94"/>
        <v>0</v>
      </c>
      <c r="ET178" s="531">
        <f t="shared" si="95"/>
        <v>0</v>
      </c>
      <c r="EU178" s="531">
        <f t="shared" si="96"/>
        <v>0</v>
      </c>
      <c r="EV178" s="531">
        <f t="shared" si="97"/>
        <v>0</v>
      </c>
      <c r="EW178" s="531">
        <f t="shared" si="98"/>
        <v>0</v>
      </c>
      <c r="EX178" s="531">
        <f t="shared" si="99"/>
        <v>0</v>
      </c>
      <c r="EY178" s="531">
        <f t="shared" si="100"/>
        <v>0</v>
      </c>
      <c r="EZ178" s="531">
        <f t="shared" si="101"/>
        <v>0</v>
      </c>
      <c r="FA178" s="531">
        <f t="shared" si="102"/>
        <v>0</v>
      </c>
      <c r="FB178" s="531">
        <f t="shared" si="103"/>
        <v>0</v>
      </c>
      <c r="FC178" s="531">
        <f t="shared" si="104"/>
        <v>0</v>
      </c>
      <c r="FD178" s="531">
        <f t="shared" si="105"/>
        <v>0</v>
      </c>
      <c r="FF178" s="532">
        <f>IF(EXACT(A178,LCI!A20),LCI!L20,-1*10^6)</f>
        <v>0</v>
      </c>
      <c r="FG178" s="532">
        <f t="shared" si="106"/>
        <v>0</v>
      </c>
      <c r="FH178" s="532">
        <f t="shared" si="107"/>
        <v>0</v>
      </c>
      <c r="FI178" s="532">
        <f t="shared" si="108"/>
        <v>0</v>
      </c>
      <c r="FJ178" s="532">
        <f t="shared" si="109"/>
        <v>0</v>
      </c>
      <c r="FK178" s="532">
        <f t="shared" si="110"/>
        <v>0</v>
      </c>
      <c r="FL178" s="532">
        <f t="shared" si="111"/>
        <v>0</v>
      </c>
      <c r="FM178" s="532">
        <f t="shared" si="112"/>
        <v>0</v>
      </c>
      <c r="FN178" s="532">
        <f t="shared" si="113"/>
        <v>0</v>
      </c>
      <c r="FO178" s="532">
        <f t="shared" si="114"/>
        <v>0</v>
      </c>
      <c r="FP178" s="532">
        <f t="shared" si="115"/>
        <v>0</v>
      </c>
      <c r="FQ178" s="532">
        <f t="shared" si="116"/>
        <v>0</v>
      </c>
      <c r="FR178" s="532">
        <f t="shared" si="117"/>
        <v>0</v>
      </c>
      <c r="FS178" s="532">
        <f t="shared" si="118"/>
        <v>0</v>
      </c>
      <c r="FT178" s="532">
        <f t="shared" si="119"/>
        <v>0</v>
      </c>
      <c r="FU178" s="532">
        <f t="shared" si="120"/>
        <v>0</v>
      </c>
      <c r="FV178" s="532">
        <f t="shared" si="121"/>
        <v>0</v>
      </c>
      <c r="FW178" s="532">
        <f t="shared" si="122"/>
        <v>0</v>
      </c>
      <c r="FX178" s="532">
        <f t="shared" si="123"/>
        <v>0</v>
      </c>
      <c r="FY178" s="532">
        <f t="shared" si="124"/>
        <v>0</v>
      </c>
      <c r="FZ178" s="532">
        <f t="shared" si="125"/>
        <v>0</v>
      </c>
      <c r="GA178" s="532">
        <f t="shared" si="126"/>
        <v>0</v>
      </c>
      <c r="GC178" s="533">
        <f>IF(EXACT(A178,LCI!A20),LCI!M20,-1*10^6)</f>
        <v>0</v>
      </c>
      <c r="GD178" s="533">
        <f t="shared" si="127"/>
        <v>0</v>
      </c>
      <c r="GE178" s="533">
        <f t="shared" si="128"/>
        <v>0</v>
      </c>
      <c r="GF178" s="533">
        <f t="shared" si="129"/>
        <v>0</v>
      </c>
      <c r="GG178" s="533">
        <f t="shared" si="130"/>
        <v>0</v>
      </c>
      <c r="GH178" s="533">
        <f t="shared" si="131"/>
        <v>0</v>
      </c>
      <c r="GI178" s="533">
        <f t="shared" si="132"/>
        <v>0</v>
      </c>
      <c r="GJ178" s="533">
        <f t="shared" si="133"/>
        <v>0</v>
      </c>
      <c r="GK178" s="533">
        <f t="shared" si="134"/>
        <v>0</v>
      </c>
      <c r="GL178" s="533">
        <f t="shared" si="135"/>
        <v>0</v>
      </c>
      <c r="GM178" s="533">
        <f t="shared" si="136"/>
        <v>0</v>
      </c>
      <c r="GN178" s="533">
        <f t="shared" si="137"/>
        <v>0</v>
      </c>
      <c r="GO178" s="533">
        <f t="shared" si="138"/>
        <v>0</v>
      </c>
      <c r="GP178" s="533">
        <f t="shared" si="139"/>
        <v>0</v>
      </c>
      <c r="GQ178" s="533">
        <f t="shared" si="140"/>
        <v>0</v>
      </c>
      <c r="GR178" s="533">
        <f t="shared" si="141"/>
        <v>0</v>
      </c>
      <c r="GS178" s="533">
        <f t="shared" si="142"/>
        <v>0</v>
      </c>
      <c r="GT178" s="533">
        <f t="shared" si="143"/>
        <v>0</v>
      </c>
      <c r="GU178" s="533">
        <f t="shared" si="144"/>
        <v>0</v>
      </c>
      <c r="GV178" s="533">
        <f t="shared" si="145"/>
        <v>0</v>
      </c>
      <c r="GW178" s="533">
        <f t="shared" si="146"/>
        <v>0</v>
      </c>
      <c r="GX178" s="533">
        <f t="shared" si="147"/>
        <v>0</v>
      </c>
      <c r="GZ178" s="511">
        <f>IF(EXACT(A178,LCI!A20),LCI!N20,-1*10^6)</f>
        <v>0</v>
      </c>
      <c r="HA178" s="511">
        <f t="shared" si="148"/>
        <v>0</v>
      </c>
      <c r="HB178" s="511">
        <f t="shared" si="149"/>
        <v>0</v>
      </c>
      <c r="HC178" s="511">
        <f t="shared" si="150"/>
        <v>0</v>
      </c>
      <c r="HD178" s="511">
        <f t="shared" si="151"/>
        <v>0</v>
      </c>
      <c r="HE178" s="511">
        <f t="shared" si="152"/>
        <v>0</v>
      </c>
      <c r="HF178" s="511">
        <f t="shared" si="153"/>
        <v>0</v>
      </c>
      <c r="HG178" s="511">
        <f t="shared" si="154"/>
        <v>0</v>
      </c>
      <c r="HH178" s="511">
        <f t="shared" si="155"/>
        <v>0</v>
      </c>
      <c r="HI178" s="511">
        <f t="shared" si="156"/>
        <v>0</v>
      </c>
      <c r="HJ178" s="511">
        <f t="shared" si="157"/>
        <v>0</v>
      </c>
      <c r="HK178" s="511">
        <f t="shared" si="158"/>
        <v>0</v>
      </c>
      <c r="HL178" s="511">
        <f t="shared" si="159"/>
        <v>0</v>
      </c>
      <c r="HM178" s="511">
        <f t="shared" si="160"/>
        <v>0</v>
      </c>
      <c r="HN178" s="511">
        <f t="shared" si="161"/>
        <v>0</v>
      </c>
      <c r="HO178" s="511">
        <f t="shared" si="162"/>
        <v>0</v>
      </c>
      <c r="HP178" s="511">
        <f t="shared" si="163"/>
        <v>0</v>
      </c>
      <c r="HQ178" s="511">
        <f t="shared" si="164"/>
        <v>0</v>
      </c>
      <c r="HR178" s="511">
        <f t="shared" si="165"/>
        <v>0</v>
      </c>
      <c r="HS178" s="511">
        <f t="shared" si="166"/>
        <v>0</v>
      </c>
      <c r="HT178" s="511">
        <f t="shared" si="167"/>
        <v>0</v>
      </c>
      <c r="HU178" s="511">
        <f t="shared" si="168"/>
        <v>0</v>
      </c>
      <c r="HW178" s="534">
        <f>IF(EXACT(A178,LCI!A20),LCI!O20,-1*10^6)</f>
        <v>0</v>
      </c>
      <c r="HX178" s="534">
        <f t="shared" si="169"/>
        <v>0</v>
      </c>
      <c r="HY178" s="534">
        <f t="shared" si="170"/>
        <v>0</v>
      </c>
      <c r="HZ178" s="534">
        <f t="shared" si="171"/>
        <v>0</v>
      </c>
      <c r="IA178" s="534">
        <f t="shared" si="172"/>
        <v>0</v>
      </c>
      <c r="IB178" s="534">
        <f t="shared" si="173"/>
        <v>0</v>
      </c>
      <c r="IC178" s="534">
        <f t="shared" si="174"/>
        <v>0</v>
      </c>
      <c r="ID178" s="534">
        <f t="shared" si="175"/>
        <v>0</v>
      </c>
      <c r="IE178" s="534">
        <f t="shared" si="176"/>
        <v>0</v>
      </c>
      <c r="IF178" s="534">
        <f t="shared" si="177"/>
        <v>0</v>
      </c>
      <c r="IG178" s="534">
        <f t="shared" si="178"/>
        <v>0</v>
      </c>
      <c r="IH178" s="534">
        <f t="shared" si="179"/>
        <v>0</v>
      </c>
      <c r="II178" s="534">
        <f t="shared" si="180"/>
        <v>0</v>
      </c>
      <c r="IJ178" s="534">
        <f t="shared" si="181"/>
        <v>0</v>
      </c>
      <c r="IK178" s="534">
        <f t="shared" si="182"/>
        <v>0</v>
      </c>
      <c r="IL178" s="534">
        <f t="shared" si="183"/>
        <v>0</v>
      </c>
      <c r="IM178" s="534">
        <f t="shared" si="184"/>
        <v>0</v>
      </c>
      <c r="IN178" s="534">
        <f t="shared" si="185"/>
        <v>0</v>
      </c>
      <c r="IO178" s="534">
        <f t="shared" si="186"/>
        <v>0</v>
      </c>
      <c r="IP178" s="534">
        <f t="shared" si="187"/>
        <v>0</v>
      </c>
      <c r="IQ178" s="534">
        <f t="shared" si="188"/>
        <v>0</v>
      </c>
      <c r="IR178" s="534">
        <f t="shared" si="189"/>
        <v>0</v>
      </c>
      <c r="IT178" s="531">
        <f>IF(EXACT(A178,LCI!A20),LCI!P20,-1*10^6)</f>
        <v>0</v>
      </c>
      <c r="IU178" s="531">
        <f t="shared" si="190"/>
        <v>0</v>
      </c>
      <c r="IV178" s="531">
        <f t="shared" si="191"/>
        <v>0</v>
      </c>
      <c r="IW178" s="531">
        <f t="shared" si="192"/>
        <v>0</v>
      </c>
      <c r="IX178" s="531">
        <f t="shared" si="193"/>
        <v>0</v>
      </c>
      <c r="IY178" s="531">
        <f t="shared" si="194"/>
        <v>0</v>
      </c>
      <c r="IZ178" s="531">
        <f t="shared" si="195"/>
        <v>0</v>
      </c>
      <c r="JA178" s="531">
        <f t="shared" si="196"/>
        <v>0</v>
      </c>
      <c r="JB178" s="531">
        <f t="shared" si="197"/>
        <v>0</v>
      </c>
      <c r="JC178" s="531">
        <f t="shared" si="198"/>
        <v>0</v>
      </c>
      <c r="JD178" s="531">
        <f t="shared" si="199"/>
        <v>0</v>
      </c>
      <c r="JE178" s="531">
        <f t="shared" si="200"/>
        <v>0</v>
      </c>
      <c r="JF178" s="531">
        <f t="shared" si="201"/>
        <v>0</v>
      </c>
      <c r="JG178" s="531">
        <f t="shared" si="202"/>
        <v>0</v>
      </c>
      <c r="JH178" s="531">
        <f t="shared" si="203"/>
        <v>0</v>
      </c>
      <c r="JI178" s="531">
        <f t="shared" si="204"/>
        <v>0</v>
      </c>
      <c r="JJ178" s="531">
        <f t="shared" si="205"/>
        <v>0</v>
      </c>
      <c r="JK178" s="531">
        <f t="shared" si="206"/>
        <v>0</v>
      </c>
      <c r="JL178" s="531">
        <f t="shared" si="207"/>
        <v>0</v>
      </c>
      <c r="JM178" s="531">
        <f t="shared" si="208"/>
        <v>0</v>
      </c>
      <c r="JN178" s="531">
        <f t="shared" si="209"/>
        <v>0</v>
      </c>
      <c r="JO178" s="531">
        <f t="shared" si="210"/>
        <v>0</v>
      </c>
      <c r="JQ178" s="532">
        <f>IF(EXACT(A178,LCI!A20),LCI!Q20,-1*10^6)</f>
        <v>0</v>
      </c>
      <c r="JR178" s="532">
        <f t="shared" si="211"/>
        <v>0</v>
      </c>
      <c r="JS178" s="532">
        <f t="shared" si="212"/>
        <v>0</v>
      </c>
      <c r="JT178" s="532">
        <f t="shared" si="213"/>
        <v>0</v>
      </c>
      <c r="JU178" s="532">
        <f t="shared" si="214"/>
        <v>0</v>
      </c>
      <c r="JV178" s="532">
        <f t="shared" si="215"/>
        <v>0</v>
      </c>
      <c r="JW178" s="532">
        <f t="shared" si="216"/>
        <v>0</v>
      </c>
      <c r="JX178" s="532">
        <f t="shared" si="217"/>
        <v>0</v>
      </c>
      <c r="JY178" s="532">
        <f t="shared" si="218"/>
        <v>0</v>
      </c>
      <c r="JZ178" s="532">
        <f t="shared" si="219"/>
        <v>0</v>
      </c>
      <c r="KA178" s="532">
        <f t="shared" si="220"/>
        <v>0</v>
      </c>
      <c r="KB178" s="532">
        <f t="shared" si="221"/>
        <v>0</v>
      </c>
      <c r="KC178" s="532">
        <f t="shared" si="222"/>
        <v>0</v>
      </c>
      <c r="KD178" s="532">
        <f t="shared" si="223"/>
        <v>0</v>
      </c>
      <c r="KE178" s="532">
        <f t="shared" si="224"/>
        <v>0</v>
      </c>
      <c r="KF178" s="532">
        <f t="shared" si="225"/>
        <v>0</v>
      </c>
      <c r="KG178" s="532">
        <f t="shared" si="226"/>
        <v>0</v>
      </c>
      <c r="KH178" s="532">
        <f t="shared" si="227"/>
        <v>0</v>
      </c>
      <c r="KI178" s="532">
        <f t="shared" si="228"/>
        <v>0</v>
      </c>
      <c r="KJ178" s="532">
        <f t="shared" si="229"/>
        <v>0</v>
      </c>
      <c r="KK178" s="532">
        <f t="shared" si="230"/>
        <v>0</v>
      </c>
      <c r="KL178" s="532">
        <f t="shared" si="231"/>
        <v>0</v>
      </c>
      <c r="KN178" s="533">
        <f>IF(EXACT(A178,LCI!A20),LCI!R20,-1*10^6)</f>
        <v>0</v>
      </c>
      <c r="KO178" s="533">
        <f t="shared" si="232"/>
        <v>0</v>
      </c>
      <c r="KP178" s="533">
        <f t="shared" si="233"/>
        <v>0</v>
      </c>
      <c r="KQ178" s="533">
        <f t="shared" si="234"/>
        <v>0</v>
      </c>
      <c r="KR178" s="533">
        <f t="shared" si="235"/>
        <v>0</v>
      </c>
      <c r="KS178" s="533">
        <f t="shared" si="236"/>
        <v>0</v>
      </c>
      <c r="KT178" s="533">
        <f t="shared" si="237"/>
        <v>0</v>
      </c>
      <c r="KU178" s="533">
        <f t="shared" si="238"/>
        <v>0</v>
      </c>
      <c r="KV178" s="533">
        <f t="shared" si="239"/>
        <v>0</v>
      </c>
      <c r="KW178" s="533">
        <f t="shared" si="240"/>
        <v>0</v>
      </c>
      <c r="KX178" s="533">
        <f t="shared" si="241"/>
        <v>0</v>
      </c>
      <c r="KY178" s="533">
        <f t="shared" si="242"/>
        <v>0</v>
      </c>
      <c r="KZ178" s="533">
        <f t="shared" si="243"/>
        <v>0</v>
      </c>
      <c r="LA178" s="533">
        <f t="shared" si="244"/>
        <v>0</v>
      </c>
      <c r="LB178" s="533">
        <f t="shared" si="245"/>
        <v>0</v>
      </c>
      <c r="LC178" s="533">
        <f t="shared" si="246"/>
        <v>0</v>
      </c>
      <c r="LD178" s="533">
        <f t="shared" si="247"/>
        <v>0</v>
      </c>
      <c r="LE178" s="533">
        <f t="shared" si="248"/>
        <v>0</v>
      </c>
      <c r="LF178" s="533">
        <f t="shared" si="249"/>
        <v>0</v>
      </c>
      <c r="LG178" s="533">
        <f t="shared" si="250"/>
        <v>0</v>
      </c>
      <c r="LH178" s="533">
        <f t="shared" si="251"/>
        <v>0</v>
      </c>
      <c r="LI178" s="533">
        <f t="shared" si="252"/>
        <v>0</v>
      </c>
    </row>
    <row r="179" spans="1:321" x14ac:dyDescent="0.25">
      <c r="A179" s="14" t="str">
        <f>LCI!A21</f>
        <v>Forestry Residue (kg/yr)</v>
      </c>
      <c r="B179" s="42">
        <f>B17</f>
        <v>0</v>
      </c>
      <c r="C179" s="42">
        <f t="shared" ref="C179:P179" si="286">C17</f>
        <v>0</v>
      </c>
      <c r="D179" s="42">
        <f t="shared" si="286"/>
        <v>0</v>
      </c>
      <c r="E179" s="42">
        <f t="shared" si="286"/>
        <v>0</v>
      </c>
      <c r="F179" s="42">
        <f t="shared" si="286"/>
        <v>0</v>
      </c>
      <c r="G179" s="42">
        <f t="shared" si="286"/>
        <v>0</v>
      </c>
      <c r="H179" s="42">
        <f t="shared" si="286"/>
        <v>0</v>
      </c>
      <c r="I179" s="42">
        <f t="shared" si="286"/>
        <v>0</v>
      </c>
      <c r="J179" s="42">
        <f t="shared" si="286"/>
        <v>0</v>
      </c>
      <c r="K179" s="42">
        <f t="shared" si="286"/>
        <v>0</v>
      </c>
      <c r="L179" s="42">
        <f t="shared" ref="L179" si="287">L54</f>
        <v>0</v>
      </c>
      <c r="M179" s="42">
        <f t="shared" si="286"/>
        <v>0</v>
      </c>
      <c r="N179" s="42">
        <f t="shared" si="286"/>
        <v>0</v>
      </c>
      <c r="O179" s="257">
        <f>O115</f>
        <v>1000000</v>
      </c>
      <c r="P179" s="251">
        <f t="shared" si="286"/>
        <v>0</v>
      </c>
      <c r="Q179" s="251"/>
      <c r="R179" s="251"/>
      <c r="S179" s="251"/>
      <c r="T179" s="268"/>
      <c r="U179" s="251"/>
      <c r="V179" s="251"/>
      <c r="X179" s="45">
        <f>IF(EXACT(A179,LCI!A21),LCI!G21,-1*10^6)</f>
        <v>4.6076791999999998E-2</v>
      </c>
      <c r="Y179" s="47">
        <f t="shared" si="45"/>
        <v>0</v>
      </c>
      <c r="Z179" s="47">
        <f t="shared" si="46"/>
        <v>0</v>
      </c>
      <c r="AA179" s="47">
        <f t="shared" si="47"/>
        <v>0</v>
      </c>
      <c r="AB179" s="47">
        <f t="shared" si="48"/>
        <v>0</v>
      </c>
      <c r="AC179" s="47">
        <f t="shared" si="49"/>
        <v>0</v>
      </c>
      <c r="AD179" s="47">
        <f t="shared" si="8"/>
        <v>0</v>
      </c>
      <c r="AE179" s="47">
        <f t="shared" si="8"/>
        <v>0</v>
      </c>
      <c r="AF179" s="47">
        <f t="shared" si="8"/>
        <v>0</v>
      </c>
      <c r="AG179" s="47">
        <f t="shared" si="8"/>
        <v>0</v>
      </c>
      <c r="AH179" s="47">
        <f t="shared" si="8"/>
        <v>0</v>
      </c>
      <c r="AI179" s="47">
        <f t="shared" si="8"/>
        <v>0</v>
      </c>
      <c r="AJ179" s="47">
        <f t="shared" ref="AJ179:AJ220" si="288">M179*$X179</f>
        <v>0</v>
      </c>
      <c r="AK179" s="47">
        <f t="shared" si="50"/>
        <v>0</v>
      </c>
      <c r="AL179" s="262">
        <f t="shared" si="51"/>
        <v>46076.792000000001</v>
      </c>
      <c r="AM179" s="260">
        <f t="shared" si="52"/>
        <v>0</v>
      </c>
      <c r="AN179" s="260">
        <f t="shared" si="53"/>
        <v>0</v>
      </c>
      <c r="AO179" s="260">
        <f t="shared" si="54"/>
        <v>0</v>
      </c>
      <c r="AP179" s="260">
        <f t="shared" si="55"/>
        <v>0</v>
      </c>
      <c r="AQ179" s="260">
        <f t="shared" si="56"/>
        <v>0</v>
      </c>
      <c r="AR179" s="260">
        <f t="shared" si="57"/>
        <v>0</v>
      </c>
      <c r="AS179" s="260">
        <f t="shared" si="58"/>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0">
        <f t="shared" si="17"/>
        <v>0</v>
      </c>
      <c r="BE179" s="521">
        <f t="shared" si="18"/>
        <v>0</v>
      </c>
      <c r="BF179" s="71">
        <f t="shared" si="19"/>
        <v>0</v>
      </c>
      <c r="BG179" s="521">
        <f t="shared" si="278"/>
        <v>0</v>
      </c>
      <c r="BH179" s="529">
        <f t="shared" si="263"/>
        <v>0</v>
      </c>
      <c r="BI179" s="71">
        <f t="shared" si="254"/>
        <v>0</v>
      </c>
      <c r="BJ179" s="71">
        <f t="shared" si="255"/>
        <v>0</v>
      </c>
      <c r="BK179" s="71">
        <f t="shared" si="256"/>
        <v>0</v>
      </c>
      <c r="BL179" s="71">
        <f t="shared" si="257"/>
        <v>0</v>
      </c>
      <c r="BM179" s="71">
        <f t="shared" si="258"/>
        <v>0</v>
      </c>
      <c r="BN179" s="71">
        <f t="shared" si="259"/>
        <v>0</v>
      </c>
      <c r="BO179" s="71">
        <f t="shared" si="260"/>
        <v>0</v>
      </c>
      <c r="BP179" s="71">
        <f t="shared" si="261"/>
        <v>0</v>
      </c>
      <c r="BR179" s="507">
        <f>IF(EXACT(A179,LCI!A21),LCI!I21,-1*10^6)</f>
        <v>0</v>
      </c>
      <c r="BS179" s="507">
        <f t="shared" si="59"/>
        <v>0</v>
      </c>
      <c r="BT179" s="507">
        <f t="shared" si="60"/>
        <v>0</v>
      </c>
      <c r="BU179" s="507">
        <f t="shared" si="60"/>
        <v>0</v>
      </c>
      <c r="BV179" s="507">
        <f t="shared" si="60"/>
        <v>0</v>
      </c>
      <c r="BW179" s="507">
        <f t="shared" si="60"/>
        <v>0</v>
      </c>
      <c r="BX179" s="507">
        <f t="shared" si="60"/>
        <v>0</v>
      </c>
      <c r="BY179" s="507">
        <f t="shared" si="60"/>
        <v>0</v>
      </c>
      <c r="BZ179" s="507">
        <f t="shared" si="280"/>
        <v>0</v>
      </c>
      <c r="CA179" s="507">
        <f t="shared" si="280"/>
        <v>0</v>
      </c>
      <c r="CB179" s="507">
        <f t="shared" si="280"/>
        <v>0</v>
      </c>
      <c r="CC179" s="507">
        <f t="shared" si="280"/>
        <v>0</v>
      </c>
      <c r="CD179" s="507">
        <f t="shared" si="280"/>
        <v>0</v>
      </c>
      <c r="CE179" s="507">
        <f t="shared" si="280"/>
        <v>0</v>
      </c>
      <c r="CF179" s="507">
        <f t="shared" si="281"/>
        <v>0</v>
      </c>
      <c r="CG179" s="507">
        <f t="shared" si="281"/>
        <v>0</v>
      </c>
      <c r="CH179" s="507">
        <f t="shared" si="281"/>
        <v>0</v>
      </c>
      <c r="CI179" s="507">
        <f t="shared" si="281"/>
        <v>0</v>
      </c>
      <c r="CJ179" s="507">
        <f t="shared" si="276"/>
        <v>0</v>
      </c>
      <c r="CK179" s="507">
        <f t="shared" si="61"/>
        <v>0</v>
      </c>
      <c r="CL179" s="507">
        <f t="shared" si="61"/>
        <v>0</v>
      </c>
      <c r="CM179" s="507">
        <f t="shared" si="61"/>
        <v>0</v>
      </c>
      <c r="CO179" s="511">
        <f>IF(EXACT(A179,LCI!A21),LCI!F21,-1*10^6)</f>
        <v>0</v>
      </c>
      <c r="CP179" s="511">
        <f t="shared" si="62"/>
        <v>0</v>
      </c>
      <c r="CQ179" s="511">
        <f t="shared" si="62"/>
        <v>0</v>
      </c>
      <c r="CR179" s="511">
        <f t="shared" si="62"/>
        <v>0</v>
      </c>
      <c r="CS179" s="511">
        <f t="shared" si="62"/>
        <v>0</v>
      </c>
      <c r="CT179" s="511">
        <f t="shared" si="62"/>
        <v>0</v>
      </c>
      <c r="CU179" s="511">
        <f t="shared" si="62"/>
        <v>0</v>
      </c>
      <c r="CV179" s="511">
        <f t="shared" si="282"/>
        <v>0</v>
      </c>
      <c r="CW179" s="511">
        <f t="shared" si="282"/>
        <v>0</v>
      </c>
      <c r="CX179" s="511">
        <f t="shared" si="282"/>
        <v>0</v>
      </c>
      <c r="CY179" s="511">
        <f t="shared" si="282"/>
        <v>0</v>
      </c>
      <c r="CZ179" s="511">
        <f t="shared" si="282"/>
        <v>0</v>
      </c>
      <c r="DA179" s="511">
        <f t="shared" si="282"/>
        <v>0</v>
      </c>
      <c r="DB179" s="511">
        <f t="shared" si="283"/>
        <v>0</v>
      </c>
      <c r="DC179" s="511">
        <f t="shared" si="283"/>
        <v>0</v>
      </c>
      <c r="DD179" s="511">
        <f t="shared" si="283"/>
        <v>0</v>
      </c>
      <c r="DE179" s="511">
        <f t="shared" si="283"/>
        <v>0</v>
      </c>
      <c r="DF179" s="511">
        <f t="shared" si="275"/>
        <v>0</v>
      </c>
      <c r="DG179" s="511">
        <f t="shared" si="63"/>
        <v>0</v>
      </c>
      <c r="DH179" s="511">
        <f t="shared" si="63"/>
        <v>0</v>
      </c>
      <c r="DI179" s="511">
        <f t="shared" si="63"/>
        <v>0</v>
      </c>
      <c r="DJ179" s="511">
        <f t="shared" si="63"/>
        <v>0</v>
      </c>
      <c r="DL179" s="530">
        <f>IF(EXACT(A179,LCI!A21),LCI!J21,-1*10^6)</f>
        <v>0</v>
      </c>
      <c r="DM179" s="530">
        <f t="shared" si="64"/>
        <v>0</v>
      </c>
      <c r="DN179" s="530">
        <f t="shared" si="65"/>
        <v>0</v>
      </c>
      <c r="DO179" s="530">
        <f t="shared" si="66"/>
        <v>0</v>
      </c>
      <c r="DP179" s="530">
        <f t="shared" si="67"/>
        <v>0</v>
      </c>
      <c r="DQ179" s="530">
        <f t="shared" si="68"/>
        <v>0</v>
      </c>
      <c r="DR179" s="530">
        <f t="shared" si="69"/>
        <v>0</v>
      </c>
      <c r="DS179" s="530">
        <f t="shared" si="70"/>
        <v>0</v>
      </c>
      <c r="DT179" s="530">
        <f t="shared" si="71"/>
        <v>0</v>
      </c>
      <c r="DU179" s="530">
        <f t="shared" si="72"/>
        <v>0</v>
      </c>
      <c r="DV179" s="530">
        <f t="shared" si="73"/>
        <v>0</v>
      </c>
      <c r="DW179" s="530">
        <f t="shared" si="74"/>
        <v>0</v>
      </c>
      <c r="DX179" s="530">
        <f t="shared" si="75"/>
        <v>0</v>
      </c>
      <c r="DY179" s="530">
        <f t="shared" si="76"/>
        <v>0</v>
      </c>
      <c r="DZ179" s="530">
        <f t="shared" si="77"/>
        <v>0</v>
      </c>
      <c r="EA179" s="530">
        <f t="shared" si="78"/>
        <v>0</v>
      </c>
      <c r="EB179" s="530">
        <f t="shared" si="79"/>
        <v>0</v>
      </c>
      <c r="EC179" s="530">
        <f t="shared" si="80"/>
        <v>0</v>
      </c>
      <c r="ED179" s="530">
        <f t="shared" si="81"/>
        <v>0</v>
      </c>
      <c r="EE179" s="530">
        <f t="shared" si="82"/>
        <v>0</v>
      </c>
      <c r="EF179" s="530">
        <f t="shared" si="83"/>
        <v>0</v>
      </c>
      <c r="EG179" s="530">
        <f t="shared" si="84"/>
        <v>0</v>
      </c>
      <c r="EI179" s="535">
        <f>IF(EXACT(A179,LCI!A21),LCI!K21,-1*10^6)</f>
        <v>0</v>
      </c>
      <c r="EJ179" s="531">
        <f t="shared" si="85"/>
        <v>0</v>
      </c>
      <c r="EK179" s="536">
        <f t="shared" si="86"/>
        <v>0</v>
      </c>
      <c r="EL179" s="531">
        <f t="shared" si="87"/>
        <v>0</v>
      </c>
      <c r="EM179" s="531">
        <f t="shared" si="88"/>
        <v>0</v>
      </c>
      <c r="EN179" s="531">
        <f t="shared" si="89"/>
        <v>0</v>
      </c>
      <c r="EO179" s="531">
        <f t="shared" si="90"/>
        <v>0</v>
      </c>
      <c r="EP179" s="531">
        <f t="shared" si="91"/>
        <v>0</v>
      </c>
      <c r="EQ179" s="531">
        <f t="shared" si="92"/>
        <v>0</v>
      </c>
      <c r="ER179" s="531">
        <f t="shared" si="93"/>
        <v>0</v>
      </c>
      <c r="ES179" s="531">
        <f t="shared" si="94"/>
        <v>0</v>
      </c>
      <c r="ET179" s="531">
        <f t="shared" si="95"/>
        <v>0</v>
      </c>
      <c r="EU179" s="531">
        <f t="shared" si="96"/>
        <v>0</v>
      </c>
      <c r="EV179" s="531">
        <f t="shared" si="97"/>
        <v>0</v>
      </c>
      <c r="EW179" s="531">
        <f t="shared" si="98"/>
        <v>0</v>
      </c>
      <c r="EX179" s="531">
        <f t="shared" si="99"/>
        <v>0</v>
      </c>
      <c r="EY179" s="531">
        <f t="shared" si="100"/>
        <v>0</v>
      </c>
      <c r="EZ179" s="531">
        <f t="shared" si="101"/>
        <v>0</v>
      </c>
      <c r="FA179" s="531">
        <f t="shared" si="102"/>
        <v>0</v>
      </c>
      <c r="FB179" s="531">
        <f t="shared" si="103"/>
        <v>0</v>
      </c>
      <c r="FC179" s="531">
        <f t="shared" si="104"/>
        <v>0</v>
      </c>
      <c r="FD179" s="531">
        <f t="shared" si="105"/>
        <v>0</v>
      </c>
      <c r="FF179" s="532">
        <f>IF(EXACT(A179,LCI!A21),LCI!L21,-1*10^6)</f>
        <v>0</v>
      </c>
      <c r="FG179" s="532">
        <f t="shared" si="106"/>
        <v>0</v>
      </c>
      <c r="FH179" s="532">
        <f t="shared" si="107"/>
        <v>0</v>
      </c>
      <c r="FI179" s="532">
        <f t="shared" si="108"/>
        <v>0</v>
      </c>
      <c r="FJ179" s="532">
        <f t="shared" si="109"/>
        <v>0</v>
      </c>
      <c r="FK179" s="532">
        <f t="shared" si="110"/>
        <v>0</v>
      </c>
      <c r="FL179" s="532">
        <f t="shared" si="111"/>
        <v>0</v>
      </c>
      <c r="FM179" s="532">
        <f t="shared" si="112"/>
        <v>0</v>
      </c>
      <c r="FN179" s="532">
        <f t="shared" si="113"/>
        <v>0</v>
      </c>
      <c r="FO179" s="532">
        <f t="shared" si="114"/>
        <v>0</v>
      </c>
      <c r="FP179" s="532">
        <f t="shared" si="115"/>
        <v>0</v>
      </c>
      <c r="FQ179" s="532">
        <f t="shared" si="116"/>
        <v>0</v>
      </c>
      <c r="FR179" s="532">
        <f t="shared" si="117"/>
        <v>0</v>
      </c>
      <c r="FS179" s="532">
        <f t="shared" si="118"/>
        <v>0</v>
      </c>
      <c r="FT179" s="532">
        <f t="shared" si="119"/>
        <v>0</v>
      </c>
      <c r="FU179" s="532">
        <f t="shared" si="120"/>
        <v>0</v>
      </c>
      <c r="FV179" s="532">
        <f t="shared" si="121"/>
        <v>0</v>
      </c>
      <c r="FW179" s="532">
        <f t="shared" si="122"/>
        <v>0</v>
      </c>
      <c r="FX179" s="532">
        <f t="shared" si="123"/>
        <v>0</v>
      </c>
      <c r="FY179" s="532">
        <f t="shared" si="124"/>
        <v>0</v>
      </c>
      <c r="FZ179" s="532">
        <f t="shared" si="125"/>
        <v>0</v>
      </c>
      <c r="GA179" s="532">
        <f t="shared" si="126"/>
        <v>0</v>
      </c>
      <c r="GC179" s="533">
        <f>IF(EXACT(A179,LCI!A21),LCI!M21,-1*10^6)</f>
        <v>0</v>
      </c>
      <c r="GD179" s="533">
        <f t="shared" si="127"/>
        <v>0</v>
      </c>
      <c r="GE179" s="533">
        <f t="shared" si="128"/>
        <v>0</v>
      </c>
      <c r="GF179" s="533">
        <f t="shared" si="129"/>
        <v>0</v>
      </c>
      <c r="GG179" s="533">
        <f t="shared" si="130"/>
        <v>0</v>
      </c>
      <c r="GH179" s="533">
        <f t="shared" si="131"/>
        <v>0</v>
      </c>
      <c r="GI179" s="533">
        <f t="shared" si="132"/>
        <v>0</v>
      </c>
      <c r="GJ179" s="533">
        <f t="shared" si="133"/>
        <v>0</v>
      </c>
      <c r="GK179" s="533">
        <f t="shared" si="134"/>
        <v>0</v>
      </c>
      <c r="GL179" s="533">
        <f t="shared" si="135"/>
        <v>0</v>
      </c>
      <c r="GM179" s="533">
        <f t="shared" si="136"/>
        <v>0</v>
      </c>
      <c r="GN179" s="533">
        <f t="shared" si="137"/>
        <v>0</v>
      </c>
      <c r="GO179" s="533">
        <f t="shared" si="138"/>
        <v>0</v>
      </c>
      <c r="GP179" s="533">
        <f t="shared" si="139"/>
        <v>0</v>
      </c>
      <c r="GQ179" s="533">
        <f t="shared" si="140"/>
        <v>0</v>
      </c>
      <c r="GR179" s="533">
        <f t="shared" si="141"/>
        <v>0</v>
      </c>
      <c r="GS179" s="533">
        <f t="shared" si="142"/>
        <v>0</v>
      </c>
      <c r="GT179" s="533">
        <f t="shared" si="143"/>
        <v>0</v>
      </c>
      <c r="GU179" s="533">
        <f t="shared" si="144"/>
        <v>0</v>
      </c>
      <c r="GV179" s="533">
        <f t="shared" si="145"/>
        <v>0</v>
      </c>
      <c r="GW179" s="533">
        <f t="shared" si="146"/>
        <v>0</v>
      </c>
      <c r="GX179" s="533">
        <f t="shared" si="147"/>
        <v>0</v>
      </c>
      <c r="GZ179" s="511">
        <f>IF(EXACT(A179,LCI!A21),LCI!N21,-1*10^6)</f>
        <v>0</v>
      </c>
      <c r="HA179" s="511">
        <f t="shared" si="148"/>
        <v>0</v>
      </c>
      <c r="HB179" s="511">
        <f t="shared" si="149"/>
        <v>0</v>
      </c>
      <c r="HC179" s="511">
        <f t="shared" si="150"/>
        <v>0</v>
      </c>
      <c r="HD179" s="511">
        <f t="shared" si="151"/>
        <v>0</v>
      </c>
      <c r="HE179" s="511">
        <f t="shared" si="152"/>
        <v>0</v>
      </c>
      <c r="HF179" s="511">
        <f t="shared" si="153"/>
        <v>0</v>
      </c>
      <c r="HG179" s="511">
        <f t="shared" si="154"/>
        <v>0</v>
      </c>
      <c r="HH179" s="511">
        <f t="shared" si="155"/>
        <v>0</v>
      </c>
      <c r="HI179" s="511">
        <f t="shared" si="156"/>
        <v>0</v>
      </c>
      <c r="HJ179" s="511">
        <f t="shared" si="157"/>
        <v>0</v>
      </c>
      <c r="HK179" s="511">
        <f t="shared" si="158"/>
        <v>0</v>
      </c>
      <c r="HL179" s="511">
        <f t="shared" si="159"/>
        <v>0</v>
      </c>
      <c r="HM179" s="511">
        <f t="shared" si="160"/>
        <v>0</v>
      </c>
      <c r="HN179" s="511">
        <f t="shared" si="161"/>
        <v>0</v>
      </c>
      <c r="HO179" s="511">
        <f t="shared" si="162"/>
        <v>0</v>
      </c>
      <c r="HP179" s="511">
        <f t="shared" si="163"/>
        <v>0</v>
      </c>
      <c r="HQ179" s="511">
        <f t="shared" si="164"/>
        <v>0</v>
      </c>
      <c r="HR179" s="511">
        <f t="shared" si="165"/>
        <v>0</v>
      </c>
      <c r="HS179" s="511">
        <f t="shared" si="166"/>
        <v>0</v>
      </c>
      <c r="HT179" s="511">
        <f t="shared" si="167"/>
        <v>0</v>
      </c>
      <c r="HU179" s="511">
        <f t="shared" si="168"/>
        <v>0</v>
      </c>
      <c r="HW179" s="534">
        <f>IF(EXACT(A179,LCI!A21),LCI!O21,-1*10^6)</f>
        <v>0</v>
      </c>
      <c r="HX179" s="534">
        <f t="shared" si="169"/>
        <v>0</v>
      </c>
      <c r="HY179" s="534">
        <f t="shared" si="170"/>
        <v>0</v>
      </c>
      <c r="HZ179" s="534">
        <f t="shared" si="171"/>
        <v>0</v>
      </c>
      <c r="IA179" s="534">
        <f t="shared" si="172"/>
        <v>0</v>
      </c>
      <c r="IB179" s="534">
        <f t="shared" si="173"/>
        <v>0</v>
      </c>
      <c r="IC179" s="534">
        <f t="shared" si="174"/>
        <v>0</v>
      </c>
      <c r="ID179" s="534">
        <f t="shared" si="175"/>
        <v>0</v>
      </c>
      <c r="IE179" s="534">
        <f t="shared" si="176"/>
        <v>0</v>
      </c>
      <c r="IF179" s="534">
        <f t="shared" si="177"/>
        <v>0</v>
      </c>
      <c r="IG179" s="534">
        <f t="shared" si="178"/>
        <v>0</v>
      </c>
      <c r="IH179" s="534">
        <f t="shared" si="179"/>
        <v>0</v>
      </c>
      <c r="II179" s="534">
        <f t="shared" si="180"/>
        <v>0</v>
      </c>
      <c r="IJ179" s="534">
        <f t="shared" si="181"/>
        <v>0</v>
      </c>
      <c r="IK179" s="534">
        <f t="shared" si="182"/>
        <v>0</v>
      </c>
      <c r="IL179" s="534">
        <f t="shared" si="183"/>
        <v>0</v>
      </c>
      <c r="IM179" s="534">
        <f t="shared" si="184"/>
        <v>0</v>
      </c>
      <c r="IN179" s="534">
        <f t="shared" si="185"/>
        <v>0</v>
      </c>
      <c r="IO179" s="534">
        <f t="shared" si="186"/>
        <v>0</v>
      </c>
      <c r="IP179" s="534">
        <f t="shared" si="187"/>
        <v>0</v>
      </c>
      <c r="IQ179" s="534">
        <f t="shared" si="188"/>
        <v>0</v>
      </c>
      <c r="IR179" s="534">
        <f t="shared" si="189"/>
        <v>0</v>
      </c>
      <c r="IT179" s="531">
        <f>IF(EXACT(A179,LCI!A21),LCI!P21,-1*10^6)</f>
        <v>0</v>
      </c>
      <c r="IU179" s="531">
        <f t="shared" si="190"/>
        <v>0</v>
      </c>
      <c r="IV179" s="531">
        <f t="shared" si="191"/>
        <v>0</v>
      </c>
      <c r="IW179" s="531">
        <f t="shared" si="192"/>
        <v>0</v>
      </c>
      <c r="IX179" s="531">
        <f t="shared" si="193"/>
        <v>0</v>
      </c>
      <c r="IY179" s="531">
        <f t="shared" si="194"/>
        <v>0</v>
      </c>
      <c r="IZ179" s="531">
        <f t="shared" si="195"/>
        <v>0</v>
      </c>
      <c r="JA179" s="531">
        <f t="shared" si="196"/>
        <v>0</v>
      </c>
      <c r="JB179" s="531">
        <f t="shared" si="197"/>
        <v>0</v>
      </c>
      <c r="JC179" s="531">
        <f t="shared" si="198"/>
        <v>0</v>
      </c>
      <c r="JD179" s="531">
        <f t="shared" si="199"/>
        <v>0</v>
      </c>
      <c r="JE179" s="531">
        <f t="shared" si="200"/>
        <v>0</v>
      </c>
      <c r="JF179" s="531">
        <f t="shared" si="201"/>
        <v>0</v>
      </c>
      <c r="JG179" s="531">
        <f t="shared" si="202"/>
        <v>0</v>
      </c>
      <c r="JH179" s="531">
        <f t="shared" si="203"/>
        <v>0</v>
      </c>
      <c r="JI179" s="531">
        <f t="shared" si="204"/>
        <v>0</v>
      </c>
      <c r="JJ179" s="531">
        <f t="shared" si="205"/>
        <v>0</v>
      </c>
      <c r="JK179" s="531">
        <f t="shared" si="206"/>
        <v>0</v>
      </c>
      <c r="JL179" s="531">
        <f t="shared" si="207"/>
        <v>0</v>
      </c>
      <c r="JM179" s="531">
        <f t="shared" si="208"/>
        <v>0</v>
      </c>
      <c r="JN179" s="531">
        <f t="shared" si="209"/>
        <v>0</v>
      </c>
      <c r="JO179" s="531">
        <f t="shared" si="210"/>
        <v>0</v>
      </c>
      <c r="JQ179" s="532">
        <f>IF(EXACT(A179,LCI!A21),LCI!Q21,-1*10^6)</f>
        <v>0</v>
      </c>
      <c r="JR179" s="532">
        <f t="shared" si="211"/>
        <v>0</v>
      </c>
      <c r="JS179" s="532">
        <f t="shared" si="212"/>
        <v>0</v>
      </c>
      <c r="JT179" s="532">
        <f t="shared" si="213"/>
        <v>0</v>
      </c>
      <c r="JU179" s="532">
        <f t="shared" si="214"/>
        <v>0</v>
      </c>
      <c r="JV179" s="532">
        <f t="shared" si="215"/>
        <v>0</v>
      </c>
      <c r="JW179" s="532">
        <f t="shared" si="216"/>
        <v>0</v>
      </c>
      <c r="JX179" s="532">
        <f t="shared" si="217"/>
        <v>0</v>
      </c>
      <c r="JY179" s="532">
        <f t="shared" si="218"/>
        <v>0</v>
      </c>
      <c r="JZ179" s="532">
        <f t="shared" si="219"/>
        <v>0</v>
      </c>
      <c r="KA179" s="532">
        <f t="shared" si="220"/>
        <v>0</v>
      </c>
      <c r="KB179" s="532">
        <f t="shared" si="221"/>
        <v>0</v>
      </c>
      <c r="KC179" s="532">
        <f t="shared" si="222"/>
        <v>0</v>
      </c>
      <c r="KD179" s="532">
        <f t="shared" si="223"/>
        <v>0</v>
      </c>
      <c r="KE179" s="532">
        <f t="shared" si="224"/>
        <v>0</v>
      </c>
      <c r="KF179" s="532">
        <f t="shared" si="225"/>
        <v>0</v>
      </c>
      <c r="KG179" s="532">
        <f t="shared" si="226"/>
        <v>0</v>
      </c>
      <c r="KH179" s="532">
        <f t="shared" si="227"/>
        <v>0</v>
      </c>
      <c r="KI179" s="532">
        <f t="shared" si="228"/>
        <v>0</v>
      </c>
      <c r="KJ179" s="532">
        <f t="shared" si="229"/>
        <v>0</v>
      </c>
      <c r="KK179" s="532">
        <f t="shared" si="230"/>
        <v>0</v>
      </c>
      <c r="KL179" s="532">
        <f t="shared" si="231"/>
        <v>0</v>
      </c>
      <c r="KN179" s="533">
        <f>IF(EXACT(A179,LCI!A21),LCI!R21,-1*10^6)</f>
        <v>0</v>
      </c>
      <c r="KO179" s="533">
        <f t="shared" si="232"/>
        <v>0</v>
      </c>
      <c r="KP179" s="533">
        <f t="shared" si="233"/>
        <v>0</v>
      </c>
      <c r="KQ179" s="533">
        <f t="shared" si="234"/>
        <v>0</v>
      </c>
      <c r="KR179" s="533">
        <f t="shared" si="235"/>
        <v>0</v>
      </c>
      <c r="KS179" s="533">
        <f t="shared" si="236"/>
        <v>0</v>
      </c>
      <c r="KT179" s="533">
        <f t="shared" si="237"/>
        <v>0</v>
      </c>
      <c r="KU179" s="533">
        <f t="shared" si="238"/>
        <v>0</v>
      </c>
      <c r="KV179" s="533">
        <f t="shared" si="239"/>
        <v>0</v>
      </c>
      <c r="KW179" s="533">
        <f t="shared" si="240"/>
        <v>0</v>
      </c>
      <c r="KX179" s="533">
        <f t="shared" si="241"/>
        <v>0</v>
      </c>
      <c r="KY179" s="533">
        <f t="shared" si="242"/>
        <v>0</v>
      </c>
      <c r="KZ179" s="533">
        <f t="shared" si="243"/>
        <v>0</v>
      </c>
      <c r="LA179" s="533">
        <f t="shared" si="244"/>
        <v>0</v>
      </c>
      <c r="LB179" s="533">
        <f t="shared" si="245"/>
        <v>0</v>
      </c>
      <c r="LC179" s="533">
        <f t="shared" si="246"/>
        <v>0</v>
      </c>
      <c r="LD179" s="533">
        <f t="shared" si="247"/>
        <v>0</v>
      </c>
      <c r="LE179" s="533">
        <f t="shared" si="248"/>
        <v>0</v>
      </c>
      <c r="LF179" s="533">
        <f t="shared" si="249"/>
        <v>0</v>
      </c>
      <c r="LG179" s="533">
        <f t="shared" si="250"/>
        <v>0</v>
      </c>
      <c r="LH179" s="533">
        <f t="shared" si="251"/>
        <v>0</v>
      </c>
      <c r="LI179" s="533">
        <f t="shared" si="252"/>
        <v>0</v>
      </c>
    </row>
    <row r="180" spans="1:321" x14ac:dyDescent="0.25">
      <c r="A180" s="14" t="str">
        <f>LCI!A22</f>
        <v>Forestry Seed (cuttings/yr)</v>
      </c>
      <c r="B180" s="42">
        <f>B18</f>
        <v>0</v>
      </c>
      <c r="C180" s="42">
        <f t="shared" ref="C180:P180" si="289">C18</f>
        <v>0</v>
      </c>
      <c r="D180" s="42">
        <f t="shared" si="289"/>
        <v>0</v>
      </c>
      <c r="E180" s="42">
        <f t="shared" si="289"/>
        <v>0</v>
      </c>
      <c r="F180" s="42">
        <f t="shared" si="289"/>
        <v>0</v>
      </c>
      <c r="G180" s="42">
        <f t="shared" si="289"/>
        <v>0</v>
      </c>
      <c r="H180" s="42">
        <f t="shared" si="289"/>
        <v>0</v>
      </c>
      <c r="I180" s="42">
        <f t="shared" si="289"/>
        <v>0</v>
      </c>
      <c r="J180" s="42">
        <f t="shared" si="289"/>
        <v>18082</v>
      </c>
      <c r="K180" s="42">
        <f t="shared" si="289"/>
        <v>0</v>
      </c>
      <c r="L180" s="42">
        <f t="shared" ref="L180" si="290">L55</f>
        <v>0</v>
      </c>
      <c r="M180" s="42">
        <f t="shared" si="289"/>
        <v>0</v>
      </c>
      <c r="N180" s="42">
        <f t="shared" si="289"/>
        <v>0</v>
      </c>
      <c r="O180" s="257">
        <f t="shared" si="289"/>
        <v>0</v>
      </c>
      <c r="P180" s="251">
        <f t="shared" si="289"/>
        <v>0</v>
      </c>
      <c r="Q180" s="251"/>
      <c r="R180" s="251"/>
      <c r="S180" s="251"/>
      <c r="T180" s="268"/>
      <c r="U180" s="251"/>
      <c r="V180" s="251"/>
      <c r="X180" s="45">
        <f>IF(EXACT(A180,LCI!A22),LCI!G22,-1*10^6)</f>
        <v>0.06</v>
      </c>
      <c r="Y180" s="47">
        <f t="shared" si="45"/>
        <v>0</v>
      </c>
      <c r="Z180" s="47">
        <f t="shared" si="46"/>
        <v>0</v>
      </c>
      <c r="AA180" s="47">
        <f t="shared" si="47"/>
        <v>0</v>
      </c>
      <c r="AB180" s="47">
        <f t="shared" si="48"/>
        <v>0</v>
      </c>
      <c r="AC180" s="47">
        <f t="shared" si="49"/>
        <v>0</v>
      </c>
      <c r="AD180" s="47">
        <f t="shared" ref="AD180:AD198" si="291">G180*$X180</f>
        <v>0</v>
      </c>
      <c r="AE180" s="47">
        <f t="shared" ref="AE180:AE198" si="292">H180*$X180</f>
        <v>0</v>
      </c>
      <c r="AF180" s="47">
        <f t="shared" ref="AF180:AF198" si="293">I180*$X180</f>
        <v>0</v>
      </c>
      <c r="AG180" s="47">
        <f t="shared" ref="AG180:AG198" si="294">J180*$X180</f>
        <v>1084.92</v>
      </c>
      <c r="AH180" s="47">
        <f t="shared" ref="AH180:AH198" si="295">K180*$X180</f>
        <v>0</v>
      </c>
      <c r="AI180" s="47">
        <f t="shared" ref="AI180:AI198" si="296">L180*$X180</f>
        <v>0</v>
      </c>
      <c r="AJ180" s="47">
        <f t="shared" si="288"/>
        <v>0</v>
      </c>
      <c r="AK180" s="47">
        <f t="shared" si="50"/>
        <v>0</v>
      </c>
      <c r="AL180" s="262">
        <f t="shared" si="51"/>
        <v>0</v>
      </c>
      <c r="AM180" s="260">
        <f t="shared" si="52"/>
        <v>0</v>
      </c>
      <c r="AN180" s="260">
        <f t="shared" si="53"/>
        <v>0</v>
      </c>
      <c r="AO180" s="260">
        <f t="shared" si="54"/>
        <v>0</v>
      </c>
      <c r="AP180" s="260">
        <f t="shared" si="55"/>
        <v>0</v>
      </c>
      <c r="AQ180" s="260">
        <f t="shared" si="56"/>
        <v>0</v>
      </c>
      <c r="AR180" s="260">
        <f t="shared" si="57"/>
        <v>0</v>
      </c>
      <c r="AS180" s="260">
        <f t="shared" si="58"/>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0">
        <f t="shared" si="17"/>
        <v>252243.90000000002</v>
      </c>
      <c r="BE180" s="521">
        <f t="shared" si="18"/>
        <v>0</v>
      </c>
      <c r="BF180" s="71">
        <f t="shared" si="19"/>
        <v>0</v>
      </c>
      <c r="BG180" s="521">
        <f t="shared" si="278"/>
        <v>0</v>
      </c>
      <c r="BH180" s="529">
        <f t="shared" si="263"/>
        <v>0</v>
      </c>
      <c r="BI180" s="71">
        <f t="shared" si="254"/>
        <v>0</v>
      </c>
      <c r="BJ180" s="71">
        <f t="shared" si="255"/>
        <v>0</v>
      </c>
      <c r="BK180" s="71">
        <f t="shared" si="256"/>
        <v>0</v>
      </c>
      <c r="BL180" s="71">
        <f t="shared" si="257"/>
        <v>0</v>
      </c>
      <c r="BM180" s="71">
        <f t="shared" si="258"/>
        <v>0</v>
      </c>
      <c r="BN180" s="71">
        <f t="shared" si="259"/>
        <v>0</v>
      </c>
      <c r="BO180" s="71">
        <f t="shared" si="260"/>
        <v>0</v>
      </c>
      <c r="BP180" s="71">
        <f t="shared" si="261"/>
        <v>0</v>
      </c>
      <c r="BR180" s="507">
        <f>IF(EXACT(A180,LCI!A22),LCI!I22,-1*10^6)</f>
        <v>3.7765899999999997E-5</v>
      </c>
      <c r="BS180" s="507">
        <f t="shared" si="59"/>
        <v>0</v>
      </c>
      <c r="BT180" s="507">
        <f t="shared" si="60"/>
        <v>0</v>
      </c>
      <c r="BU180" s="507">
        <f t="shared" si="60"/>
        <v>0</v>
      </c>
      <c r="BV180" s="507">
        <f t="shared" si="60"/>
        <v>0</v>
      </c>
      <c r="BW180" s="507">
        <f t="shared" si="60"/>
        <v>0</v>
      </c>
      <c r="BX180" s="507">
        <f t="shared" si="60"/>
        <v>0</v>
      </c>
      <c r="BY180" s="507">
        <f t="shared" si="60"/>
        <v>0</v>
      </c>
      <c r="BZ180" s="507">
        <f t="shared" si="280"/>
        <v>0</v>
      </c>
      <c r="CA180" s="507">
        <f t="shared" si="280"/>
        <v>0.6828830038</v>
      </c>
      <c r="CB180" s="507">
        <f t="shared" si="280"/>
        <v>0</v>
      </c>
      <c r="CC180" s="507">
        <f t="shared" si="280"/>
        <v>0</v>
      </c>
      <c r="CD180" s="507">
        <f t="shared" si="280"/>
        <v>0</v>
      </c>
      <c r="CE180" s="507">
        <f t="shared" si="280"/>
        <v>0</v>
      </c>
      <c r="CF180" s="507">
        <f t="shared" si="281"/>
        <v>0</v>
      </c>
      <c r="CG180" s="507">
        <f t="shared" si="281"/>
        <v>0</v>
      </c>
      <c r="CH180" s="507">
        <f t="shared" si="281"/>
        <v>0</v>
      </c>
      <c r="CI180" s="507">
        <f t="shared" si="281"/>
        <v>0</v>
      </c>
      <c r="CJ180" s="507">
        <f t="shared" si="276"/>
        <v>0</v>
      </c>
      <c r="CK180" s="507">
        <f t="shared" si="61"/>
        <v>0</v>
      </c>
      <c r="CL180" s="507">
        <f t="shared" si="61"/>
        <v>0</v>
      </c>
      <c r="CM180" s="507">
        <f t="shared" si="61"/>
        <v>0</v>
      </c>
      <c r="CO180" s="511">
        <f>IF(EXACT(A180,LCI!A22),LCI!F22,-1*10^6)</f>
        <v>0.1</v>
      </c>
      <c r="CP180" s="511">
        <f t="shared" si="62"/>
        <v>0</v>
      </c>
      <c r="CQ180" s="511">
        <f t="shared" si="62"/>
        <v>0</v>
      </c>
      <c r="CR180" s="511">
        <f t="shared" si="62"/>
        <v>0</v>
      </c>
      <c r="CS180" s="511">
        <f t="shared" si="62"/>
        <v>0</v>
      </c>
      <c r="CT180" s="511">
        <f t="shared" si="62"/>
        <v>0</v>
      </c>
      <c r="CU180" s="511">
        <f t="shared" si="62"/>
        <v>0</v>
      </c>
      <c r="CV180" s="511">
        <f t="shared" si="282"/>
        <v>0</v>
      </c>
      <c r="CW180" s="511">
        <f t="shared" si="282"/>
        <v>0</v>
      </c>
      <c r="CX180" s="511">
        <f t="shared" si="282"/>
        <v>1808.2</v>
      </c>
      <c r="CY180" s="511">
        <f t="shared" si="282"/>
        <v>0</v>
      </c>
      <c r="CZ180" s="511">
        <f t="shared" si="282"/>
        <v>0</v>
      </c>
      <c r="DA180" s="511">
        <f t="shared" si="282"/>
        <v>0</v>
      </c>
      <c r="DB180" s="511">
        <f t="shared" si="283"/>
        <v>0</v>
      </c>
      <c r="DC180" s="511">
        <f t="shared" si="283"/>
        <v>0</v>
      </c>
      <c r="DD180" s="511">
        <f t="shared" si="283"/>
        <v>0</v>
      </c>
      <c r="DE180" s="511">
        <f t="shared" si="283"/>
        <v>0</v>
      </c>
      <c r="DF180" s="511">
        <f t="shared" si="275"/>
        <v>0</v>
      </c>
      <c r="DG180" s="511">
        <f t="shared" si="63"/>
        <v>0</v>
      </c>
      <c r="DH180" s="511">
        <f t="shared" si="63"/>
        <v>0</v>
      </c>
      <c r="DI180" s="511">
        <f t="shared" si="63"/>
        <v>0</v>
      </c>
      <c r="DJ180" s="511">
        <f t="shared" si="63"/>
        <v>0</v>
      </c>
      <c r="DL180" s="530">
        <f>IF(EXACT(A180,LCI!A22),LCI!J22,-1*10^6)</f>
        <v>1.7600000000000001E-3</v>
      </c>
      <c r="DM180" s="530">
        <f t="shared" si="64"/>
        <v>0</v>
      </c>
      <c r="DN180" s="530">
        <f t="shared" si="65"/>
        <v>0</v>
      </c>
      <c r="DO180" s="530">
        <f t="shared" si="66"/>
        <v>0</v>
      </c>
      <c r="DP180" s="530">
        <f t="shared" si="67"/>
        <v>0</v>
      </c>
      <c r="DQ180" s="530">
        <f t="shared" si="68"/>
        <v>0</v>
      </c>
      <c r="DR180" s="530">
        <f t="shared" si="69"/>
        <v>0</v>
      </c>
      <c r="DS180" s="530">
        <f t="shared" si="70"/>
        <v>0</v>
      </c>
      <c r="DT180" s="530">
        <f t="shared" si="71"/>
        <v>0</v>
      </c>
      <c r="DU180" s="530">
        <f t="shared" si="72"/>
        <v>31.82432</v>
      </c>
      <c r="DV180" s="530">
        <f t="shared" si="73"/>
        <v>0</v>
      </c>
      <c r="DW180" s="530">
        <f t="shared" si="74"/>
        <v>0</v>
      </c>
      <c r="DX180" s="530">
        <f t="shared" si="75"/>
        <v>0</v>
      </c>
      <c r="DY180" s="530">
        <f t="shared" si="76"/>
        <v>0</v>
      </c>
      <c r="DZ180" s="530">
        <f t="shared" si="77"/>
        <v>0</v>
      </c>
      <c r="EA180" s="530">
        <f t="shared" si="78"/>
        <v>0</v>
      </c>
      <c r="EB180" s="530">
        <f t="shared" si="79"/>
        <v>0</v>
      </c>
      <c r="EC180" s="530">
        <f t="shared" si="80"/>
        <v>0</v>
      </c>
      <c r="ED180" s="530">
        <f t="shared" si="81"/>
        <v>0</v>
      </c>
      <c r="EE180" s="530">
        <f t="shared" si="82"/>
        <v>0</v>
      </c>
      <c r="EF180" s="530">
        <f t="shared" si="83"/>
        <v>0</v>
      </c>
      <c r="EG180" s="530">
        <f t="shared" si="84"/>
        <v>0</v>
      </c>
      <c r="EI180" s="535">
        <f>IF(EXACT(A180,LCI!A22),LCI!K22,-1*10^6)</f>
        <v>1.78855E-9</v>
      </c>
      <c r="EJ180" s="531">
        <f t="shared" si="85"/>
        <v>0</v>
      </c>
      <c r="EK180" s="536">
        <f t="shared" si="86"/>
        <v>0</v>
      </c>
      <c r="EL180" s="531">
        <f t="shared" si="87"/>
        <v>0</v>
      </c>
      <c r="EM180" s="531">
        <f t="shared" si="88"/>
        <v>0</v>
      </c>
      <c r="EN180" s="531">
        <f t="shared" si="89"/>
        <v>0</v>
      </c>
      <c r="EO180" s="531">
        <f t="shared" si="90"/>
        <v>0</v>
      </c>
      <c r="EP180" s="531">
        <f t="shared" si="91"/>
        <v>0</v>
      </c>
      <c r="EQ180" s="531">
        <f t="shared" si="92"/>
        <v>0</v>
      </c>
      <c r="ER180" s="531">
        <f t="shared" si="93"/>
        <v>3.2340561099999998E-5</v>
      </c>
      <c r="ES180" s="531">
        <f t="shared" si="94"/>
        <v>0</v>
      </c>
      <c r="ET180" s="531">
        <f t="shared" si="95"/>
        <v>0</v>
      </c>
      <c r="EU180" s="531">
        <f t="shared" si="96"/>
        <v>0</v>
      </c>
      <c r="EV180" s="531">
        <f t="shared" si="97"/>
        <v>0</v>
      </c>
      <c r="EW180" s="531">
        <f t="shared" si="98"/>
        <v>0</v>
      </c>
      <c r="EX180" s="531">
        <f t="shared" si="99"/>
        <v>0</v>
      </c>
      <c r="EY180" s="531">
        <f t="shared" si="100"/>
        <v>0</v>
      </c>
      <c r="EZ180" s="531">
        <f t="shared" si="101"/>
        <v>0</v>
      </c>
      <c r="FA180" s="531">
        <f t="shared" si="102"/>
        <v>0</v>
      </c>
      <c r="FB180" s="531">
        <f t="shared" si="103"/>
        <v>0</v>
      </c>
      <c r="FC180" s="531">
        <f t="shared" si="104"/>
        <v>0</v>
      </c>
      <c r="FD180" s="531">
        <f t="shared" si="105"/>
        <v>0</v>
      </c>
      <c r="FF180" s="532">
        <f>IF(EXACT(A180,LCI!A22),LCI!L22,-1*10^6)</f>
        <v>1.06E-3</v>
      </c>
      <c r="FG180" s="532">
        <f t="shared" si="106"/>
        <v>0</v>
      </c>
      <c r="FH180" s="532">
        <f t="shared" si="107"/>
        <v>0</v>
      </c>
      <c r="FI180" s="532">
        <f t="shared" si="108"/>
        <v>0</v>
      </c>
      <c r="FJ180" s="532">
        <f t="shared" si="109"/>
        <v>0</v>
      </c>
      <c r="FK180" s="532">
        <f t="shared" si="110"/>
        <v>0</v>
      </c>
      <c r="FL180" s="532">
        <f t="shared" si="111"/>
        <v>0</v>
      </c>
      <c r="FM180" s="532">
        <f t="shared" si="112"/>
        <v>0</v>
      </c>
      <c r="FN180" s="532">
        <f t="shared" si="113"/>
        <v>0</v>
      </c>
      <c r="FO180" s="532">
        <f t="shared" si="114"/>
        <v>19.166920000000001</v>
      </c>
      <c r="FP180" s="532">
        <f t="shared" si="115"/>
        <v>0</v>
      </c>
      <c r="FQ180" s="532">
        <f t="shared" si="116"/>
        <v>0</v>
      </c>
      <c r="FR180" s="532">
        <f t="shared" si="117"/>
        <v>0</v>
      </c>
      <c r="FS180" s="532">
        <f t="shared" si="118"/>
        <v>0</v>
      </c>
      <c r="FT180" s="532">
        <f t="shared" si="119"/>
        <v>0</v>
      </c>
      <c r="FU180" s="532">
        <f t="shared" si="120"/>
        <v>0</v>
      </c>
      <c r="FV180" s="532">
        <f t="shared" si="121"/>
        <v>0</v>
      </c>
      <c r="FW180" s="532">
        <f t="shared" si="122"/>
        <v>0</v>
      </c>
      <c r="FX180" s="532">
        <f t="shared" si="123"/>
        <v>0</v>
      </c>
      <c r="FY180" s="532">
        <f t="shared" si="124"/>
        <v>0</v>
      </c>
      <c r="FZ180" s="532">
        <f t="shared" si="125"/>
        <v>0</v>
      </c>
      <c r="GA180" s="532">
        <f t="shared" si="126"/>
        <v>0</v>
      </c>
      <c r="GC180" s="533">
        <f>IF(EXACT(A180,LCI!A22),LCI!M22,-1*10^6)</f>
        <v>3.0373800000000001E-9</v>
      </c>
      <c r="GD180" s="533">
        <f t="shared" si="127"/>
        <v>0</v>
      </c>
      <c r="GE180" s="533">
        <f t="shared" si="128"/>
        <v>0</v>
      </c>
      <c r="GF180" s="533">
        <f t="shared" si="129"/>
        <v>0</v>
      </c>
      <c r="GG180" s="533">
        <f t="shared" si="130"/>
        <v>0</v>
      </c>
      <c r="GH180" s="533">
        <f t="shared" si="131"/>
        <v>0</v>
      </c>
      <c r="GI180" s="533">
        <f t="shared" si="132"/>
        <v>0</v>
      </c>
      <c r="GJ180" s="533">
        <f t="shared" si="133"/>
        <v>0</v>
      </c>
      <c r="GK180" s="533">
        <f t="shared" si="134"/>
        <v>0</v>
      </c>
      <c r="GL180" s="533">
        <f t="shared" si="135"/>
        <v>5.4921905160000004E-5</v>
      </c>
      <c r="GM180" s="533">
        <f t="shared" si="136"/>
        <v>0</v>
      </c>
      <c r="GN180" s="533">
        <f t="shared" si="137"/>
        <v>0</v>
      </c>
      <c r="GO180" s="533">
        <f t="shared" si="138"/>
        <v>0</v>
      </c>
      <c r="GP180" s="533">
        <f t="shared" si="139"/>
        <v>0</v>
      </c>
      <c r="GQ180" s="533">
        <f t="shared" si="140"/>
        <v>0</v>
      </c>
      <c r="GR180" s="533">
        <f t="shared" si="141"/>
        <v>0</v>
      </c>
      <c r="GS180" s="533">
        <f t="shared" si="142"/>
        <v>0</v>
      </c>
      <c r="GT180" s="533">
        <f t="shared" si="143"/>
        <v>0</v>
      </c>
      <c r="GU180" s="533">
        <f t="shared" si="144"/>
        <v>0</v>
      </c>
      <c r="GV180" s="533">
        <f t="shared" si="145"/>
        <v>0</v>
      </c>
      <c r="GW180" s="533">
        <f t="shared" si="146"/>
        <v>0</v>
      </c>
      <c r="GX180" s="533">
        <f t="shared" si="147"/>
        <v>0</v>
      </c>
      <c r="GZ180" s="511">
        <f>IF(EXACT(A180,LCI!A22),LCI!N22,-1*10^6)</f>
        <v>2.0567599999999998E-9</v>
      </c>
      <c r="HA180" s="511">
        <f t="shared" si="148"/>
        <v>0</v>
      </c>
      <c r="HB180" s="511">
        <f t="shared" si="149"/>
        <v>0</v>
      </c>
      <c r="HC180" s="511">
        <f t="shared" si="150"/>
        <v>0</v>
      </c>
      <c r="HD180" s="511">
        <f t="shared" si="151"/>
        <v>0</v>
      </c>
      <c r="HE180" s="511">
        <f t="shared" si="152"/>
        <v>0</v>
      </c>
      <c r="HF180" s="511">
        <f t="shared" si="153"/>
        <v>0</v>
      </c>
      <c r="HG180" s="511">
        <f t="shared" si="154"/>
        <v>0</v>
      </c>
      <c r="HH180" s="511">
        <f t="shared" si="155"/>
        <v>0</v>
      </c>
      <c r="HI180" s="511">
        <f t="shared" si="156"/>
        <v>3.7190334319999996E-5</v>
      </c>
      <c r="HJ180" s="511">
        <f t="shared" si="157"/>
        <v>0</v>
      </c>
      <c r="HK180" s="511">
        <f t="shared" si="158"/>
        <v>0</v>
      </c>
      <c r="HL180" s="511">
        <f t="shared" si="159"/>
        <v>0</v>
      </c>
      <c r="HM180" s="511">
        <f t="shared" si="160"/>
        <v>0</v>
      </c>
      <c r="HN180" s="511">
        <f t="shared" si="161"/>
        <v>0</v>
      </c>
      <c r="HO180" s="511">
        <f t="shared" si="162"/>
        <v>0</v>
      </c>
      <c r="HP180" s="511">
        <f t="shared" si="163"/>
        <v>0</v>
      </c>
      <c r="HQ180" s="511">
        <f t="shared" si="164"/>
        <v>0</v>
      </c>
      <c r="HR180" s="511">
        <f t="shared" si="165"/>
        <v>0</v>
      </c>
      <c r="HS180" s="511">
        <f t="shared" si="166"/>
        <v>0</v>
      </c>
      <c r="HT180" s="511">
        <f t="shared" si="167"/>
        <v>0</v>
      </c>
      <c r="HU180" s="511">
        <f t="shared" si="168"/>
        <v>0</v>
      </c>
      <c r="HW180" s="534">
        <f>IF(EXACT(A180,LCI!A22),LCI!O22,-1*10^6)</f>
        <v>6.9589999999999999E-2</v>
      </c>
      <c r="HX180" s="534">
        <f t="shared" si="169"/>
        <v>0</v>
      </c>
      <c r="HY180" s="534">
        <f t="shared" si="170"/>
        <v>0</v>
      </c>
      <c r="HZ180" s="534">
        <f t="shared" si="171"/>
        <v>0</v>
      </c>
      <c r="IA180" s="534">
        <f t="shared" si="172"/>
        <v>0</v>
      </c>
      <c r="IB180" s="534">
        <f t="shared" si="173"/>
        <v>0</v>
      </c>
      <c r="IC180" s="534">
        <f t="shared" si="174"/>
        <v>0</v>
      </c>
      <c r="ID180" s="534">
        <f t="shared" si="175"/>
        <v>0</v>
      </c>
      <c r="IE180" s="534">
        <f t="shared" si="176"/>
        <v>0</v>
      </c>
      <c r="IF180" s="534">
        <f t="shared" si="177"/>
        <v>1258.32638</v>
      </c>
      <c r="IG180" s="534">
        <f t="shared" si="178"/>
        <v>0</v>
      </c>
      <c r="IH180" s="534">
        <f t="shared" si="179"/>
        <v>0</v>
      </c>
      <c r="II180" s="534">
        <f t="shared" si="180"/>
        <v>0</v>
      </c>
      <c r="IJ180" s="534">
        <f t="shared" si="181"/>
        <v>0</v>
      </c>
      <c r="IK180" s="534">
        <f t="shared" si="182"/>
        <v>0</v>
      </c>
      <c r="IL180" s="534">
        <f t="shared" si="183"/>
        <v>0</v>
      </c>
      <c r="IM180" s="534">
        <f t="shared" si="184"/>
        <v>0</v>
      </c>
      <c r="IN180" s="534">
        <f t="shared" si="185"/>
        <v>0</v>
      </c>
      <c r="IO180" s="534">
        <f t="shared" si="186"/>
        <v>0</v>
      </c>
      <c r="IP180" s="534">
        <f t="shared" si="187"/>
        <v>0</v>
      </c>
      <c r="IQ180" s="534">
        <f t="shared" si="188"/>
        <v>0</v>
      </c>
      <c r="IR180" s="534">
        <f t="shared" si="189"/>
        <v>0</v>
      </c>
      <c r="IT180" s="531">
        <f>IF(EXACT(A180,LCI!A22),LCI!P22,-1*10^6)</f>
        <v>1.24184E-5</v>
      </c>
      <c r="IU180" s="531">
        <f t="shared" si="190"/>
        <v>0</v>
      </c>
      <c r="IV180" s="531">
        <f t="shared" si="191"/>
        <v>0</v>
      </c>
      <c r="IW180" s="531">
        <f t="shared" si="192"/>
        <v>0</v>
      </c>
      <c r="IX180" s="531">
        <f t="shared" si="193"/>
        <v>0</v>
      </c>
      <c r="IY180" s="531">
        <f t="shared" si="194"/>
        <v>0</v>
      </c>
      <c r="IZ180" s="531">
        <f t="shared" si="195"/>
        <v>0</v>
      </c>
      <c r="JA180" s="531">
        <f t="shared" si="196"/>
        <v>0</v>
      </c>
      <c r="JB180" s="531">
        <f t="shared" si="197"/>
        <v>0</v>
      </c>
      <c r="JC180" s="531">
        <f t="shared" si="198"/>
        <v>0.22454950879999999</v>
      </c>
      <c r="JD180" s="531">
        <f t="shared" si="199"/>
        <v>0</v>
      </c>
      <c r="JE180" s="531">
        <f t="shared" si="200"/>
        <v>0</v>
      </c>
      <c r="JF180" s="531">
        <f t="shared" si="201"/>
        <v>0</v>
      </c>
      <c r="JG180" s="531">
        <f t="shared" si="202"/>
        <v>0</v>
      </c>
      <c r="JH180" s="531">
        <f t="shared" si="203"/>
        <v>0</v>
      </c>
      <c r="JI180" s="531">
        <f t="shared" si="204"/>
        <v>0</v>
      </c>
      <c r="JJ180" s="531">
        <f t="shared" si="205"/>
        <v>0</v>
      </c>
      <c r="JK180" s="531">
        <f t="shared" si="206"/>
        <v>0</v>
      </c>
      <c r="JL180" s="531">
        <f t="shared" si="207"/>
        <v>0</v>
      </c>
      <c r="JM180" s="531">
        <f t="shared" si="208"/>
        <v>0</v>
      </c>
      <c r="JN180" s="531">
        <f t="shared" si="209"/>
        <v>0</v>
      </c>
      <c r="JO180" s="531">
        <f t="shared" si="210"/>
        <v>0</v>
      </c>
      <c r="JQ180" s="532">
        <f>IF(EXACT(A180,LCI!A22),LCI!Q22,-1*10^6)</f>
        <v>1.1E-4</v>
      </c>
      <c r="JR180" s="532">
        <f t="shared" si="211"/>
        <v>0</v>
      </c>
      <c r="JS180" s="532">
        <f t="shared" si="212"/>
        <v>0</v>
      </c>
      <c r="JT180" s="532">
        <f t="shared" si="213"/>
        <v>0</v>
      </c>
      <c r="JU180" s="532">
        <f t="shared" si="214"/>
        <v>0</v>
      </c>
      <c r="JV180" s="532">
        <f t="shared" si="215"/>
        <v>0</v>
      </c>
      <c r="JW180" s="532">
        <f t="shared" si="216"/>
        <v>0</v>
      </c>
      <c r="JX180" s="532">
        <f t="shared" si="217"/>
        <v>0</v>
      </c>
      <c r="JY180" s="532">
        <f t="shared" si="218"/>
        <v>0</v>
      </c>
      <c r="JZ180" s="532">
        <f t="shared" si="219"/>
        <v>1.98902</v>
      </c>
      <c r="KA180" s="532">
        <f t="shared" si="220"/>
        <v>0</v>
      </c>
      <c r="KB180" s="532">
        <f t="shared" si="221"/>
        <v>0</v>
      </c>
      <c r="KC180" s="532">
        <f t="shared" si="222"/>
        <v>0</v>
      </c>
      <c r="KD180" s="532">
        <f t="shared" si="223"/>
        <v>0</v>
      </c>
      <c r="KE180" s="532">
        <f t="shared" si="224"/>
        <v>0</v>
      </c>
      <c r="KF180" s="532">
        <f t="shared" si="225"/>
        <v>0</v>
      </c>
      <c r="KG180" s="532">
        <f t="shared" si="226"/>
        <v>0</v>
      </c>
      <c r="KH180" s="532">
        <f t="shared" si="227"/>
        <v>0</v>
      </c>
      <c r="KI180" s="532">
        <f t="shared" si="228"/>
        <v>0</v>
      </c>
      <c r="KJ180" s="532">
        <f t="shared" si="229"/>
        <v>0</v>
      </c>
      <c r="KK180" s="532">
        <f t="shared" si="230"/>
        <v>0</v>
      </c>
      <c r="KL180" s="532">
        <f t="shared" si="231"/>
        <v>0</v>
      </c>
      <c r="KN180" s="533">
        <f>IF(EXACT(A180,LCI!A22),LCI!R22,-1*10^6)</f>
        <v>3.2809999999999999E-2</v>
      </c>
      <c r="KO180" s="533">
        <f t="shared" si="232"/>
        <v>0</v>
      </c>
      <c r="KP180" s="533">
        <f t="shared" si="233"/>
        <v>0</v>
      </c>
      <c r="KQ180" s="533">
        <f t="shared" si="234"/>
        <v>0</v>
      </c>
      <c r="KR180" s="533">
        <f t="shared" si="235"/>
        <v>0</v>
      </c>
      <c r="KS180" s="533">
        <f t="shared" si="236"/>
        <v>0</v>
      </c>
      <c r="KT180" s="533">
        <f t="shared" si="237"/>
        <v>0</v>
      </c>
      <c r="KU180" s="533">
        <f t="shared" si="238"/>
        <v>0</v>
      </c>
      <c r="KV180" s="533">
        <f t="shared" si="239"/>
        <v>0</v>
      </c>
      <c r="KW180" s="533">
        <f t="shared" si="240"/>
        <v>593.27041999999994</v>
      </c>
      <c r="KX180" s="533">
        <f t="shared" si="241"/>
        <v>0</v>
      </c>
      <c r="KY180" s="533">
        <f t="shared" si="242"/>
        <v>0</v>
      </c>
      <c r="KZ180" s="533">
        <f t="shared" si="243"/>
        <v>0</v>
      </c>
      <c r="LA180" s="533">
        <f t="shared" si="244"/>
        <v>0</v>
      </c>
      <c r="LB180" s="533">
        <f t="shared" si="245"/>
        <v>0</v>
      </c>
      <c r="LC180" s="533">
        <f t="shared" si="246"/>
        <v>0</v>
      </c>
      <c r="LD180" s="533">
        <f t="shared" si="247"/>
        <v>0</v>
      </c>
      <c r="LE180" s="533">
        <f t="shared" si="248"/>
        <v>0</v>
      </c>
      <c r="LF180" s="533">
        <f t="shared" si="249"/>
        <v>0</v>
      </c>
      <c r="LG180" s="533">
        <f t="shared" si="250"/>
        <v>0</v>
      </c>
      <c r="LH180" s="533">
        <f t="shared" si="251"/>
        <v>0</v>
      </c>
      <c r="LI180" s="533">
        <f t="shared" si="252"/>
        <v>0</v>
      </c>
    </row>
    <row r="181" spans="1:321" x14ac:dyDescent="0.25">
      <c r="A181" s="14" t="str">
        <f>LCI!A23</f>
        <v>FT Catalysts (kg/yr)</v>
      </c>
      <c r="B181" s="42">
        <f>B53</f>
        <v>0</v>
      </c>
      <c r="C181" s="42">
        <f t="shared" ref="C181:P181" si="297">C53</f>
        <v>0</v>
      </c>
      <c r="D181" s="42">
        <f t="shared" si="297"/>
        <v>0</v>
      </c>
      <c r="E181" s="42">
        <f t="shared" si="297"/>
        <v>0</v>
      </c>
      <c r="F181" s="42">
        <f t="shared" si="297"/>
        <v>0</v>
      </c>
      <c r="G181" s="42">
        <f t="shared" si="297"/>
        <v>0</v>
      </c>
      <c r="H181" s="42">
        <f t="shared" si="297"/>
        <v>0</v>
      </c>
      <c r="I181" s="42">
        <f t="shared" si="297"/>
        <v>0</v>
      </c>
      <c r="J181" s="42">
        <f t="shared" si="297"/>
        <v>0</v>
      </c>
      <c r="K181" s="42">
        <f t="shared" si="297"/>
        <v>0</v>
      </c>
      <c r="L181" s="42">
        <f t="shared" ref="L181" si="298">L56</f>
        <v>0</v>
      </c>
      <c r="M181" s="42">
        <f t="shared" si="297"/>
        <v>0</v>
      </c>
      <c r="N181" s="42">
        <f t="shared" si="297"/>
        <v>0</v>
      </c>
      <c r="O181" s="257">
        <f t="shared" si="297"/>
        <v>0</v>
      </c>
      <c r="P181" s="251">
        <f t="shared" si="297"/>
        <v>0</v>
      </c>
      <c r="Q181" s="251"/>
      <c r="R181" s="251"/>
      <c r="S181" s="251"/>
      <c r="T181" s="268"/>
      <c r="U181" s="251"/>
      <c r="V181" s="251"/>
      <c r="X181" s="45">
        <f>IF(EXACT(A181,LCI!A23),LCI!G23,-1*10^6)</f>
        <v>47.64</v>
      </c>
      <c r="Y181" s="47">
        <f t="shared" si="45"/>
        <v>0</v>
      </c>
      <c r="Z181" s="47">
        <f t="shared" si="46"/>
        <v>0</v>
      </c>
      <c r="AA181" s="47">
        <f t="shared" si="47"/>
        <v>0</v>
      </c>
      <c r="AB181" s="47">
        <f t="shared" si="48"/>
        <v>0</v>
      </c>
      <c r="AC181" s="47">
        <f t="shared" si="49"/>
        <v>0</v>
      </c>
      <c r="AD181" s="47">
        <f t="shared" si="291"/>
        <v>0</v>
      </c>
      <c r="AE181" s="47">
        <f t="shared" si="292"/>
        <v>0</v>
      </c>
      <c r="AF181" s="47">
        <f t="shared" si="293"/>
        <v>0</v>
      </c>
      <c r="AG181" s="47">
        <f t="shared" si="294"/>
        <v>0</v>
      </c>
      <c r="AH181" s="47">
        <f t="shared" si="295"/>
        <v>0</v>
      </c>
      <c r="AI181" s="47">
        <f t="shared" si="296"/>
        <v>0</v>
      </c>
      <c r="AJ181" s="47">
        <f t="shared" si="288"/>
        <v>0</v>
      </c>
      <c r="AK181" s="47">
        <f t="shared" si="50"/>
        <v>0</v>
      </c>
      <c r="AL181" s="262">
        <f t="shared" si="51"/>
        <v>0</v>
      </c>
      <c r="AM181" s="260">
        <f t="shared" si="52"/>
        <v>0</v>
      </c>
      <c r="AN181" s="260">
        <f t="shared" si="53"/>
        <v>0</v>
      </c>
      <c r="AO181" s="260">
        <f t="shared" si="54"/>
        <v>0</v>
      </c>
      <c r="AP181" s="260">
        <f t="shared" si="55"/>
        <v>0</v>
      </c>
      <c r="AQ181" s="260">
        <f t="shared" si="56"/>
        <v>0</v>
      </c>
      <c r="AR181" s="260">
        <f t="shared" si="57"/>
        <v>0</v>
      </c>
      <c r="AS181" s="260">
        <f t="shared" si="58"/>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0">
        <f t="shared" si="17"/>
        <v>0</v>
      </c>
      <c r="BE181" s="521">
        <f t="shared" si="18"/>
        <v>0</v>
      </c>
      <c r="BF181" s="71">
        <f t="shared" si="19"/>
        <v>0</v>
      </c>
      <c r="BG181" s="521">
        <f t="shared" si="278"/>
        <v>0</v>
      </c>
      <c r="BH181" s="529">
        <f t="shared" si="263"/>
        <v>0</v>
      </c>
      <c r="BI181" s="71">
        <f t="shared" si="254"/>
        <v>0</v>
      </c>
      <c r="BJ181" s="71">
        <f t="shared" si="255"/>
        <v>0</v>
      </c>
      <c r="BK181" s="71">
        <f t="shared" si="256"/>
        <v>0</v>
      </c>
      <c r="BL181" s="71">
        <f t="shared" si="257"/>
        <v>0</v>
      </c>
      <c r="BM181" s="71">
        <f t="shared" si="258"/>
        <v>0</v>
      </c>
      <c r="BN181" s="71">
        <f t="shared" si="259"/>
        <v>0</v>
      </c>
      <c r="BO181" s="71">
        <f t="shared" si="260"/>
        <v>0</v>
      </c>
      <c r="BP181" s="71">
        <f t="shared" si="261"/>
        <v>0</v>
      </c>
      <c r="BR181" s="507">
        <f>IF(EXACT(A181,LCI!A23),LCI!I23,-1*10^6)</f>
        <v>0.28749999999999998</v>
      </c>
      <c r="BS181" s="507">
        <f t="shared" si="59"/>
        <v>0</v>
      </c>
      <c r="BT181" s="507">
        <f t="shared" si="60"/>
        <v>0</v>
      </c>
      <c r="BU181" s="507">
        <f t="shared" si="60"/>
        <v>0</v>
      </c>
      <c r="BV181" s="507">
        <f t="shared" si="60"/>
        <v>0</v>
      </c>
      <c r="BW181" s="507">
        <f t="shared" si="60"/>
        <v>0</v>
      </c>
      <c r="BX181" s="507">
        <f t="shared" si="60"/>
        <v>0</v>
      </c>
      <c r="BY181" s="507">
        <f t="shared" si="60"/>
        <v>0</v>
      </c>
      <c r="BZ181" s="507">
        <f t="shared" si="280"/>
        <v>0</v>
      </c>
      <c r="CA181" s="507">
        <f t="shared" si="280"/>
        <v>0</v>
      </c>
      <c r="CB181" s="507">
        <f t="shared" si="280"/>
        <v>0</v>
      </c>
      <c r="CC181" s="507">
        <f t="shared" si="280"/>
        <v>0</v>
      </c>
      <c r="CD181" s="507">
        <f t="shared" si="280"/>
        <v>0</v>
      </c>
      <c r="CE181" s="507">
        <f t="shared" si="280"/>
        <v>0</v>
      </c>
      <c r="CF181" s="507">
        <f t="shared" si="281"/>
        <v>0</v>
      </c>
      <c r="CG181" s="507">
        <f t="shared" si="281"/>
        <v>0</v>
      </c>
      <c r="CH181" s="507">
        <f t="shared" si="281"/>
        <v>0</v>
      </c>
      <c r="CI181" s="507">
        <f t="shared" si="281"/>
        <v>0</v>
      </c>
      <c r="CJ181" s="507">
        <f t="shared" si="276"/>
        <v>0</v>
      </c>
      <c r="CK181" s="507">
        <f t="shared" si="61"/>
        <v>0</v>
      </c>
      <c r="CL181" s="507">
        <f t="shared" si="61"/>
        <v>0</v>
      </c>
      <c r="CM181" s="507">
        <f t="shared" si="61"/>
        <v>0</v>
      </c>
      <c r="CO181" s="511">
        <f>IF(EXACT(A181,LCI!A23),LCI!F23,-1*10^6)</f>
        <v>134.19999999999999</v>
      </c>
      <c r="CP181" s="511">
        <f t="shared" si="62"/>
        <v>0</v>
      </c>
      <c r="CQ181" s="511">
        <f t="shared" si="62"/>
        <v>0</v>
      </c>
      <c r="CR181" s="511">
        <f t="shared" si="62"/>
        <v>0</v>
      </c>
      <c r="CS181" s="511">
        <f t="shared" si="62"/>
        <v>0</v>
      </c>
      <c r="CT181" s="511">
        <f t="shared" si="62"/>
        <v>0</v>
      </c>
      <c r="CU181" s="511">
        <f t="shared" si="62"/>
        <v>0</v>
      </c>
      <c r="CV181" s="511">
        <f t="shared" si="282"/>
        <v>0</v>
      </c>
      <c r="CW181" s="511">
        <f t="shared" si="282"/>
        <v>0</v>
      </c>
      <c r="CX181" s="511">
        <f t="shared" si="282"/>
        <v>0</v>
      </c>
      <c r="CY181" s="511">
        <f t="shared" si="282"/>
        <v>0</v>
      </c>
      <c r="CZ181" s="511">
        <f t="shared" si="282"/>
        <v>0</v>
      </c>
      <c r="DA181" s="511">
        <f t="shared" si="282"/>
        <v>0</v>
      </c>
      <c r="DB181" s="511">
        <f t="shared" si="283"/>
        <v>0</v>
      </c>
      <c r="DC181" s="511">
        <f t="shared" si="283"/>
        <v>0</v>
      </c>
      <c r="DD181" s="511">
        <f t="shared" si="283"/>
        <v>0</v>
      </c>
      <c r="DE181" s="511">
        <f t="shared" si="283"/>
        <v>0</v>
      </c>
      <c r="DF181" s="511">
        <f t="shared" si="275"/>
        <v>0</v>
      </c>
      <c r="DG181" s="511">
        <f t="shared" si="63"/>
        <v>0</v>
      </c>
      <c r="DH181" s="511">
        <f t="shared" si="63"/>
        <v>0</v>
      </c>
      <c r="DI181" s="511">
        <f t="shared" si="63"/>
        <v>0</v>
      </c>
      <c r="DJ181" s="511">
        <f t="shared" si="63"/>
        <v>0</v>
      </c>
      <c r="DL181" s="530">
        <f>IF(EXACT(A181,LCI!A23),LCI!J23,-1*10^6)</f>
        <v>0</v>
      </c>
      <c r="DM181" s="530">
        <f t="shared" si="64"/>
        <v>0</v>
      </c>
      <c r="DN181" s="530">
        <f t="shared" si="65"/>
        <v>0</v>
      </c>
      <c r="DO181" s="530">
        <f t="shared" si="66"/>
        <v>0</v>
      </c>
      <c r="DP181" s="530">
        <f t="shared" si="67"/>
        <v>0</v>
      </c>
      <c r="DQ181" s="530">
        <f t="shared" si="68"/>
        <v>0</v>
      </c>
      <c r="DR181" s="530">
        <f t="shared" si="69"/>
        <v>0</v>
      </c>
      <c r="DS181" s="530">
        <f t="shared" si="70"/>
        <v>0</v>
      </c>
      <c r="DT181" s="530">
        <f t="shared" si="71"/>
        <v>0</v>
      </c>
      <c r="DU181" s="530">
        <f t="shared" si="72"/>
        <v>0</v>
      </c>
      <c r="DV181" s="530">
        <f t="shared" si="73"/>
        <v>0</v>
      </c>
      <c r="DW181" s="530">
        <f t="shared" si="74"/>
        <v>0</v>
      </c>
      <c r="DX181" s="530">
        <f t="shared" si="75"/>
        <v>0</v>
      </c>
      <c r="DY181" s="530">
        <f t="shared" si="76"/>
        <v>0</v>
      </c>
      <c r="DZ181" s="530">
        <f t="shared" si="77"/>
        <v>0</v>
      </c>
      <c r="EA181" s="530">
        <f t="shared" si="78"/>
        <v>0</v>
      </c>
      <c r="EB181" s="530">
        <f t="shared" si="79"/>
        <v>0</v>
      </c>
      <c r="EC181" s="530">
        <f t="shared" si="80"/>
        <v>0</v>
      </c>
      <c r="ED181" s="530">
        <f t="shared" si="81"/>
        <v>0</v>
      </c>
      <c r="EE181" s="530">
        <f t="shared" si="82"/>
        <v>0</v>
      </c>
      <c r="EF181" s="530">
        <f t="shared" si="83"/>
        <v>0</v>
      </c>
      <c r="EG181" s="530">
        <f t="shared" si="84"/>
        <v>0</v>
      </c>
      <c r="EI181" s="535">
        <f>IF(EXACT(A181,LCI!A23),LCI!K23,-1*10^6)</f>
        <v>0</v>
      </c>
      <c r="EJ181" s="531">
        <f t="shared" si="85"/>
        <v>0</v>
      </c>
      <c r="EK181" s="536">
        <f t="shared" si="86"/>
        <v>0</v>
      </c>
      <c r="EL181" s="531">
        <f t="shared" si="87"/>
        <v>0</v>
      </c>
      <c r="EM181" s="531">
        <f t="shared" si="88"/>
        <v>0</v>
      </c>
      <c r="EN181" s="531">
        <f t="shared" si="89"/>
        <v>0</v>
      </c>
      <c r="EO181" s="531">
        <f t="shared" si="90"/>
        <v>0</v>
      </c>
      <c r="EP181" s="531">
        <f t="shared" si="91"/>
        <v>0</v>
      </c>
      <c r="EQ181" s="531">
        <f t="shared" si="92"/>
        <v>0</v>
      </c>
      <c r="ER181" s="531">
        <f t="shared" si="93"/>
        <v>0</v>
      </c>
      <c r="ES181" s="531">
        <f t="shared" si="94"/>
        <v>0</v>
      </c>
      <c r="ET181" s="531">
        <f t="shared" si="95"/>
        <v>0</v>
      </c>
      <c r="EU181" s="531">
        <f t="shared" si="96"/>
        <v>0</v>
      </c>
      <c r="EV181" s="531">
        <f t="shared" si="97"/>
        <v>0</v>
      </c>
      <c r="EW181" s="531">
        <f t="shared" si="98"/>
        <v>0</v>
      </c>
      <c r="EX181" s="531">
        <f t="shared" si="99"/>
        <v>0</v>
      </c>
      <c r="EY181" s="531">
        <f t="shared" si="100"/>
        <v>0</v>
      </c>
      <c r="EZ181" s="531">
        <f t="shared" si="101"/>
        <v>0</v>
      </c>
      <c r="FA181" s="531">
        <f t="shared" si="102"/>
        <v>0</v>
      </c>
      <c r="FB181" s="531">
        <f t="shared" si="103"/>
        <v>0</v>
      </c>
      <c r="FC181" s="531">
        <f t="shared" si="104"/>
        <v>0</v>
      </c>
      <c r="FD181" s="531">
        <f t="shared" si="105"/>
        <v>0</v>
      </c>
      <c r="FF181" s="532">
        <f>IF(EXACT(A181,LCI!A23),LCI!L23,-1*10^6)</f>
        <v>0</v>
      </c>
      <c r="FG181" s="532">
        <f t="shared" si="106"/>
        <v>0</v>
      </c>
      <c r="FH181" s="532">
        <f t="shared" si="107"/>
        <v>0</v>
      </c>
      <c r="FI181" s="532">
        <f t="shared" si="108"/>
        <v>0</v>
      </c>
      <c r="FJ181" s="532">
        <f t="shared" si="109"/>
        <v>0</v>
      </c>
      <c r="FK181" s="532">
        <f t="shared" si="110"/>
        <v>0</v>
      </c>
      <c r="FL181" s="532">
        <f t="shared" si="111"/>
        <v>0</v>
      </c>
      <c r="FM181" s="532">
        <f t="shared" si="112"/>
        <v>0</v>
      </c>
      <c r="FN181" s="532">
        <f t="shared" si="113"/>
        <v>0</v>
      </c>
      <c r="FO181" s="532">
        <f t="shared" si="114"/>
        <v>0</v>
      </c>
      <c r="FP181" s="532">
        <f t="shared" si="115"/>
        <v>0</v>
      </c>
      <c r="FQ181" s="532">
        <f t="shared" si="116"/>
        <v>0</v>
      </c>
      <c r="FR181" s="532">
        <f t="shared" si="117"/>
        <v>0</v>
      </c>
      <c r="FS181" s="532">
        <f t="shared" si="118"/>
        <v>0</v>
      </c>
      <c r="FT181" s="532">
        <f t="shared" si="119"/>
        <v>0</v>
      </c>
      <c r="FU181" s="532">
        <f t="shared" si="120"/>
        <v>0</v>
      </c>
      <c r="FV181" s="532">
        <f t="shared" si="121"/>
        <v>0</v>
      </c>
      <c r="FW181" s="532">
        <f t="shared" si="122"/>
        <v>0</v>
      </c>
      <c r="FX181" s="532">
        <f t="shared" si="123"/>
        <v>0</v>
      </c>
      <c r="FY181" s="532">
        <f t="shared" si="124"/>
        <v>0</v>
      </c>
      <c r="FZ181" s="532">
        <f t="shared" si="125"/>
        <v>0</v>
      </c>
      <c r="GA181" s="532">
        <f t="shared" si="126"/>
        <v>0</v>
      </c>
      <c r="GC181" s="533">
        <f>IF(EXACT(A181,LCI!A23),LCI!M23,-1*10^6)</f>
        <v>0</v>
      </c>
      <c r="GD181" s="533">
        <f t="shared" si="127"/>
        <v>0</v>
      </c>
      <c r="GE181" s="533">
        <f t="shared" si="128"/>
        <v>0</v>
      </c>
      <c r="GF181" s="533">
        <f t="shared" si="129"/>
        <v>0</v>
      </c>
      <c r="GG181" s="533">
        <f t="shared" si="130"/>
        <v>0</v>
      </c>
      <c r="GH181" s="533">
        <f t="shared" si="131"/>
        <v>0</v>
      </c>
      <c r="GI181" s="533">
        <f t="shared" si="132"/>
        <v>0</v>
      </c>
      <c r="GJ181" s="533">
        <f t="shared" si="133"/>
        <v>0</v>
      </c>
      <c r="GK181" s="533">
        <f t="shared" si="134"/>
        <v>0</v>
      </c>
      <c r="GL181" s="533">
        <f t="shared" si="135"/>
        <v>0</v>
      </c>
      <c r="GM181" s="533">
        <f t="shared" si="136"/>
        <v>0</v>
      </c>
      <c r="GN181" s="533">
        <f t="shared" si="137"/>
        <v>0</v>
      </c>
      <c r="GO181" s="533">
        <f t="shared" si="138"/>
        <v>0</v>
      </c>
      <c r="GP181" s="533">
        <f t="shared" si="139"/>
        <v>0</v>
      </c>
      <c r="GQ181" s="533">
        <f t="shared" si="140"/>
        <v>0</v>
      </c>
      <c r="GR181" s="533">
        <f t="shared" si="141"/>
        <v>0</v>
      </c>
      <c r="GS181" s="533">
        <f t="shared" si="142"/>
        <v>0</v>
      </c>
      <c r="GT181" s="533">
        <f t="shared" si="143"/>
        <v>0</v>
      </c>
      <c r="GU181" s="533">
        <f t="shared" si="144"/>
        <v>0</v>
      </c>
      <c r="GV181" s="533">
        <f t="shared" si="145"/>
        <v>0</v>
      </c>
      <c r="GW181" s="533">
        <f t="shared" si="146"/>
        <v>0</v>
      </c>
      <c r="GX181" s="533">
        <f t="shared" si="147"/>
        <v>0</v>
      </c>
      <c r="GZ181" s="511">
        <f>IF(EXACT(A181,LCI!A23),LCI!N23,-1*10^6)</f>
        <v>0</v>
      </c>
      <c r="HA181" s="511">
        <f t="shared" si="148"/>
        <v>0</v>
      </c>
      <c r="HB181" s="511">
        <f t="shared" si="149"/>
        <v>0</v>
      </c>
      <c r="HC181" s="511">
        <f t="shared" si="150"/>
        <v>0</v>
      </c>
      <c r="HD181" s="511">
        <f t="shared" si="151"/>
        <v>0</v>
      </c>
      <c r="HE181" s="511">
        <f t="shared" si="152"/>
        <v>0</v>
      </c>
      <c r="HF181" s="511">
        <f t="shared" si="153"/>
        <v>0</v>
      </c>
      <c r="HG181" s="511">
        <f t="shared" si="154"/>
        <v>0</v>
      </c>
      <c r="HH181" s="511">
        <f t="shared" si="155"/>
        <v>0</v>
      </c>
      <c r="HI181" s="511">
        <f t="shared" si="156"/>
        <v>0</v>
      </c>
      <c r="HJ181" s="511">
        <f t="shared" si="157"/>
        <v>0</v>
      </c>
      <c r="HK181" s="511">
        <f t="shared" si="158"/>
        <v>0</v>
      </c>
      <c r="HL181" s="511">
        <f t="shared" si="159"/>
        <v>0</v>
      </c>
      <c r="HM181" s="511">
        <f t="shared" si="160"/>
        <v>0</v>
      </c>
      <c r="HN181" s="511">
        <f t="shared" si="161"/>
        <v>0</v>
      </c>
      <c r="HO181" s="511">
        <f t="shared" si="162"/>
        <v>0</v>
      </c>
      <c r="HP181" s="511">
        <f t="shared" si="163"/>
        <v>0</v>
      </c>
      <c r="HQ181" s="511">
        <f t="shared" si="164"/>
        <v>0</v>
      </c>
      <c r="HR181" s="511">
        <f t="shared" si="165"/>
        <v>0</v>
      </c>
      <c r="HS181" s="511">
        <f t="shared" si="166"/>
        <v>0</v>
      </c>
      <c r="HT181" s="511">
        <f t="shared" si="167"/>
        <v>0</v>
      </c>
      <c r="HU181" s="511">
        <f t="shared" si="168"/>
        <v>0</v>
      </c>
      <c r="HW181" s="534">
        <f>IF(EXACT(A181,LCI!A23),LCI!O23,-1*10^6)</f>
        <v>0</v>
      </c>
      <c r="HX181" s="534">
        <f t="shared" si="169"/>
        <v>0</v>
      </c>
      <c r="HY181" s="534">
        <f t="shared" si="170"/>
        <v>0</v>
      </c>
      <c r="HZ181" s="534">
        <f t="shared" si="171"/>
        <v>0</v>
      </c>
      <c r="IA181" s="534">
        <f t="shared" si="172"/>
        <v>0</v>
      </c>
      <c r="IB181" s="534">
        <f t="shared" si="173"/>
        <v>0</v>
      </c>
      <c r="IC181" s="534">
        <f t="shared" si="174"/>
        <v>0</v>
      </c>
      <c r="ID181" s="534">
        <f t="shared" si="175"/>
        <v>0</v>
      </c>
      <c r="IE181" s="534">
        <f t="shared" si="176"/>
        <v>0</v>
      </c>
      <c r="IF181" s="534">
        <f t="shared" si="177"/>
        <v>0</v>
      </c>
      <c r="IG181" s="534">
        <f t="shared" si="178"/>
        <v>0</v>
      </c>
      <c r="IH181" s="534">
        <f t="shared" si="179"/>
        <v>0</v>
      </c>
      <c r="II181" s="534">
        <f t="shared" si="180"/>
        <v>0</v>
      </c>
      <c r="IJ181" s="534">
        <f t="shared" si="181"/>
        <v>0</v>
      </c>
      <c r="IK181" s="534">
        <f t="shared" si="182"/>
        <v>0</v>
      </c>
      <c r="IL181" s="534">
        <f t="shared" si="183"/>
        <v>0</v>
      </c>
      <c r="IM181" s="534">
        <f t="shared" si="184"/>
        <v>0</v>
      </c>
      <c r="IN181" s="534">
        <f t="shared" si="185"/>
        <v>0</v>
      </c>
      <c r="IO181" s="534">
        <f t="shared" si="186"/>
        <v>0</v>
      </c>
      <c r="IP181" s="534">
        <f t="shared" si="187"/>
        <v>0</v>
      </c>
      <c r="IQ181" s="534">
        <f t="shared" si="188"/>
        <v>0</v>
      </c>
      <c r="IR181" s="534">
        <f t="shared" si="189"/>
        <v>0</v>
      </c>
      <c r="IT181" s="531">
        <f>IF(EXACT(A181,LCI!A23),LCI!P23,-1*10^6)</f>
        <v>0</v>
      </c>
      <c r="IU181" s="531">
        <f t="shared" si="190"/>
        <v>0</v>
      </c>
      <c r="IV181" s="531">
        <f t="shared" si="191"/>
        <v>0</v>
      </c>
      <c r="IW181" s="531">
        <f t="shared" si="192"/>
        <v>0</v>
      </c>
      <c r="IX181" s="531">
        <f t="shared" si="193"/>
        <v>0</v>
      </c>
      <c r="IY181" s="531">
        <f t="shared" si="194"/>
        <v>0</v>
      </c>
      <c r="IZ181" s="531">
        <f t="shared" si="195"/>
        <v>0</v>
      </c>
      <c r="JA181" s="531">
        <f t="shared" si="196"/>
        <v>0</v>
      </c>
      <c r="JB181" s="531">
        <f t="shared" si="197"/>
        <v>0</v>
      </c>
      <c r="JC181" s="531">
        <f t="shared" si="198"/>
        <v>0</v>
      </c>
      <c r="JD181" s="531">
        <f t="shared" si="199"/>
        <v>0</v>
      </c>
      <c r="JE181" s="531">
        <f t="shared" si="200"/>
        <v>0</v>
      </c>
      <c r="JF181" s="531">
        <f t="shared" si="201"/>
        <v>0</v>
      </c>
      <c r="JG181" s="531">
        <f t="shared" si="202"/>
        <v>0</v>
      </c>
      <c r="JH181" s="531">
        <f t="shared" si="203"/>
        <v>0</v>
      </c>
      <c r="JI181" s="531">
        <f t="shared" si="204"/>
        <v>0</v>
      </c>
      <c r="JJ181" s="531">
        <f t="shared" si="205"/>
        <v>0</v>
      </c>
      <c r="JK181" s="531">
        <f t="shared" si="206"/>
        <v>0</v>
      </c>
      <c r="JL181" s="531">
        <f t="shared" si="207"/>
        <v>0</v>
      </c>
      <c r="JM181" s="531">
        <f t="shared" si="208"/>
        <v>0</v>
      </c>
      <c r="JN181" s="531">
        <f t="shared" si="209"/>
        <v>0</v>
      </c>
      <c r="JO181" s="531">
        <f t="shared" si="210"/>
        <v>0</v>
      </c>
      <c r="JQ181" s="532">
        <f>IF(EXACT(A181,LCI!A23),LCI!Q23,-1*10^6)</f>
        <v>0</v>
      </c>
      <c r="JR181" s="532">
        <f t="shared" si="211"/>
        <v>0</v>
      </c>
      <c r="JS181" s="532">
        <f t="shared" si="212"/>
        <v>0</v>
      </c>
      <c r="JT181" s="532">
        <f t="shared" si="213"/>
        <v>0</v>
      </c>
      <c r="JU181" s="532">
        <f t="shared" si="214"/>
        <v>0</v>
      </c>
      <c r="JV181" s="532">
        <f t="shared" si="215"/>
        <v>0</v>
      </c>
      <c r="JW181" s="532">
        <f t="shared" si="216"/>
        <v>0</v>
      </c>
      <c r="JX181" s="532">
        <f t="shared" si="217"/>
        <v>0</v>
      </c>
      <c r="JY181" s="532">
        <f t="shared" si="218"/>
        <v>0</v>
      </c>
      <c r="JZ181" s="532">
        <f t="shared" si="219"/>
        <v>0</v>
      </c>
      <c r="KA181" s="532">
        <f t="shared" si="220"/>
        <v>0</v>
      </c>
      <c r="KB181" s="532">
        <f t="shared" si="221"/>
        <v>0</v>
      </c>
      <c r="KC181" s="532">
        <f t="shared" si="222"/>
        <v>0</v>
      </c>
      <c r="KD181" s="532">
        <f t="shared" si="223"/>
        <v>0</v>
      </c>
      <c r="KE181" s="532">
        <f t="shared" si="224"/>
        <v>0</v>
      </c>
      <c r="KF181" s="532">
        <f t="shared" si="225"/>
        <v>0</v>
      </c>
      <c r="KG181" s="532">
        <f t="shared" si="226"/>
        <v>0</v>
      </c>
      <c r="KH181" s="532">
        <f t="shared" si="227"/>
        <v>0</v>
      </c>
      <c r="KI181" s="532">
        <f t="shared" si="228"/>
        <v>0</v>
      </c>
      <c r="KJ181" s="532">
        <f t="shared" si="229"/>
        <v>0</v>
      </c>
      <c r="KK181" s="532">
        <f t="shared" si="230"/>
        <v>0</v>
      </c>
      <c r="KL181" s="532">
        <f t="shared" si="231"/>
        <v>0</v>
      </c>
      <c r="KN181" s="533">
        <f>IF(EXACT(A181,LCI!A23),LCI!R23,-1*10^6)</f>
        <v>0</v>
      </c>
      <c r="KO181" s="533">
        <f t="shared" si="232"/>
        <v>0</v>
      </c>
      <c r="KP181" s="533">
        <f t="shared" si="233"/>
        <v>0</v>
      </c>
      <c r="KQ181" s="533">
        <f t="shared" si="234"/>
        <v>0</v>
      </c>
      <c r="KR181" s="533">
        <f t="shared" si="235"/>
        <v>0</v>
      </c>
      <c r="KS181" s="533">
        <f t="shared" si="236"/>
        <v>0</v>
      </c>
      <c r="KT181" s="533">
        <f t="shared" si="237"/>
        <v>0</v>
      </c>
      <c r="KU181" s="533">
        <f t="shared" si="238"/>
        <v>0</v>
      </c>
      <c r="KV181" s="533">
        <f t="shared" si="239"/>
        <v>0</v>
      </c>
      <c r="KW181" s="533">
        <f t="shared" si="240"/>
        <v>0</v>
      </c>
      <c r="KX181" s="533">
        <f t="shared" si="241"/>
        <v>0</v>
      </c>
      <c r="KY181" s="533">
        <f t="shared" si="242"/>
        <v>0</v>
      </c>
      <c r="KZ181" s="533">
        <f t="shared" si="243"/>
        <v>0</v>
      </c>
      <c r="LA181" s="533">
        <f t="shared" si="244"/>
        <v>0</v>
      </c>
      <c r="LB181" s="533">
        <f t="shared" si="245"/>
        <v>0</v>
      </c>
      <c r="LC181" s="533">
        <f t="shared" si="246"/>
        <v>0</v>
      </c>
      <c r="LD181" s="533">
        <f t="shared" si="247"/>
        <v>0</v>
      </c>
      <c r="LE181" s="533">
        <f t="shared" si="248"/>
        <v>0</v>
      </c>
      <c r="LF181" s="533">
        <f t="shared" si="249"/>
        <v>0</v>
      </c>
      <c r="LG181" s="533">
        <f t="shared" si="250"/>
        <v>0</v>
      </c>
      <c r="LH181" s="533">
        <f t="shared" si="251"/>
        <v>0</v>
      </c>
      <c r="LI181" s="533">
        <f t="shared" si="252"/>
        <v>0</v>
      </c>
    </row>
    <row r="182" spans="1:321" x14ac:dyDescent="0.25">
      <c r="A182" s="14" t="str">
        <f>LCI!A24</f>
        <v>Glucoamylase (kg/yr)</v>
      </c>
      <c r="B182" s="42">
        <f>B54</f>
        <v>0</v>
      </c>
      <c r="C182" s="42">
        <f t="shared" ref="C182:I182" si="299">C54</f>
        <v>0</v>
      </c>
      <c r="D182" s="42">
        <f t="shared" si="299"/>
        <v>1102.524858</v>
      </c>
      <c r="E182" s="42">
        <f t="shared" si="299"/>
        <v>0</v>
      </c>
      <c r="F182" s="42">
        <f t="shared" si="299"/>
        <v>0</v>
      </c>
      <c r="G182" s="42">
        <f t="shared" si="299"/>
        <v>0</v>
      </c>
      <c r="H182" s="42">
        <f t="shared" si="299"/>
        <v>0</v>
      </c>
      <c r="I182" s="42">
        <f t="shared" si="299"/>
        <v>0</v>
      </c>
      <c r="J182" s="42"/>
      <c r="K182" s="42"/>
      <c r="L182" s="42">
        <f t="shared" ref="L182" si="300">L57</f>
        <v>0</v>
      </c>
      <c r="M182" s="42"/>
      <c r="N182" s="42"/>
      <c r="O182" s="257"/>
      <c r="P182" s="251"/>
      <c r="Q182" s="251"/>
      <c r="R182" s="251"/>
      <c r="S182" s="251"/>
      <c r="T182" s="268"/>
      <c r="U182" s="251"/>
      <c r="V182" s="251"/>
      <c r="X182" s="45">
        <f>IF(EXACT(A182,LCI!A24),LCI!G24,-1*10^6)</f>
        <v>3.31</v>
      </c>
      <c r="Y182" s="47">
        <f t="shared" si="45"/>
        <v>0</v>
      </c>
      <c r="Z182" s="47">
        <f t="shared" si="46"/>
        <v>0</v>
      </c>
      <c r="AA182" s="47">
        <f t="shared" si="47"/>
        <v>3649.3572799799999</v>
      </c>
      <c r="AB182" s="47">
        <f t="shared" si="48"/>
        <v>0</v>
      </c>
      <c r="AC182" s="47">
        <f t="shared" si="49"/>
        <v>0</v>
      </c>
      <c r="AD182" s="47">
        <f t="shared" si="291"/>
        <v>0</v>
      </c>
      <c r="AE182" s="47">
        <f t="shared" si="292"/>
        <v>0</v>
      </c>
      <c r="AF182" s="47">
        <f t="shared" si="293"/>
        <v>0</v>
      </c>
      <c r="AG182" s="47">
        <f t="shared" si="294"/>
        <v>0</v>
      </c>
      <c r="AH182" s="47">
        <f t="shared" si="295"/>
        <v>0</v>
      </c>
      <c r="AI182" s="47">
        <f t="shared" si="296"/>
        <v>0</v>
      </c>
      <c r="AJ182" s="47">
        <f t="shared" si="288"/>
        <v>0</v>
      </c>
      <c r="AK182" s="47">
        <f t="shared" si="50"/>
        <v>0</v>
      </c>
      <c r="AL182" s="262">
        <f t="shared" si="51"/>
        <v>0</v>
      </c>
      <c r="AM182" s="260">
        <f t="shared" si="52"/>
        <v>0</v>
      </c>
      <c r="AN182" s="260">
        <f t="shared" si="53"/>
        <v>0</v>
      </c>
      <c r="AO182" s="260">
        <f t="shared" si="54"/>
        <v>0</v>
      </c>
      <c r="AP182" s="260">
        <f t="shared" si="55"/>
        <v>0</v>
      </c>
      <c r="AQ182" s="260">
        <f t="shared" si="56"/>
        <v>0</v>
      </c>
      <c r="AR182" s="260">
        <f t="shared" si="57"/>
        <v>0</v>
      </c>
      <c r="AS182" s="260">
        <f t="shared" si="58"/>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0">
        <f t="shared" si="17"/>
        <v>0</v>
      </c>
      <c r="BE182" s="521">
        <f t="shared" si="18"/>
        <v>0</v>
      </c>
      <c r="BF182" s="71">
        <f t="shared" si="19"/>
        <v>0</v>
      </c>
      <c r="BG182" s="521">
        <f t="shared" si="278"/>
        <v>0</v>
      </c>
      <c r="BH182" s="529">
        <f t="shared" si="263"/>
        <v>0</v>
      </c>
      <c r="BI182" s="71">
        <f t="shared" si="254"/>
        <v>0</v>
      </c>
      <c r="BJ182" s="71">
        <f t="shared" si="255"/>
        <v>0</v>
      </c>
      <c r="BK182" s="71">
        <f t="shared" si="256"/>
        <v>0</v>
      </c>
      <c r="BL182" s="71">
        <f t="shared" si="257"/>
        <v>0</v>
      </c>
      <c r="BM182" s="71">
        <f t="shared" si="258"/>
        <v>0</v>
      </c>
      <c r="BN182" s="71">
        <f t="shared" si="259"/>
        <v>0</v>
      </c>
      <c r="BO182" s="71">
        <f t="shared" si="260"/>
        <v>0</v>
      </c>
      <c r="BP182" s="71">
        <f t="shared" si="261"/>
        <v>0</v>
      </c>
      <c r="BR182" s="507">
        <f>IF(EXACT(A182,LCI!A24),LCI!I24,-1*10^6)</f>
        <v>0</v>
      </c>
      <c r="BS182" s="507">
        <f t="shared" si="59"/>
        <v>0</v>
      </c>
      <c r="BT182" s="507">
        <f t="shared" si="60"/>
        <v>0</v>
      </c>
      <c r="BU182" s="507">
        <f t="shared" si="60"/>
        <v>0</v>
      </c>
      <c r="BV182" s="507">
        <f t="shared" si="60"/>
        <v>0</v>
      </c>
      <c r="BW182" s="507">
        <f t="shared" si="60"/>
        <v>0</v>
      </c>
      <c r="BX182" s="507">
        <f t="shared" si="60"/>
        <v>0</v>
      </c>
      <c r="BY182" s="507">
        <f t="shared" si="60"/>
        <v>0</v>
      </c>
      <c r="BZ182" s="507">
        <f t="shared" si="280"/>
        <v>0</v>
      </c>
      <c r="CA182" s="507">
        <f t="shared" si="280"/>
        <v>0</v>
      </c>
      <c r="CB182" s="507">
        <f t="shared" si="280"/>
        <v>0</v>
      </c>
      <c r="CC182" s="507">
        <f t="shared" si="280"/>
        <v>0</v>
      </c>
      <c r="CD182" s="507">
        <f t="shared" si="280"/>
        <v>0</v>
      </c>
      <c r="CE182" s="507">
        <f t="shared" si="280"/>
        <v>0</v>
      </c>
      <c r="CF182" s="507">
        <f t="shared" si="281"/>
        <v>0</v>
      </c>
      <c r="CG182" s="507">
        <f t="shared" si="281"/>
        <v>0</v>
      </c>
      <c r="CH182" s="507">
        <f t="shared" si="281"/>
        <v>0</v>
      </c>
      <c r="CI182" s="507">
        <f t="shared" si="281"/>
        <v>0</v>
      </c>
      <c r="CJ182" s="507">
        <f t="shared" si="276"/>
        <v>0</v>
      </c>
      <c r="CK182" s="507">
        <f t="shared" si="61"/>
        <v>0</v>
      </c>
      <c r="CL182" s="507">
        <f t="shared" si="61"/>
        <v>0</v>
      </c>
      <c r="CM182" s="507">
        <f t="shared" si="61"/>
        <v>0</v>
      </c>
      <c r="CO182" s="511">
        <f>IF(EXACT(A182,LCI!A24),LCI!F24,-1*10^6)</f>
        <v>191</v>
      </c>
      <c r="CP182" s="511">
        <f t="shared" si="62"/>
        <v>0</v>
      </c>
      <c r="CQ182" s="511">
        <f t="shared" si="62"/>
        <v>0</v>
      </c>
      <c r="CR182" s="511">
        <f t="shared" si="62"/>
        <v>210582.24787799999</v>
      </c>
      <c r="CS182" s="511">
        <f t="shared" si="62"/>
        <v>0</v>
      </c>
      <c r="CT182" s="511">
        <f t="shared" si="62"/>
        <v>0</v>
      </c>
      <c r="CU182" s="511">
        <f t="shared" si="62"/>
        <v>0</v>
      </c>
      <c r="CV182" s="511">
        <f t="shared" si="282"/>
        <v>0</v>
      </c>
      <c r="CW182" s="511">
        <f t="shared" si="282"/>
        <v>0</v>
      </c>
      <c r="CX182" s="511">
        <f t="shared" si="282"/>
        <v>0</v>
      </c>
      <c r="CY182" s="511">
        <f t="shared" si="282"/>
        <v>0</v>
      </c>
      <c r="CZ182" s="511">
        <f t="shared" si="282"/>
        <v>0</v>
      </c>
      <c r="DA182" s="511">
        <f t="shared" si="282"/>
        <v>0</v>
      </c>
      <c r="DB182" s="511">
        <f t="shared" si="283"/>
        <v>0</v>
      </c>
      <c r="DC182" s="511">
        <f t="shared" si="283"/>
        <v>0</v>
      </c>
      <c r="DD182" s="511">
        <f t="shared" si="283"/>
        <v>0</v>
      </c>
      <c r="DE182" s="511">
        <f t="shared" si="283"/>
        <v>0</v>
      </c>
      <c r="DF182" s="511">
        <f t="shared" si="275"/>
        <v>0</v>
      </c>
      <c r="DG182" s="511">
        <f t="shared" si="63"/>
        <v>0</v>
      </c>
      <c r="DH182" s="511">
        <f t="shared" si="63"/>
        <v>0</v>
      </c>
      <c r="DI182" s="511">
        <f t="shared" si="63"/>
        <v>0</v>
      </c>
      <c r="DJ182" s="511">
        <f t="shared" si="63"/>
        <v>0</v>
      </c>
      <c r="DL182" s="530">
        <f>IF(EXACT(A182,LCI!A24),LCI!J24,-1*10^6)</f>
        <v>0</v>
      </c>
      <c r="DM182" s="530">
        <f t="shared" si="64"/>
        <v>0</v>
      </c>
      <c r="DN182" s="530">
        <f t="shared" si="65"/>
        <v>0</v>
      </c>
      <c r="DO182" s="530">
        <f t="shared" si="66"/>
        <v>0</v>
      </c>
      <c r="DP182" s="530">
        <f t="shared" si="67"/>
        <v>0</v>
      </c>
      <c r="DQ182" s="530">
        <f t="shared" si="68"/>
        <v>0</v>
      </c>
      <c r="DR182" s="530">
        <f t="shared" si="69"/>
        <v>0</v>
      </c>
      <c r="DS182" s="530">
        <f t="shared" si="70"/>
        <v>0</v>
      </c>
      <c r="DT182" s="530">
        <f t="shared" si="71"/>
        <v>0</v>
      </c>
      <c r="DU182" s="530">
        <f t="shared" si="72"/>
        <v>0</v>
      </c>
      <c r="DV182" s="530">
        <f t="shared" si="73"/>
        <v>0</v>
      </c>
      <c r="DW182" s="530">
        <f t="shared" si="74"/>
        <v>0</v>
      </c>
      <c r="DX182" s="530">
        <f t="shared" si="75"/>
        <v>0</v>
      </c>
      <c r="DY182" s="530">
        <f t="shared" si="76"/>
        <v>0</v>
      </c>
      <c r="DZ182" s="530">
        <f t="shared" si="77"/>
        <v>0</v>
      </c>
      <c r="EA182" s="530">
        <f t="shared" si="78"/>
        <v>0</v>
      </c>
      <c r="EB182" s="530">
        <f t="shared" si="79"/>
        <v>0</v>
      </c>
      <c r="EC182" s="530">
        <f t="shared" si="80"/>
        <v>0</v>
      </c>
      <c r="ED182" s="530">
        <f t="shared" si="81"/>
        <v>0</v>
      </c>
      <c r="EE182" s="530">
        <f t="shared" si="82"/>
        <v>0</v>
      </c>
      <c r="EF182" s="530">
        <f t="shared" si="83"/>
        <v>0</v>
      </c>
      <c r="EG182" s="530">
        <f t="shared" si="84"/>
        <v>0</v>
      </c>
      <c r="EI182" s="535">
        <f>IF(EXACT(A182,LCI!A24),LCI!K24,-1*10^6)</f>
        <v>0</v>
      </c>
      <c r="EJ182" s="531">
        <f t="shared" si="85"/>
        <v>0</v>
      </c>
      <c r="EK182" s="536">
        <f t="shared" si="86"/>
        <v>0</v>
      </c>
      <c r="EL182" s="531">
        <f t="shared" si="87"/>
        <v>0</v>
      </c>
      <c r="EM182" s="531">
        <f t="shared" si="88"/>
        <v>0</v>
      </c>
      <c r="EN182" s="531">
        <f t="shared" si="89"/>
        <v>0</v>
      </c>
      <c r="EO182" s="531">
        <f t="shared" si="90"/>
        <v>0</v>
      </c>
      <c r="EP182" s="531">
        <f t="shared" si="91"/>
        <v>0</v>
      </c>
      <c r="EQ182" s="531">
        <f t="shared" si="92"/>
        <v>0</v>
      </c>
      <c r="ER182" s="531">
        <f t="shared" si="93"/>
        <v>0</v>
      </c>
      <c r="ES182" s="531">
        <f t="shared" si="94"/>
        <v>0</v>
      </c>
      <c r="ET182" s="531">
        <f t="shared" si="95"/>
        <v>0</v>
      </c>
      <c r="EU182" s="531">
        <f t="shared" si="96"/>
        <v>0</v>
      </c>
      <c r="EV182" s="531">
        <f t="shared" si="97"/>
        <v>0</v>
      </c>
      <c r="EW182" s="531">
        <f t="shared" si="98"/>
        <v>0</v>
      </c>
      <c r="EX182" s="531">
        <f t="shared" si="99"/>
        <v>0</v>
      </c>
      <c r="EY182" s="531">
        <f t="shared" si="100"/>
        <v>0</v>
      </c>
      <c r="EZ182" s="531">
        <f t="shared" si="101"/>
        <v>0</v>
      </c>
      <c r="FA182" s="531">
        <f t="shared" si="102"/>
        <v>0</v>
      </c>
      <c r="FB182" s="531">
        <f t="shared" si="103"/>
        <v>0</v>
      </c>
      <c r="FC182" s="531">
        <f t="shared" si="104"/>
        <v>0</v>
      </c>
      <c r="FD182" s="531">
        <f t="shared" si="105"/>
        <v>0</v>
      </c>
      <c r="FF182" s="532">
        <f>IF(EXACT(A182,LCI!A24),LCI!L24,-1*10^6)</f>
        <v>0</v>
      </c>
      <c r="FG182" s="532">
        <f t="shared" si="106"/>
        <v>0</v>
      </c>
      <c r="FH182" s="532">
        <f t="shared" si="107"/>
        <v>0</v>
      </c>
      <c r="FI182" s="532">
        <f t="shared" si="108"/>
        <v>0</v>
      </c>
      <c r="FJ182" s="532">
        <f t="shared" si="109"/>
        <v>0</v>
      </c>
      <c r="FK182" s="532">
        <f t="shared" si="110"/>
        <v>0</v>
      </c>
      <c r="FL182" s="532">
        <f t="shared" si="111"/>
        <v>0</v>
      </c>
      <c r="FM182" s="532">
        <f t="shared" si="112"/>
        <v>0</v>
      </c>
      <c r="FN182" s="532">
        <f t="shared" si="113"/>
        <v>0</v>
      </c>
      <c r="FO182" s="532">
        <f t="shared" si="114"/>
        <v>0</v>
      </c>
      <c r="FP182" s="532">
        <f t="shared" si="115"/>
        <v>0</v>
      </c>
      <c r="FQ182" s="532">
        <f t="shared" si="116"/>
        <v>0</v>
      </c>
      <c r="FR182" s="532">
        <f t="shared" si="117"/>
        <v>0</v>
      </c>
      <c r="FS182" s="532">
        <f t="shared" si="118"/>
        <v>0</v>
      </c>
      <c r="FT182" s="532">
        <f t="shared" si="119"/>
        <v>0</v>
      </c>
      <c r="FU182" s="532">
        <f t="shared" si="120"/>
        <v>0</v>
      </c>
      <c r="FV182" s="532">
        <f t="shared" si="121"/>
        <v>0</v>
      </c>
      <c r="FW182" s="532">
        <f t="shared" si="122"/>
        <v>0</v>
      </c>
      <c r="FX182" s="532">
        <f t="shared" si="123"/>
        <v>0</v>
      </c>
      <c r="FY182" s="532">
        <f t="shared" si="124"/>
        <v>0</v>
      </c>
      <c r="FZ182" s="532">
        <f t="shared" si="125"/>
        <v>0</v>
      </c>
      <c r="GA182" s="532">
        <f t="shared" si="126"/>
        <v>0</v>
      </c>
      <c r="GC182" s="533">
        <f>IF(EXACT(A182,LCI!A24),LCI!M24,-1*10^6)</f>
        <v>0</v>
      </c>
      <c r="GD182" s="533">
        <f t="shared" si="127"/>
        <v>0</v>
      </c>
      <c r="GE182" s="533">
        <f t="shared" si="128"/>
        <v>0</v>
      </c>
      <c r="GF182" s="533">
        <f t="shared" si="129"/>
        <v>0</v>
      </c>
      <c r="GG182" s="533">
        <f t="shared" si="130"/>
        <v>0</v>
      </c>
      <c r="GH182" s="533">
        <f t="shared" si="131"/>
        <v>0</v>
      </c>
      <c r="GI182" s="533">
        <f t="shared" si="132"/>
        <v>0</v>
      </c>
      <c r="GJ182" s="533">
        <f t="shared" si="133"/>
        <v>0</v>
      </c>
      <c r="GK182" s="533">
        <f t="shared" si="134"/>
        <v>0</v>
      </c>
      <c r="GL182" s="533">
        <f t="shared" si="135"/>
        <v>0</v>
      </c>
      <c r="GM182" s="533">
        <f t="shared" si="136"/>
        <v>0</v>
      </c>
      <c r="GN182" s="533">
        <f t="shared" si="137"/>
        <v>0</v>
      </c>
      <c r="GO182" s="533">
        <f t="shared" si="138"/>
        <v>0</v>
      </c>
      <c r="GP182" s="533">
        <f t="shared" si="139"/>
        <v>0</v>
      </c>
      <c r="GQ182" s="533">
        <f t="shared" si="140"/>
        <v>0</v>
      </c>
      <c r="GR182" s="533">
        <f t="shared" si="141"/>
        <v>0</v>
      </c>
      <c r="GS182" s="533">
        <f t="shared" si="142"/>
        <v>0</v>
      </c>
      <c r="GT182" s="533">
        <f t="shared" si="143"/>
        <v>0</v>
      </c>
      <c r="GU182" s="533">
        <f t="shared" si="144"/>
        <v>0</v>
      </c>
      <c r="GV182" s="533">
        <f t="shared" si="145"/>
        <v>0</v>
      </c>
      <c r="GW182" s="533">
        <f t="shared" si="146"/>
        <v>0</v>
      </c>
      <c r="GX182" s="533">
        <f t="shared" si="147"/>
        <v>0</v>
      </c>
      <c r="GZ182" s="511">
        <f>IF(EXACT(A182,LCI!A24),LCI!N24,-1*10^6)</f>
        <v>0</v>
      </c>
      <c r="HA182" s="511">
        <f t="shared" si="148"/>
        <v>0</v>
      </c>
      <c r="HB182" s="511">
        <f t="shared" si="149"/>
        <v>0</v>
      </c>
      <c r="HC182" s="511">
        <f t="shared" si="150"/>
        <v>0</v>
      </c>
      <c r="HD182" s="511">
        <f t="shared" si="151"/>
        <v>0</v>
      </c>
      <c r="HE182" s="511">
        <f t="shared" si="152"/>
        <v>0</v>
      </c>
      <c r="HF182" s="511">
        <f t="shared" si="153"/>
        <v>0</v>
      </c>
      <c r="HG182" s="511">
        <f t="shared" si="154"/>
        <v>0</v>
      </c>
      <c r="HH182" s="511">
        <f t="shared" si="155"/>
        <v>0</v>
      </c>
      <c r="HI182" s="511">
        <f t="shared" si="156"/>
        <v>0</v>
      </c>
      <c r="HJ182" s="511">
        <f t="shared" si="157"/>
        <v>0</v>
      </c>
      <c r="HK182" s="511">
        <f t="shared" si="158"/>
        <v>0</v>
      </c>
      <c r="HL182" s="511">
        <f t="shared" si="159"/>
        <v>0</v>
      </c>
      <c r="HM182" s="511">
        <f t="shared" si="160"/>
        <v>0</v>
      </c>
      <c r="HN182" s="511">
        <f t="shared" si="161"/>
        <v>0</v>
      </c>
      <c r="HO182" s="511">
        <f t="shared" si="162"/>
        <v>0</v>
      </c>
      <c r="HP182" s="511">
        <f t="shared" si="163"/>
        <v>0</v>
      </c>
      <c r="HQ182" s="511">
        <f t="shared" si="164"/>
        <v>0</v>
      </c>
      <c r="HR182" s="511">
        <f t="shared" si="165"/>
        <v>0</v>
      </c>
      <c r="HS182" s="511">
        <f t="shared" si="166"/>
        <v>0</v>
      </c>
      <c r="HT182" s="511">
        <f t="shared" si="167"/>
        <v>0</v>
      </c>
      <c r="HU182" s="511">
        <f t="shared" si="168"/>
        <v>0</v>
      </c>
      <c r="HW182" s="534">
        <f>IF(EXACT(A182,LCI!A24),LCI!O24,-1*10^6)</f>
        <v>0</v>
      </c>
      <c r="HX182" s="534">
        <f t="shared" si="169"/>
        <v>0</v>
      </c>
      <c r="HY182" s="534">
        <f t="shared" si="170"/>
        <v>0</v>
      </c>
      <c r="HZ182" s="534">
        <f t="shared" si="171"/>
        <v>0</v>
      </c>
      <c r="IA182" s="534">
        <f t="shared" si="172"/>
        <v>0</v>
      </c>
      <c r="IB182" s="534">
        <f t="shared" si="173"/>
        <v>0</v>
      </c>
      <c r="IC182" s="534">
        <f t="shared" si="174"/>
        <v>0</v>
      </c>
      <c r="ID182" s="534">
        <f t="shared" si="175"/>
        <v>0</v>
      </c>
      <c r="IE182" s="534">
        <f t="shared" si="176"/>
        <v>0</v>
      </c>
      <c r="IF182" s="534">
        <f t="shared" si="177"/>
        <v>0</v>
      </c>
      <c r="IG182" s="534">
        <f t="shared" si="178"/>
        <v>0</v>
      </c>
      <c r="IH182" s="534">
        <f t="shared" si="179"/>
        <v>0</v>
      </c>
      <c r="II182" s="534">
        <f t="shared" si="180"/>
        <v>0</v>
      </c>
      <c r="IJ182" s="534">
        <f t="shared" si="181"/>
        <v>0</v>
      </c>
      <c r="IK182" s="534">
        <f t="shared" si="182"/>
        <v>0</v>
      </c>
      <c r="IL182" s="534">
        <f t="shared" si="183"/>
        <v>0</v>
      </c>
      <c r="IM182" s="534">
        <f t="shared" si="184"/>
        <v>0</v>
      </c>
      <c r="IN182" s="534">
        <f t="shared" si="185"/>
        <v>0</v>
      </c>
      <c r="IO182" s="534">
        <f t="shared" si="186"/>
        <v>0</v>
      </c>
      <c r="IP182" s="534">
        <f t="shared" si="187"/>
        <v>0</v>
      </c>
      <c r="IQ182" s="534">
        <f t="shared" si="188"/>
        <v>0</v>
      </c>
      <c r="IR182" s="534">
        <f t="shared" si="189"/>
        <v>0</v>
      </c>
      <c r="IT182" s="531">
        <f>IF(EXACT(A182,LCI!A24),LCI!P24,-1*10^6)</f>
        <v>0</v>
      </c>
      <c r="IU182" s="531">
        <f t="shared" si="190"/>
        <v>0</v>
      </c>
      <c r="IV182" s="531">
        <f t="shared" si="191"/>
        <v>0</v>
      </c>
      <c r="IW182" s="531">
        <f t="shared" si="192"/>
        <v>0</v>
      </c>
      <c r="IX182" s="531">
        <f t="shared" si="193"/>
        <v>0</v>
      </c>
      <c r="IY182" s="531">
        <f t="shared" si="194"/>
        <v>0</v>
      </c>
      <c r="IZ182" s="531">
        <f t="shared" si="195"/>
        <v>0</v>
      </c>
      <c r="JA182" s="531">
        <f t="shared" si="196"/>
        <v>0</v>
      </c>
      <c r="JB182" s="531">
        <f t="shared" si="197"/>
        <v>0</v>
      </c>
      <c r="JC182" s="531">
        <f t="shared" si="198"/>
        <v>0</v>
      </c>
      <c r="JD182" s="531">
        <f t="shared" si="199"/>
        <v>0</v>
      </c>
      <c r="JE182" s="531">
        <f t="shared" si="200"/>
        <v>0</v>
      </c>
      <c r="JF182" s="531">
        <f t="shared" si="201"/>
        <v>0</v>
      </c>
      <c r="JG182" s="531">
        <f t="shared" si="202"/>
        <v>0</v>
      </c>
      <c r="JH182" s="531">
        <f t="shared" si="203"/>
        <v>0</v>
      </c>
      <c r="JI182" s="531">
        <f t="shared" si="204"/>
        <v>0</v>
      </c>
      <c r="JJ182" s="531">
        <f t="shared" si="205"/>
        <v>0</v>
      </c>
      <c r="JK182" s="531">
        <f t="shared" si="206"/>
        <v>0</v>
      </c>
      <c r="JL182" s="531">
        <f t="shared" si="207"/>
        <v>0</v>
      </c>
      <c r="JM182" s="531">
        <f t="shared" si="208"/>
        <v>0</v>
      </c>
      <c r="JN182" s="531">
        <f t="shared" si="209"/>
        <v>0</v>
      </c>
      <c r="JO182" s="531">
        <f t="shared" si="210"/>
        <v>0</v>
      </c>
      <c r="JQ182" s="532">
        <f>IF(EXACT(A182,LCI!A24),LCI!Q24,-1*10^6)</f>
        <v>0</v>
      </c>
      <c r="JR182" s="532">
        <f t="shared" si="211"/>
        <v>0</v>
      </c>
      <c r="JS182" s="532">
        <f t="shared" si="212"/>
        <v>0</v>
      </c>
      <c r="JT182" s="532">
        <f t="shared" si="213"/>
        <v>0</v>
      </c>
      <c r="JU182" s="532">
        <f t="shared" si="214"/>
        <v>0</v>
      </c>
      <c r="JV182" s="532">
        <f t="shared" si="215"/>
        <v>0</v>
      </c>
      <c r="JW182" s="532">
        <f t="shared" si="216"/>
        <v>0</v>
      </c>
      <c r="JX182" s="532">
        <f t="shared" si="217"/>
        <v>0</v>
      </c>
      <c r="JY182" s="532">
        <f t="shared" si="218"/>
        <v>0</v>
      </c>
      <c r="JZ182" s="532">
        <f t="shared" si="219"/>
        <v>0</v>
      </c>
      <c r="KA182" s="532">
        <f t="shared" si="220"/>
        <v>0</v>
      </c>
      <c r="KB182" s="532">
        <f t="shared" si="221"/>
        <v>0</v>
      </c>
      <c r="KC182" s="532">
        <f t="shared" si="222"/>
        <v>0</v>
      </c>
      <c r="KD182" s="532">
        <f t="shared" si="223"/>
        <v>0</v>
      </c>
      <c r="KE182" s="532">
        <f t="shared" si="224"/>
        <v>0</v>
      </c>
      <c r="KF182" s="532">
        <f t="shared" si="225"/>
        <v>0</v>
      </c>
      <c r="KG182" s="532">
        <f t="shared" si="226"/>
        <v>0</v>
      </c>
      <c r="KH182" s="532">
        <f t="shared" si="227"/>
        <v>0</v>
      </c>
      <c r="KI182" s="532">
        <f t="shared" si="228"/>
        <v>0</v>
      </c>
      <c r="KJ182" s="532">
        <f t="shared" si="229"/>
        <v>0</v>
      </c>
      <c r="KK182" s="532">
        <f t="shared" si="230"/>
        <v>0</v>
      </c>
      <c r="KL182" s="532">
        <f t="shared" si="231"/>
        <v>0</v>
      </c>
      <c r="KN182" s="533">
        <f>IF(EXACT(A182,LCI!A24),LCI!R24,-1*10^6)</f>
        <v>0</v>
      </c>
      <c r="KO182" s="533">
        <f t="shared" si="232"/>
        <v>0</v>
      </c>
      <c r="KP182" s="533">
        <f t="shared" si="233"/>
        <v>0</v>
      </c>
      <c r="KQ182" s="533">
        <f t="shared" si="234"/>
        <v>0</v>
      </c>
      <c r="KR182" s="533">
        <f t="shared" si="235"/>
        <v>0</v>
      </c>
      <c r="KS182" s="533">
        <f t="shared" si="236"/>
        <v>0</v>
      </c>
      <c r="KT182" s="533">
        <f t="shared" si="237"/>
        <v>0</v>
      </c>
      <c r="KU182" s="533">
        <f t="shared" si="238"/>
        <v>0</v>
      </c>
      <c r="KV182" s="533">
        <f t="shared" si="239"/>
        <v>0</v>
      </c>
      <c r="KW182" s="533">
        <f t="shared" si="240"/>
        <v>0</v>
      </c>
      <c r="KX182" s="533">
        <f t="shared" si="241"/>
        <v>0</v>
      </c>
      <c r="KY182" s="533">
        <f t="shared" si="242"/>
        <v>0</v>
      </c>
      <c r="KZ182" s="533">
        <f t="shared" si="243"/>
        <v>0</v>
      </c>
      <c r="LA182" s="533">
        <f t="shared" si="244"/>
        <v>0</v>
      </c>
      <c r="LB182" s="533">
        <f t="shared" si="245"/>
        <v>0</v>
      </c>
      <c r="LC182" s="533">
        <f t="shared" si="246"/>
        <v>0</v>
      </c>
      <c r="LD182" s="533">
        <f t="shared" si="247"/>
        <v>0</v>
      </c>
      <c r="LE182" s="533">
        <f t="shared" si="248"/>
        <v>0</v>
      </c>
      <c r="LF182" s="533">
        <f t="shared" si="249"/>
        <v>0</v>
      </c>
      <c r="LG182" s="533">
        <f t="shared" si="250"/>
        <v>0</v>
      </c>
      <c r="LH182" s="533">
        <f t="shared" si="251"/>
        <v>0</v>
      </c>
      <c r="LI182" s="533">
        <f t="shared" si="252"/>
        <v>0</v>
      </c>
    </row>
    <row r="183" spans="1:321" x14ac:dyDescent="0.25">
      <c r="A183" s="14" t="str">
        <f>LCI!A25</f>
        <v>Glucose (kg/yr)</v>
      </c>
      <c r="B183" s="42">
        <f>B55</f>
        <v>0</v>
      </c>
      <c r="C183" s="42">
        <f t="shared" ref="C183:P183" si="301">C55</f>
        <v>0</v>
      </c>
      <c r="D183" s="42">
        <f t="shared" si="301"/>
        <v>0</v>
      </c>
      <c r="E183" s="42">
        <f t="shared" si="301"/>
        <v>0</v>
      </c>
      <c r="F183" s="42">
        <f t="shared" si="301"/>
        <v>0</v>
      </c>
      <c r="G183" s="42">
        <f t="shared" si="301"/>
        <v>0</v>
      </c>
      <c r="H183" s="42">
        <f t="shared" si="301"/>
        <v>0</v>
      </c>
      <c r="I183" s="42">
        <f t="shared" si="301"/>
        <v>0</v>
      </c>
      <c r="J183" s="42">
        <f t="shared" si="301"/>
        <v>0</v>
      </c>
      <c r="K183" s="42">
        <f t="shared" si="301"/>
        <v>0</v>
      </c>
      <c r="L183" s="42">
        <f t="shared" ref="L183" si="302">L58</f>
        <v>0</v>
      </c>
      <c r="M183" s="42">
        <f t="shared" si="301"/>
        <v>0</v>
      </c>
      <c r="N183" s="42">
        <f t="shared" si="301"/>
        <v>0</v>
      </c>
      <c r="O183" s="257">
        <f t="shared" si="301"/>
        <v>0</v>
      </c>
      <c r="P183" s="251">
        <f t="shared" si="301"/>
        <v>0</v>
      </c>
      <c r="Q183" s="251"/>
      <c r="R183" s="251"/>
      <c r="S183" s="251"/>
      <c r="T183" s="268"/>
      <c r="U183" s="251"/>
      <c r="V183" s="251"/>
      <c r="X183" s="45">
        <f>IF(EXACT(A183,LCI!A25),LCI!G25,-1*10^6)</f>
        <v>0.66</v>
      </c>
      <c r="Y183" s="47">
        <f t="shared" si="45"/>
        <v>0</v>
      </c>
      <c r="Z183" s="47">
        <f t="shared" si="46"/>
        <v>0</v>
      </c>
      <c r="AA183" s="47">
        <f t="shared" si="47"/>
        <v>0</v>
      </c>
      <c r="AB183" s="47">
        <f t="shared" si="48"/>
        <v>0</v>
      </c>
      <c r="AC183" s="47">
        <f t="shared" si="49"/>
        <v>0</v>
      </c>
      <c r="AD183" s="47">
        <f t="shared" si="291"/>
        <v>0</v>
      </c>
      <c r="AE183" s="47">
        <f t="shared" si="292"/>
        <v>0</v>
      </c>
      <c r="AF183" s="47">
        <f t="shared" si="293"/>
        <v>0</v>
      </c>
      <c r="AG183" s="47">
        <f t="shared" si="294"/>
        <v>0</v>
      </c>
      <c r="AH183" s="47">
        <f t="shared" si="295"/>
        <v>0</v>
      </c>
      <c r="AI183" s="47">
        <f t="shared" si="296"/>
        <v>0</v>
      </c>
      <c r="AJ183" s="47">
        <f t="shared" si="288"/>
        <v>0</v>
      </c>
      <c r="AK183" s="47">
        <f t="shared" si="50"/>
        <v>0</v>
      </c>
      <c r="AL183" s="262">
        <f t="shared" si="51"/>
        <v>0</v>
      </c>
      <c r="AM183" s="260">
        <f t="shared" si="52"/>
        <v>0</v>
      </c>
      <c r="AN183" s="260">
        <f t="shared" si="53"/>
        <v>0</v>
      </c>
      <c r="AO183" s="260">
        <f t="shared" si="54"/>
        <v>0</v>
      </c>
      <c r="AP183" s="260">
        <f t="shared" si="55"/>
        <v>0</v>
      </c>
      <c r="AQ183" s="260">
        <f t="shared" si="56"/>
        <v>0</v>
      </c>
      <c r="AR183" s="260">
        <f t="shared" si="57"/>
        <v>0</v>
      </c>
      <c r="AS183" s="260">
        <f t="shared" si="58"/>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0">
        <f t="shared" si="17"/>
        <v>0</v>
      </c>
      <c r="BE183" s="521">
        <f t="shared" si="18"/>
        <v>0</v>
      </c>
      <c r="BF183" s="71">
        <f t="shared" si="19"/>
        <v>0</v>
      </c>
      <c r="BG183" s="521">
        <f t="shared" si="278"/>
        <v>0</v>
      </c>
      <c r="BH183" s="529">
        <f t="shared" si="263"/>
        <v>0</v>
      </c>
      <c r="BI183" s="71">
        <f t="shared" si="254"/>
        <v>0</v>
      </c>
      <c r="BJ183" s="71">
        <f t="shared" si="255"/>
        <v>0</v>
      </c>
      <c r="BK183" s="71">
        <f t="shared" si="256"/>
        <v>0</v>
      </c>
      <c r="BL183" s="71">
        <f t="shared" si="257"/>
        <v>0</v>
      </c>
      <c r="BM183" s="71">
        <f t="shared" si="258"/>
        <v>0</v>
      </c>
      <c r="BN183" s="71">
        <f t="shared" si="259"/>
        <v>0</v>
      </c>
      <c r="BO183" s="71">
        <f t="shared" si="260"/>
        <v>0</v>
      </c>
      <c r="BP183" s="71">
        <f t="shared" si="261"/>
        <v>0</v>
      </c>
      <c r="BR183" s="507">
        <f>IF(EXACT(A183,LCI!A25),LCI!I25,-1*10^6)</f>
        <v>6.7860300000000002</v>
      </c>
      <c r="BS183" s="507">
        <f t="shared" si="59"/>
        <v>0</v>
      </c>
      <c r="BT183" s="507">
        <f t="shared" si="60"/>
        <v>0</v>
      </c>
      <c r="BU183" s="507">
        <f t="shared" si="60"/>
        <v>0</v>
      </c>
      <c r="BV183" s="507">
        <f t="shared" si="60"/>
        <v>0</v>
      </c>
      <c r="BW183" s="507">
        <f t="shared" si="60"/>
        <v>0</v>
      </c>
      <c r="BX183" s="507">
        <f t="shared" si="60"/>
        <v>0</v>
      </c>
      <c r="BY183" s="507">
        <f t="shared" si="60"/>
        <v>0</v>
      </c>
      <c r="BZ183" s="507">
        <f t="shared" si="280"/>
        <v>0</v>
      </c>
      <c r="CA183" s="507">
        <f t="shared" si="280"/>
        <v>0</v>
      </c>
      <c r="CB183" s="507">
        <f t="shared" si="280"/>
        <v>0</v>
      </c>
      <c r="CC183" s="507">
        <f t="shared" si="280"/>
        <v>0</v>
      </c>
      <c r="CD183" s="507">
        <f t="shared" si="280"/>
        <v>0</v>
      </c>
      <c r="CE183" s="507">
        <f t="shared" si="280"/>
        <v>0</v>
      </c>
      <c r="CF183" s="507">
        <f t="shared" si="281"/>
        <v>0</v>
      </c>
      <c r="CG183" s="507">
        <f t="shared" si="281"/>
        <v>0</v>
      </c>
      <c r="CH183" s="507">
        <f t="shared" si="281"/>
        <v>0</v>
      </c>
      <c r="CI183" s="507">
        <f t="shared" si="281"/>
        <v>0</v>
      </c>
      <c r="CJ183" s="507">
        <f t="shared" si="276"/>
        <v>0</v>
      </c>
      <c r="CK183" s="507">
        <f t="shared" si="61"/>
        <v>0</v>
      </c>
      <c r="CL183" s="507">
        <f t="shared" si="61"/>
        <v>0</v>
      </c>
      <c r="CM183" s="507">
        <f t="shared" si="61"/>
        <v>0</v>
      </c>
      <c r="CO183" s="511">
        <f>IF(EXACT(A183,LCI!A25),LCI!F25,-1*10^6)</f>
        <v>36.6</v>
      </c>
      <c r="CP183" s="511">
        <f t="shared" si="62"/>
        <v>0</v>
      </c>
      <c r="CQ183" s="511">
        <f t="shared" si="62"/>
        <v>0</v>
      </c>
      <c r="CR183" s="511">
        <f t="shared" si="62"/>
        <v>0</v>
      </c>
      <c r="CS183" s="511">
        <f t="shared" si="62"/>
        <v>0</v>
      </c>
      <c r="CT183" s="511">
        <f t="shared" si="62"/>
        <v>0</v>
      </c>
      <c r="CU183" s="511">
        <f t="shared" si="62"/>
        <v>0</v>
      </c>
      <c r="CV183" s="511">
        <f t="shared" si="282"/>
        <v>0</v>
      </c>
      <c r="CW183" s="511">
        <f t="shared" si="282"/>
        <v>0</v>
      </c>
      <c r="CX183" s="511">
        <f t="shared" si="282"/>
        <v>0</v>
      </c>
      <c r="CY183" s="511">
        <f t="shared" si="282"/>
        <v>0</v>
      </c>
      <c r="CZ183" s="511">
        <f t="shared" si="282"/>
        <v>0</v>
      </c>
      <c r="DA183" s="511">
        <f t="shared" si="282"/>
        <v>0</v>
      </c>
      <c r="DB183" s="511">
        <f t="shared" si="283"/>
        <v>0</v>
      </c>
      <c r="DC183" s="511">
        <f t="shared" si="283"/>
        <v>0</v>
      </c>
      <c r="DD183" s="511">
        <f t="shared" si="283"/>
        <v>0</v>
      </c>
      <c r="DE183" s="511">
        <f t="shared" si="283"/>
        <v>0</v>
      </c>
      <c r="DF183" s="511">
        <f t="shared" si="275"/>
        <v>0</v>
      </c>
      <c r="DG183" s="511">
        <f t="shared" si="63"/>
        <v>0</v>
      </c>
      <c r="DH183" s="511">
        <f t="shared" si="63"/>
        <v>0</v>
      </c>
      <c r="DI183" s="511">
        <f t="shared" si="63"/>
        <v>0</v>
      </c>
      <c r="DJ183" s="511">
        <f t="shared" si="63"/>
        <v>0</v>
      </c>
      <c r="DL183" s="530">
        <f>IF(EXACT(A183,LCI!A25),LCI!J25,-1*10^6)</f>
        <v>1.159E-2</v>
      </c>
      <c r="DM183" s="530">
        <f t="shared" si="64"/>
        <v>0</v>
      </c>
      <c r="DN183" s="530">
        <f t="shared" si="65"/>
        <v>0</v>
      </c>
      <c r="DO183" s="530">
        <f t="shared" si="66"/>
        <v>0</v>
      </c>
      <c r="DP183" s="530">
        <f t="shared" si="67"/>
        <v>0</v>
      </c>
      <c r="DQ183" s="530">
        <f t="shared" si="68"/>
        <v>0</v>
      </c>
      <c r="DR183" s="530">
        <f t="shared" si="69"/>
        <v>0</v>
      </c>
      <c r="DS183" s="530">
        <f t="shared" si="70"/>
        <v>0</v>
      </c>
      <c r="DT183" s="530">
        <f t="shared" si="71"/>
        <v>0</v>
      </c>
      <c r="DU183" s="530">
        <f t="shared" si="72"/>
        <v>0</v>
      </c>
      <c r="DV183" s="530">
        <f t="shared" si="73"/>
        <v>0</v>
      </c>
      <c r="DW183" s="530">
        <f t="shared" si="74"/>
        <v>0</v>
      </c>
      <c r="DX183" s="530">
        <f t="shared" si="75"/>
        <v>0</v>
      </c>
      <c r="DY183" s="530">
        <f t="shared" si="76"/>
        <v>0</v>
      </c>
      <c r="DZ183" s="530">
        <f t="shared" si="77"/>
        <v>0</v>
      </c>
      <c r="EA183" s="530">
        <f t="shared" si="78"/>
        <v>0</v>
      </c>
      <c r="EB183" s="530">
        <f t="shared" si="79"/>
        <v>0</v>
      </c>
      <c r="EC183" s="530">
        <f t="shared" si="80"/>
        <v>0</v>
      </c>
      <c r="ED183" s="530">
        <f t="shared" si="81"/>
        <v>0</v>
      </c>
      <c r="EE183" s="530">
        <f t="shared" si="82"/>
        <v>0</v>
      </c>
      <c r="EF183" s="530">
        <f t="shared" si="83"/>
        <v>0</v>
      </c>
      <c r="EG183" s="530">
        <f t="shared" si="84"/>
        <v>0</v>
      </c>
      <c r="EI183" s="535">
        <f>IF(EXACT(A183,LCI!A25),LCI!K25,-1*10^6)</f>
        <v>11.402509999999999</v>
      </c>
      <c r="EJ183" s="531">
        <f t="shared" si="85"/>
        <v>0</v>
      </c>
      <c r="EK183" s="536">
        <f t="shared" si="86"/>
        <v>0</v>
      </c>
      <c r="EL183" s="531">
        <f t="shared" si="87"/>
        <v>0</v>
      </c>
      <c r="EM183" s="531">
        <f t="shared" si="88"/>
        <v>0</v>
      </c>
      <c r="EN183" s="531">
        <f t="shared" si="89"/>
        <v>0</v>
      </c>
      <c r="EO183" s="531">
        <f t="shared" si="90"/>
        <v>0</v>
      </c>
      <c r="EP183" s="531">
        <f t="shared" si="91"/>
        <v>0</v>
      </c>
      <c r="EQ183" s="531">
        <f t="shared" si="92"/>
        <v>0</v>
      </c>
      <c r="ER183" s="531">
        <f t="shared" si="93"/>
        <v>0</v>
      </c>
      <c r="ES183" s="531">
        <f t="shared" si="94"/>
        <v>0</v>
      </c>
      <c r="ET183" s="531">
        <f t="shared" si="95"/>
        <v>0</v>
      </c>
      <c r="EU183" s="531">
        <f t="shared" si="96"/>
        <v>0</v>
      </c>
      <c r="EV183" s="531">
        <f t="shared" si="97"/>
        <v>0</v>
      </c>
      <c r="EW183" s="531">
        <f t="shared" si="98"/>
        <v>0</v>
      </c>
      <c r="EX183" s="531">
        <f t="shared" si="99"/>
        <v>0</v>
      </c>
      <c r="EY183" s="531">
        <f t="shared" si="100"/>
        <v>0</v>
      </c>
      <c r="EZ183" s="531">
        <f t="shared" si="101"/>
        <v>0</v>
      </c>
      <c r="FA183" s="531">
        <f t="shared" si="102"/>
        <v>0</v>
      </c>
      <c r="FB183" s="531">
        <f t="shared" si="103"/>
        <v>0</v>
      </c>
      <c r="FC183" s="531">
        <f t="shared" si="104"/>
        <v>0</v>
      </c>
      <c r="FD183" s="531">
        <f t="shared" si="105"/>
        <v>0</v>
      </c>
      <c r="FF183" s="532">
        <f>IF(EXACT(A183,LCI!A25),LCI!L25,-1*10^6)</f>
        <v>8.5699999999999995E-3</v>
      </c>
      <c r="FG183" s="532">
        <f t="shared" si="106"/>
        <v>0</v>
      </c>
      <c r="FH183" s="532">
        <f t="shared" si="107"/>
        <v>0</v>
      </c>
      <c r="FI183" s="532">
        <f t="shared" si="108"/>
        <v>0</v>
      </c>
      <c r="FJ183" s="532">
        <f t="shared" si="109"/>
        <v>0</v>
      </c>
      <c r="FK183" s="532">
        <f t="shared" si="110"/>
        <v>0</v>
      </c>
      <c r="FL183" s="532">
        <f t="shared" si="111"/>
        <v>0</v>
      </c>
      <c r="FM183" s="532">
        <f t="shared" si="112"/>
        <v>0</v>
      </c>
      <c r="FN183" s="532">
        <f t="shared" si="113"/>
        <v>0</v>
      </c>
      <c r="FO183" s="532">
        <f t="shared" si="114"/>
        <v>0</v>
      </c>
      <c r="FP183" s="532">
        <f t="shared" si="115"/>
        <v>0</v>
      </c>
      <c r="FQ183" s="532">
        <f t="shared" si="116"/>
        <v>0</v>
      </c>
      <c r="FR183" s="532">
        <f t="shared" si="117"/>
        <v>0</v>
      </c>
      <c r="FS183" s="532">
        <f t="shared" si="118"/>
        <v>0</v>
      </c>
      <c r="FT183" s="532">
        <f t="shared" si="119"/>
        <v>0</v>
      </c>
      <c r="FU183" s="532">
        <f t="shared" si="120"/>
        <v>0</v>
      </c>
      <c r="FV183" s="532">
        <f t="shared" si="121"/>
        <v>0</v>
      </c>
      <c r="FW183" s="532">
        <f t="shared" si="122"/>
        <v>0</v>
      </c>
      <c r="FX183" s="532">
        <f t="shared" si="123"/>
        <v>0</v>
      </c>
      <c r="FY183" s="532">
        <f t="shared" si="124"/>
        <v>0</v>
      </c>
      <c r="FZ183" s="532">
        <f t="shared" si="125"/>
        <v>0</v>
      </c>
      <c r="GA183" s="532">
        <f t="shared" si="126"/>
        <v>0</v>
      </c>
      <c r="GC183" s="533">
        <f>IF(EXACT(A183,LCI!A25),LCI!M25,-1*10^6)</f>
        <v>1.6976999999999999E-7</v>
      </c>
      <c r="GD183" s="533">
        <f t="shared" si="127"/>
        <v>0</v>
      </c>
      <c r="GE183" s="533">
        <f t="shared" si="128"/>
        <v>0</v>
      </c>
      <c r="GF183" s="533">
        <f t="shared" si="129"/>
        <v>0</v>
      </c>
      <c r="GG183" s="533">
        <f t="shared" si="130"/>
        <v>0</v>
      </c>
      <c r="GH183" s="533">
        <f t="shared" si="131"/>
        <v>0</v>
      </c>
      <c r="GI183" s="533">
        <f t="shared" si="132"/>
        <v>0</v>
      </c>
      <c r="GJ183" s="533">
        <f t="shared" si="133"/>
        <v>0</v>
      </c>
      <c r="GK183" s="533">
        <f t="shared" si="134"/>
        <v>0</v>
      </c>
      <c r="GL183" s="533">
        <f t="shared" si="135"/>
        <v>0</v>
      </c>
      <c r="GM183" s="533">
        <f t="shared" si="136"/>
        <v>0</v>
      </c>
      <c r="GN183" s="533">
        <f t="shared" si="137"/>
        <v>0</v>
      </c>
      <c r="GO183" s="533">
        <f t="shared" si="138"/>
        <v>0</v>
      </c>
      <c r="GP183" s="533">
        <f t="shared" si="139"/>
        <v>0</v>
      </c>
      <c r="GQ183" s="533">
        <f t="shared" si="140"/>
        <v>0</v>
      </c>
      <c r="GR183" s="533">
        <f t="shared" si="141"/>
        <v>0</v>
      </c>
      <c r="GS183" s="533">
        <f t="shared" si="142"/>
        <v>0</v>
      </c>
      <c r="GT183" s="533">
        <f t="shared" si="143"/>
        <v>0</v>
      </c>
      <c r="GU183" s="533">
        <f t="shared" si="144"/>
        <v>0</v>
      </c>
      <c r="GV183" s="533">
        <f t="shared" si="145"/>
        <v>0</v>
      </c>
      <c r="GW183" s="533">
        <f t="shared" si="146"/>
        <v>0</v>
      </c>
      <c r="GX183" s="533">
        <f t="shared" si="147"/>
        <v>0</v>
      </c>
      <c r="GZ183" s="511">
        <f>IF(EXACT(A183,LCI!A25),LCI!N25,-1*10^6)</f>
        <v>2.8300799999999999E-7</v>
      </c>
      <c r="HA183" s="511">
        <f t="shared" si="148"/>
        <v>0</v>
      </c>
      <c r="HB183" s="511">
        <f t="shared" si="149"/>
        <v>0</v>
      </c>
      <c r="HC183" s="511">
        <f t="shared" si="150"/>
        <v>0</v>
      </c>
      <c r="HD183" s="511">
        <f t="shared" si="151"/>
        <v>0</v>
      </c>
      <c r="HE183" s="511">
        <f t="shared" si="152"/>
        <v>0</v>
      </c>
      <c r="HF183" s="511">
        <f t="shared" si="153"/>
        <v>0</v>
      </c>
      <c r="HG183" s="511">
        <f t="shared" si="154"/>
        <v>0</v>
      </c>
      <c r="HH183" s="511">
        <f t="shared" si="155"/>
        <v>0</v>
      </c>
      <c r="HI183" s="511">
        <f t="shared" si="156"/>
        <v>0</v>
      </c>
      <c r="HJ183" s="511">
        <f t="shared" si="157"/>
        <v>0</v>
      </c>
      <c r="HK183" s="511">
        <f t="shared" si="158"/>
        <v>0</v>
      </c>
      <c r="HL183" s="511">
        <f t="shared" si="159"/>
        <v>0</v>
      </c>
      <c r="HM183" s="511">
        <f t="shared" si="160"/>
        <v>0</v>
      </c>
      <c r="HN183" s="511">
        <f t="shared" si="161"/>
        <v>0</v>
      </c>
      <c r="HO183" s="511">
        <f t="shared" si="162"/>
        <v>0</v>
      </c>
      <c r="HP183" s="511">
        <f t="shared" si="163"/>
        <v>0</v>
      </c>
      <c r="HQ183" s="511">
        <f t="shared" si="164"/>
        <v>0</v>
      </c>
      <c r="HR183" s="511">
        <f t="shared" si="165"/>
        <v>0</v>
      </c>
      <c r="HS183" s="511">
        <f t="shared" si="166"/>
        <v>0</v>
      </c>
      <c r="HT183" s="511">
        <f t="shared" si="167"/>
        <v>0</v>
      </c>
      <c r="HU183" s="511">
        <f t="shared" si="168"/>
        <v>0</v>
      </c>
      <c r="HW183" s="534">
        <f>IF(EXACT(A183,LCI!A25),LCI!O25,-1*10^6)</f>
        <v>1.15597E-7</v>
      </c>
      <c r="HX183" s="534">
        <f t="shared" si="169"/>
        <v>0</v>
      </c>
      <c r="HY183" s="534">
        <f t="shared" si="170"/>
        <v>0</v>
      </c>
      <c r="HZ183" s="534">
        <f t="shared" si="171"/>
        <v>0</v>
      </c>
      <c r="IA183" s="534">
        <f t="shared" si="172"/>
        <v>0</v>
      </c>
      <c r="IB183" s="534">
        <f t="shared" si="173"/>
        <v>0</v>
      </c>
      <c r="IC183" s="534">
        <f t="shared" si="174"/>
        <v>0</v>
      </c>
      <c r="ID183" s="534">
        <f t="shared" si="175"/>
        <v>0</v>
      </c>
      <c r="IE183" s="534">
        <f t="shared" si="176"/>
        <v>0</v>
      </c>
      <c r="IF183" s="534">
        <f t="shared" si="177"/>
        <v>0</v>
      </c>
      <c r="IG183" s="534">
        <f t="shared" si="178"/>
        <v>0</v>
      </c>
      <c r="IH183" s="534">
        <f t="shared" si="179"/>
        <v>0</v>
      </c>
      <c r="II183" s="534">
        <f t="shared" si="180"/>
        <v>0</v>
      </c>
      <c r="IJ183" s="534">
        <f t="shared" si="181"/>
        <v>0</v>
      </c>
      <c r="IK183" s="534">
        <f t="shared" si="182"/>
        <v>0</v>
      </c>
      <c r="IL183" s="534">
        <f t="shared" si="183"/>
        <v>0</v>
      </c>
      <c r="IM183" s="534">
        <f t="shared" si="184"/>
        <v>0</v>
      </c>
      <c r="IN183" s="534">
        <f t="shared" si="185"/>
        <v>0</v>
      </c>
      <c r="IO183" s="534">
        <f t="shared" si="186"/>
        <v>0</v>
      </c>
      <c r="IP183" s="534">
        <f t="shared" si="187"/>
        <v>0</v>
      </c>
      <c r="IQ183" s="534">
        <f t="shared" si="188"/>
        <v>0</v>
      </c>
      <c r="IR183" s="534">
        <f t="shared" si="189"/>
        <v>0</v>
      </c>
      <c r="IT183" s="531">
        <f>IF(EXACT(A183,LCI!A25),LCI!P25,-1*10^6)</f>
        <v>7.8659999999999994E-2</v>
      </c>
      <c r="IU183" s="531">
        <f t="shared" si="190"/>
        <v>0</v>
      </c>
      <c r="IV183" s="531">
        <f t="shared" si="191"/>
        <v>0</v>
      </c>
      <c r="IW183" s="531">
        <f t="shared" si="192"/>
        <v>0</v>
      </c>
      <c r="IX183" s="531">
        <f t="shared" si="193"/>
        <v>0</v>
      </c>
      <c r="IY183" s="531">
        <f t="shared" si="194"/>
        <v>0</v>
      </c>
      <c r="IZ183" s="531">
        <f t="shared" si="195"/>
        <v>0</v>
      </c>
      <c r="JA183" s="531">
        <f t="shared" si="196"/>
        <v>0</v>
      </c>
      <c r="JB183" s="531">
        <f t="shared" si="197"/>
        <v>0</v>
      </c>
      <c r="JC183" s="531">
        <f t="shared" si="198"/>
        <v>0</v>
      </c>
      <c r="JD183" s="531">
        <f t="shared" si="199"/>
        <v>0</v>
      </c>
      <c r="JE183" s="531">
        <f t="shared" si="200"/>
        <v>0</v>
      </c>
      <c r="JF183" s="531">
        <f t="shared" si="201"/>
        <v>0</v>
      </c>
      <c r="JG183" s="531">
        <f t="shared" si="202"/>
        <v>0</v>
      </c>
      <c r="JH183" s="531">
        <f t="shared" si="203"/>
        <v>0</v>
      </c>
      <c r="JI183" s="531">
        <f t="shared" si="204"/>
        <v>0</v>
      </c>
      <c r="JJ183" s="531">
        <f t="shared" si="205"/>
        <v>0</v>
      </c>
      <c r="JK183" s="531">
        <f t="shared" si="206"/>
        <v>0</v>
      </c>
      <c r="JL183" s="531">
        <f t="shared" si="207"/>
        <v>0</v>
      </c>
      <c r="JM183" s="531">
        <f t="shared" si="208"/>
        <v>0</v>
      </c>
      <c r="JN183" s="531">
        <f t="shared" si="209"/>
        <v>0</v>
      </c>
      <c r="JO183" s="531">
        <f t="shared" si="210"/>
        <v>0</v>
      </c>
      <c r="JQ183" s="532">
        <f>IF(EXACT(A183,LCI!A25),LCI!Q25,-1*10^6)</f>
        <v>1.5123</v>
      </c>
      <c r="JR183" s="532">
        <f t="shared" si="211"/>
        <v>0</v>
      </c>
      <c r="JS183" s="532">
        <f t="shared" si="212"/>
        <v>0</v>
      </c>
      <c r="JT183" s="532">
        <f t="shared" si="213"/>
        <v>0</v>
      </c>
      <c r="JU183" s="532">
        <f t="shared" si="214"/>
        <v>0</v>
      </c>
      <c r="JV183" s="532">
        <f t="shared" si="215"/>
        <v>0</v>
      </c>
      <c r="JW183" s="532">
        <f t="shared" si="216"/>
        <v>0</v>
      </c>
      <c r="JX183" s="532">
        <f t="shared" si="217"/>
        <v>0</v>
      </c>
      <c r="JY183" s="532">
        <f t="shared" si="218"/>
        <v>0</v>
      </c>
      <c r="JZ183" s="532">
        <f t="shared" si="219"/>
        <v>0</v>
      </c>
      <c r="KA183" s="532">
        <f t="shared" si="220"/>
        <v>0</v>
      </c>
      <c r="KB183" s="532">
        <f t="shared" si="221"/>
        <v>0</v>
      </c>
      <c r="KC183" s="532">
        <f t="shared" si="222"/>
        <v>0</v>
      </c>
      <c r="KD183" s="532">
        <f t="shared" si="223"/>
        <v>0</v>
      </c>
      <c r="KE183" s="532">
        <f t="shared" si="224"/>
        <v>0</v>
      </c>
      <c r="KF183" s="532">
        <f t="shared" si="225"/>
        <v>0</v>
      </c>
      <c r="KG183" s="532">
        <f t="shared" si="226"/>
        <v>0</v>
      </c>
      <c r="KH183" s="532">
        <f t="shared" si="227"/>
        <v>0</v>
      </c>
      <c r="KI183" s="532">
        <f t="shared" si="228"/>
        <v>0</v>
      </c>
      <c r="KJ183" s="532">
        <f t="shared" si="229"/>
        <v>0</v>
      </c>
      <c r="KK183" s="532">
        <f t="shared" si="230"/>
        <v>0</v>
      </c>
      <c r="KL183" s="532">
        <f t="shared" si="231"/>
        <v>0</v>
      </c>
      <c r="KN183" s="533">
        <f>IF(EXACT(A183,LCI!A25),LCI!R25,-1*10^6)</f>
        <v>1.2999999999999999E-3</v>
      </c>
      <c r="KO183" s="533">
        <f t="shared" si="232"/>
        <v>0</v>
      </c>
      <c r="KP183" s="533">
        <f t="shared" si="233"/>
        <v>0</v>
      </c>
      <c r="KQ183" s="533">
        <f t="shared" si="234"/>
        <v>0</v>
      </c>
      <c r="KR183" s="533">
        <f t="shared" si="235"/>
        <v>0</v>
      </c>
      <c r="KS183" s="533">
        <f t="shared" si="236"/>
        <v>0</v>
      </c>
      <c r="KT183" s="533">
        <f t="shared" si="237"/>
        <v>0</v>
      </c>
      <c r="KU183" s="533">
        <f t="shared" si="238"/>
        <v>0</v>
      </c>
      <c r="KV183" s="533">
        <f t="shared" si="239"/>
        <v>0</v>
      </c>
      <c r="KW183" s="533">
        <f t="shared" si="240"/>
        <v>0</v>
      </c>
      <c r="KX183" s="533">
        <f t="shared" si="241"/>
        <v>0</v>
      </c>
      <c r="KY183" s="533">
        <f t="shared" si="242"/>
        <v>0</v>
      </c>
      <c r="KZ183" s="533">
        <f t="shared" si="243"/>
        <v>0</v>
      </c>
      <c r="LA183" s="533">
        <f t="shared" si="244"/>
        <v>0</v>
      </c>
      <c r="LB183" s="533">
        <f t="shared" si="245"/>
        <v>0</v>
      </c>
      <c r="LC183" s="533">
        <f t="shared" si="246"/>
        <v>0</v>
      </c>
      <c r="LD183" s="533">
        <f t="shared" si="247"/>
        <v>0</v>
      </c>
      <c r="LE183" s="533">
        <f t="shared" si="248"/>
        <v>0</v>
      </c>
      <c r="LF183" s="533">
        <f t="shared" si="249"/>
        <v>0</v>
      </c>
      <c r="LG183" s="533">
        <f t="shared" si="250"/>
        <v>0</v>
      </c>
      <c r="LH183" s="533">
        <f t="shared" si="251"/>
        <v>0</v>
      </c>
      <c r="LI183" s="533">
        <f t="shared" si="252"/>
        <v>0</v>
      </c>
    </row>
    <row r="184" spans="1:321"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0"/>
      <c r="BE184" s="521"/>
      <c r="BF184" s="71"/>
      <c r="BG184" s="521"/>
      <c r="BH184" s="529"/>
      <c r="BI184" s="71"/>
      <c r="BJ184" s="71"/>
      <c r="BK184" s="71"/>
      <c r="BL184" s="71"/>
      <c r="BM184" s="71"/>
      <c r="BN184" s="71"/>
      <c r="BO184" s="71"/>
      <c r="BP184" s="71"/>
      <c r="BR184" s="507">
        <f>IF(EXACT(A184,LCI!A26),LCI!I26,-1*10^6)</f>
        <v>36.488979999999998</v>
      </c>
      <c r="BS184" s="507">
        <f t="shared" si="59"/>
        <v>0</v>
      </c>
      <c r="BT184" s="507">
        <f t="shared" si="60"/>
        <v>0</v>
      </c>
      <c r="BU184" s="507">
        <f t="shared" si="60"/>
        <v>0</v>
      </c>
      <c r="BV184" s="507">
        <f t="shared" si="60"/>
        <v>0</v>
      </c>
      <c r="BW184" s="507">
        <f t="shared" si="60"/>
        <v>0</v>
      </c>
      <c r="BX184" s="507">
        <f t="shared" si="60"/>
        <v>0</v>
      </c>
      <c r="BY184" s="507">
        <f t="shared" si="60"/>
        <v>0</v>
      </c>
      <c r="BZ184" s="507">
        <f t="shared" si="280"/>
        <v>0</v>
      </c>
      <c r="CA184" s="507">
        <f t="shared" si="280"/>
        <v>0</v>
      </c>
      <c r="CB184" s="507">
        <f t="shared" si="280"/>
        <v>0</v>
      </c>
      <c r="CC184" s="507">
        <f t="shared" si="280"/>
        <v>0</v>
      </c>
      <c r="CD184" s="507">
        <f t="shared" si="280"/>
        <v>0</v>
      </c>
      <c r="CE184" s="507">
        <f t="shared" si="280"/>
        <v>0</v>
      </c>
      <c r="CF184" s="507">
        <f t="shared" si="281"/>
        <v>0</v>
      </c>
      <c r="CG184" s="507">
        <f t="shared" si="281"/>
        <v>0</v>
      </c>
      <c r="CH184" s="507">
        <f t="shared" si="281"/>
        <v>0</v>
      </c>
      <c r="CI184" s="507">
        <f t="shared" si="281"/>
        <v>0</v>
      </c>
      <c r="CJ184" s="507">
        <f t="shared" si="276"/>
        <v>0</v>
      </c>
      <c r="CK184" s="507">
        <f t="shared" si="61"/>
        <v>0</v>
      </c>
      <c r="CL184" s="507">
        <f t="shared" si="61"/>
        <v>0</v>
      </c>
      <c r="CM184" s="507">
        <f t="shared" si="61"/>
        <v>0</v>
      </c>
      <c r="CO184" s="511">
        <f>IF(EXACT(A184,LCI!A26),LCI!F26,-1*10^6)</f>
        <v>25.8</v>
      </c>
      <c r="CP184" s="511">
        <f t="shared" si="62"/>
        <v>0</v>
      </c>
      <c r="CQ184" s="511">
        <f t="shared" si="62"/>
        <v>0</v>
      </c>
      <c r="CR184" s="511">
        <f t="shared" si="62"/>
        <v>0</v>
      </c>
      <c r="CS184" s="511">
        <f t="shared" si="62"/>
        <v>0</v>
      </c>
      <c r="CT184" s="511">
        <f t="shared" si="62"/>
        <v>0</v>
      </c>
      <c r="CU184" s="511">
        <f t="shared" si="62"/>
        <v>0</v>
      </c>
      <c r="CV184" s="511">
        <f t="shared" si="282"/>
        <v>0</v>
      </c>
      <c r="CW184" s="511">
        <f t="shared" si="282"/>
        <v>0</v>
      </c>
      <c r="CX184" s="511">
        <f t="shared" si="282"/>
        <v>0</v>
      </c>
      <c r="CY184" s="511">
        <f t="shared" si="282"/>
        <v>0</v>
      </c>
      <c r="CZ184" s="511">
        <f t="shared" si="282"/>
        <v>0</v>
      </c>
      <c r="DA184" s="511">
        <f t="shared" si="282"/>
        <v>0</v>
      </c>
      <c r="DB184" s="511">
        <f t="shared" si="283"/>
        <v>0</v>
      </c>
      <c r="DC184" s="511">
        <f t="shared" si="283"/>
        <v>0</v>
      </c>
      <c r="DD184" s="511">
        <f t="shared" si="283"/>
        <v>0</v>
      </c>
      <c r="DE184" s="511">
        <f t="shared" si="283"/>
        <v>0</v>
      </c>
      <c r="DF184" s="511">
        <f t="shared" si="275"/>
        <v>0</v>
      </c>
      <c r="DG184" s="511">
        <f t="shared" si="63"/>
        <v>0</v>
      </c>
      <c r="DH184" s="511">
        <f t="shared" si="63"/>
        <v>0</v>
      </c>
      <c r="DI184" s="511">
        <f t="shared" si="63"/>
        <v>0</v>
      </c>
      <c r="DJ184" s="511">
        <f t="shared" si="63"/>
        <v>0</v>
      </c>
      <c r="DL184" s="530">
        <f>IF(EXACT(A184,LCI!A26),LCI!J26,-1*10^6)</f>
        <v>0.71125000000000005</v>
      </c>
      <c r="DM184" s="530">
        <f t="shared" si="64"/>
        <v>0</v>
      </c>
      <c r="DN184" s="530">
        <f t="shared" si="65"/>
        <v>0</v>
      </c>
      <c r="DO184" s="530">
        <f t="shared" si="66"/>
        <v>0</v>
      </c>
      <c r="DP184" s="530">
        <f t="shared" si="67"/>
        <v>0</v>
      </c>
      <c r="DQ184" s="530">
        <f t="shared" si="68"/>
        <v>0</v>
      </c>
      <c r="DR184" s="530">
        <f t="shared" si="69"/>
        <v>0</v>
      </c>
      <c r="DS184" s="530">
        <f t="shared" si="70"/>
        <v>0</v>
      </c>
      <c r="DT184" s="530">
        <f t="shared" si="71"/>
        <v>0</v>
      </c>
      <c r="DU184" s="530">
        <f t="shared" si="72"/>
        <v>0</v>
      </c>
      <c r="DV184" s="530">
        <f t="shared" si="73"/>
        <v>0</v>
      </c>
      <c r="DW184" s="530">
        <f t="shared" si="74"/>
        <v>0</v>
      </c>
      <c r="DX184" s="530">
        <f t="shared" si="75"/>
        <v>0</v>
      </c>
      <c r="DY184" s="530">
        <f t="shared" si="76"/>
        <v>0</v>
      </c>
      <c r="DZ184" s="530">
        <f t="shared" si="77"/>
        <v>0</v>
      </c>
      <c r="EA184" s="530">
        <f t="shared" si="78"/>
        <v>0</v>
      </c>
      <c r="EB184" s="530">
        <f t="shared" si="79"/>
        <v>0</v>
      </c>
      <c r="EC184" s="530">
        <f t="shared" si="80"/>
        <v>0</v>
      </c>
      <c r="ED184" s="530">
        <f t="shared" si="81"/>
        <v>0</v>
      </c>
      <c r="EE184" s="530">
        <f t="shared" si="82"/>
        <v>0</v>
      </c>
      <c r="EF184" s="530">
        <f t="shared" si="83"/>
        <v>0</v>
      </c>
      <c r="EG184" s="530">
        <f t="shared" si="84"/>
        <v>0</v>
      </c>
      <c r="EI184" s="535">
        <f>IF(EXACT(A184,LCI!A26),LCI!K26,-1*10^6)</f>
        <v>2.5162000000000002E-6</v>
      </c>
      <c r="EJ184" s="531">
        <f t="shared" si="85"/>
        <v>0</v>
      </c>
      <c r="EK184" s="536">
        <f t="shared" si="86"/>
        <v>0</v>
      </c>
      <c r="EL184" s="531">
        <f t="shared" si="87"/>
        <v>0</v>
      </c>
      <c r="EM184" s="531">
        <f t="shared" si="88"/>
        <v>0</v>
      </c>
      <c r="EN184" s="531">
        <f t="shared" si="89"/>
        <v>0</v>
      </c>
      <c r="EO184" s="531">
        <f t="shared" si="90"/>
        <v>0</v>
      </c>
      <c r="EP184" s="531">
        <f t="shared" si="91"/>
        <v>0</v>
      </c>
      <c r="EQ184" s="531">
        <f t="shared" si="92"/>
        <v>0</v>
      </c>
      <c r="ER184" s="531">
        <f t="shared" si="93"/>
        <v>0</v>
      </c>
      <c r="ES184" s="531">
        <f t="shared" si="94"/>
        <v>0</v>
      </c>
      <c r="ET184" s="531">
        <f t="shared" si="95"/>
        <v>0</v>
      </c>
      <c r="EU184" s="531">
        <f t="shared" si="96"/>
        <v>0</v>
      </c>
      <c r="EV184" s="531">
        <f t="shared" si="97"/>
        <v>0</v>
      </c>
      <c r="EW184" s="531">
        <f t="shared" si="98"/>
        <v>0</v>
      </c>
      <c r="EX184" s="531">
        <f t="shared" si="99"/>
        <v>0</v>
      </c>
      <c r="EY184" s="531">
        <f t="shared" si="100"/>
        <v>0</v>
      </c>
      <c r="EZ184" s="531">
        <f t="shared" si="101"/>
        <v>0</v>
      </c>
      <c r="FA184" s="531">
        <f t="shared" si="102"/>
        <v>0</v>
      </c>
      <c r="FB184" s="531">
        <f t="shared" si="103"/>
        <v>0</v>
      </c>
      <c r="FC184" s="531">
        <f t="shared" si="104"/>
        <v>0</v>
      </c>
      <c r="FD184" s="531">
        <f t="shared" si="105"/>
        <v>0</v>
      </c>
      <c r="FF184" s="532">
        <f>IF(EXACT(A184,LCI!A26),LCI!L26,-1*10^6)</f>
        <v>0.12187000000000001</v>
      </c>
      <c r="FG184" s="532">
        <f t="shared" si="106"/>
        <v>0</v>
      </c>
      <c r="FH184" s="532">
        <f t="shared" si="107"/>
        <v>0</v>
      </c>
      <c r="FI184" s="532">
        <f t="shared" si="108"/>
        <v>0</v>
      </c>
      <c r="FJ184" s="532">
        <f t="shared" si="109"/>
        <v>0</v>
      </c>
      <c r="FK184" s="532">
        <f t="shared" si="110"/>
        <v>0</v>
      </c>
      <c r="FL184" s="532">
        <f t="shared" si="111"/>
        <v>0</v>
      </c>
      <c r="FM184" s="532">
        <f t="shared" si="112"/>
        <v>0</v>
      </c>
      <c r="FN184" s="532">
        <f t="shared" si="113"/>
        <v>0</v>
      </c>
      <c r="FO184" s="532">
        <f t="shared" si="114"/>
        <v>0</v>
      </c>
      <c r="FP184" s="532">
        <f t="shared" si="115"/>
        <v>0</v>
      </c>
      <c r="FQ184" s="532">
        <f t="shared" si="116"/>
        <v>0</v>
      </c>
      <c r="FR184" s="532">
        <f t="shared" si="117"/>
        <v>0</v>
      </c>
      <c r="FS184" s="532">
        <f t="shared" si="118"/>
        <v>0</v>
      </c>
      <c r="FT184" s="532">
        <f t="shared" si="119"/>
        <v>0</v>
      </c>
      <c r="FU184" s="532">
        <f t="shared" si="120"/>
        <v>0</v>
      </c>
      <c r="FV184" s="532">
        <f t="shared" si="121"/>
        <v>0</v>
      </c>
      <c r="FW184" s="532">
        <f t="shared" si="122"/>
        <v>0</v>
      </c>
      <c r="FX184" s="532">
        <f t="shared" si="123"/>
        <v>0</v>
      </c>
      <c r="FY184" s="532">
        <f t="shared" si="124"/>
        <v>0</v>
      </c>
      <c r="FZ184" s="532">
        <f t="shared" si="125"/>
        <v>0</v>
      </c>
      <c r="GA184" s="532">
        <f t="shared" si="126"/>
        <v>0</v>
      </c>
      <c r="GC184" s="533">
        <f>IF(EXACT(A184,LCI!A26),LCI!M26,-1*10^6)</f>
        <v>2.1989900000000002E-6</v>
      </c>
      <c r="GD184" s="533">
        <f t="shared" si="127"/>
        <v>0</v>
      </c>
      <c r="GE184" s="533">
        <f t="shared" si="128"/>
        <v>0</v>
      </c>
      <c r="GF184" s="533">
        <f t="shared" si="129"/>
        <v>0</v>
      </c>
      <c r="GG184" s="533">
        <f t="shared" si="130"/>
        <v>0</v>
      </c>
      <c r="GH184" s="533">
        <f t="shared" si="131"/>
        <v>0</v>
      </c>
      <c r="GI184" s="533">
        <f t="shared" si="132"/>
        <v>0</v>
      </c>
      <c r="GJ184" s="533">
        <f t="shared" si="133"/>
        <v>0</v>
      </c>
      <c r="GK184" s="533">
        <f t="shared" si="134"/>
        <v>0</v>
      </c>
      <c r="GL184" s="533">
        <f t="shared" si="135"/>
        <v>0</v>
      </c>
      <c r="GM184" s="533">
        <f t="shared" si="136"/>
        <v>0</v>
      </c>
      <c r="GN184" s="533">
        <f t="shared" si="137"/>
        <v>0</v>
      </c>
      <c r="GO184" s="533">
        <f t="shared" si="138"/>
        <v>0</v>
      </c>
      <c r="GP184" s="533">
        <f t="shared" si="139"/>
        <v>0</v>
      </c>
      <c r="GQ184" s="533">
        <f t="shared" si="140"/>
        <v>0</v>
      </c>
      <c r="GR184" s="533">
        <f t="shared" si="141"/>
        <v>0</v>
      </c>
      <c r="GS184" s="533">
        <f t="shared" si="142"/>
        <v>0</v>
      </c>
      <c r="GT184" s="533">
        <f t="shared" si="143"/>
        <v>0</v>
      </c>
      <c r="GU184" s="533">
        <f t="shared" si="144"/>
        <v>0</v>
      </c>
      <c r="GV184" s="533">
        <f t="shared" si="145"/>
        <v>0</v>
      </c>
      <c r="GW184" s="533">
        <f t="shared" si="146"/>
        <v>0</v>
      </c>
      <c r="GX184" s="533">
        <f t="shared" si="147"/>
        <v>0</v>
      </c>
      <c r="GZ184" s="511">
        <f>IF(EXACT(A184,LCI!A26),LCI!N26,-1*10^6)</f>
        <v>1.1918299999999999E-6</v>
      </c>
      <c r="HA184" s="511">
        <f t="shared" si="148"/>
        <v>0</v>
      </c>
      <c r="HB184" s="511">
        <f t="shared" si="149"/>
        <v>0</v>
      </c>
      <c r="HC184" s="511">
        <f t="shared" si="150"/>
        <v>0</v>
      </c>
      <c r="HD184" s="511">
        <f t="shared" si="151"/>
        <v>0</v>
      </c>
      <c r="HE184" s="511">
        <f t="shared" si="152"/>
        <v>0</v>
      </c>
      <c r="HF184" s="511">
        <f t="shared" si="153"/>
        <v>0</v>
      </c>
      <c r="HG184" s="511">
        <f t="shared" si="154"/>
        <v>0</v>
      </c>
      <c r="HH184" s="511">
        <f t="shared" si="155"/>
        <v>0</v>
      </c>
      <c r="HI184" s="511">
        <f t="shared" si="156"/>
        <v>0</v>
      </c>
      <c r="HJ184" s="511">
        <f t="shared" si="157"/>
        <v>0</v>
      </c>
      <c r="HK184" s="511">
        <f t="shared" si="158"/>
        <v>0</v>
      </c>
      <c r="HL184" s="511">
        <f t="shared" si="159"/>
        <v>0</v>
      </c>
      <c r="HM184" s="511">
        <f t="shared" si="160"/>
        <v>0</v>
      </c>
      <c r="HN184" s="511">
        <f t="shared" si="161"/>
        <v>0</v>
      </c>
      <c r="HO184" s="511">
        <f t="shared" si="162"/>
        <v>0</v>
      </c>
      <c r="HP184" s="511">
        <f t="shared" si="163"/>
        <v>0</v>
      </c>
      <c r="HQ184" s="511">
        <f t="shared" si="164"/>
        <v>0</v>
      </c>
      <c r="HR184" s="511">
        <f t="shared" si="165"/>
        <v>0</v>
      </c>
      <c r="HS184" s="511">
        <f t="shared" si="166"/>
        <v>0</v>
      </c>
      <c r="HT184" s="511">
        <f t="shared" si="167"/>
        <v>0</v>
      </c>
      <c r="HU184" s="511">
        <f t="shared" si="168"/>
        <v>0</v>
      </c>
      <c r="HW184" s="534">
        <f>IF(EXACT(A184,LCI!A26),LCI!O26,-1*10^6)</f>
        <v>63.837479999999999</v>
      </c>
      <c r="HX184" s="534">
        <f t="shared" si="169"/>
        <v>0</v>
      </c>
      <c r="HY184" s="534">
        <f t="shared" si="170"/>
        <v>0</v>
      </c>
      <c r="HZ184" s="534">
        <f t="shared" si="171"/>
        <v>0</v>
      </c>
      <c r="IA184" s="534">
        <f t="shared" si="172"/>
        <v>0</v>
      </c>
      <c r="IB184" s="534">
        <f t="shared" si="173"/>
        <v>0</v>
      </c>
      <c r="IC184" s="534">
        <f t="shared" si="174"/>
        <v>0</v>
      </c>
      <c r="ID184" s="534">
        <f t="shared" si="175"/>
        <v>0</v>
      </c>
      <c r="IE184" s="534">
        <f t="shared" si="176"/>
        <v>0</v>
      </c>
      <c r="IF184" s="534">
        <f t="shared" si="177"/>
        <v>0</v>
      </c>
      <c r="IG184" s="534">
        <f t="shared" si="178"/>
        <v>0</v>
      </c>
      <c r="IH184" s="534">
        <f t="shared" si="179"/>
        <v>0</v>
      </c>
      <c r="II184" s="534">
        <f t="shared" si="180"/>
        <v>0</v>
      </c>
      <c r="IJ184" s="534">
        <f t="shared" si="181"/>
        <v>0</v>
      </c>
      <c r="IK184" s="534">
        <f t="shared" si="182"/>
        <v>0</v>
      </c>
      <c r="IL184" s="534">
        <f t="shared" si="183"/>
        <v>0</v>
      </c>
      <c r="IM184" s="534">
        <f t="shared" si="184"/>
        <v>0</v>
      </c>
      <c r="IN184" s="534">
        <f t="shared" si="185"/>
        <v>0</v>
      </c>
      <c r="IO184" s="534">
        <f t="shared" si="186"/>
        <v>0</v>
      </c>
      <c r="IP184" s="534">
        <f t="shared" si="187"/>
        <v>0</v>
      </c>
      <c r="IQ184" s="534">
        <f t="shared" si="188"/>
        <v>0</v>
      </c>
      <c r="IR184" s="534">
        <f t="shared" si="189"/>
        <v>0</v>
      </c>
      <c r="IT184" s="531">
        <f>IF(EXACT(A184,LCI!A26),LCI!P26,-1*10^6)</f>
        <v>1.145E-2</v>
      </c>
      <c r="IU184" s="531">
        <f t="shared" si="190"/>
        <v>0</v>
      </c>
      <c r="IV184" s="531">
        <f t="shared" si="191"/>
        <v>0</v>
      </c>
      <c r="IW184" s="531">
        <f t="shared" si="192"/>
        <v>0</v>
      </c>
      <c r="IX184" s="531">
        <f t="shared" si="193"/>
        <v>0</v>
      </c>
      <c r="IY184" s="531">
        <f t="shared" si="194"/>
        <v>0</v>
      </c>
      <c r="IZ184" s="531">
        <f t="shared" si="195"/>
        <v>0</v>
      </c>
      <c r="JA184" s="531">
        <f t="shared" si="196"/>
        <v>0</v>
      </c>
      <c r="JB184" s="531">
        <f t="shared" si="197"/>
        <v>0</v>
      </c>
      <c r="JC184" s="531">
        <f t="shared" si="198"/>
        <v>0</v>
      </c>
      <c r="JD184" s="531">
        <f t="shared" si="199"/>
        <v>0</v>
      </c>
      <c r="JE184" s="531">
        <f t="shared" si="200"/>
        <v>0</v>
      </c>
      <c r="JF184" s="531">
        <f t="shared" si="201"/>
        <v>0</v>
      </c>
      <c r="JG184" s="531">
        <f t="shared" si="202"/>
        <v>0</v>
      </c>
      <c r="JH184" s="531">
        <f t="shared" si="203"/>
        <v>0</v>
      </c>
      <c r="JI184" s="531">
        <f t="shared" si="204"/>
        <v>0</v>
      </c>
      <c r="JJ184" s="531">
        <f t="shared" si="205"/>
        <v>0</v>
      </c>
      <c r="JK184" s="531">
        <f t="shared" si="206"/>
        <v>0</v>
      </c>
      <c r="JL184" s="531">
        <f t="shared" si="207"/>
        <v>0</v>
      </c>
      <c r="JM184" s="531">
        <f t="shared" si="208"/>
        <v>0</v>
      </c>
      <c r="JN184" s="531">
        <f t="shared" si="209"/>
        <v>0</v>
      </c>
      <c r="JO184" s="531">
        <f t="shared" si="210"/>
        <v>0</v>
      </c>
      <c r="JQ184" s="532">
        <f>IF(EXACT(A184,LCI!A26),LCI!Q26,-1*10^6)</f>
        <v>4.9059999999999999E-2</v>
      </c>
      <c r="JR184" s="532">
        <f t="shared" si="211"/>
        <v>0</v>
      </c>
      <c r="JS184" s="532">
        <f t="shared" si="212"/>
        <v>0</v>
      </c>
      <c r="JT184" s="532">
        <f t="shared" si="213"/>
        <v>0</v>
      </c>
      <c r="JU184" s="532">
        <f t="shared" si="214"/>
        <v>0</v>
      </c>
      <c r="JV184" s="532">
        <f t="shared" si="215"/>
        <v>0</v>
      </c>
      <c r="JW184" s="532">
        <f t="shared" si="216"/>
        <v>0</v>
      </c>
      <c r="JX184" s="532">
        <f t="shared" si="217"/>
        <v>0</v>
      </c>
      <c r="JY184" s="532">
        <f t="shared" si="218"/>
        <v>0</v>
      </c>
      <c r="JZ184" s="532">
        <f t="shared" si="219"/>
        <v>0</v>
      </c>
      <c r="KA184" s="532">
        <f t="shared" si="220"/>
        <v>0</v>
      </c>
      <c r="KB184" s="532">
        <f t="shared" si="221"/>
        <v>0</v>
      </c>
      <c r="KC184" s="532">
        <f t="shared" si="222"/>
        <v>0</v>
      </c>
      <c r="KD184" s="532">
        <f t="shared" si="223"/>
        <v>0</v>
      </c>
      <c r="KE184" s="532">
        <f t="shared" si="224"/>
        <v>0</v>
      </c>
      <c r="KF184" s="532">
        <f t="shared" si="225"/>
        <v>0</v>
      </c>
      <c r="KG184" s="532">
        <f t="shared" si="226"/>
        <v>0</v>
      </c>
      <c r="KH184" s="532">
        <f t="shared" si="227"/>
        <v>0</v>
      </c>
      <c r="KI184" s="532">
        <f t="shared" si="228"/>
        <v>0</v>
      </c>
      <c r="KJ184" s="532">
        <f t="shared" si="229"/>
        <v>0</v>
      </c>
      <c r="KK184" s="532">
        <f t="shared" si="230"/>
        <v>0</v>
      </c>
      <c r="KL184" s="532">
        <f t="shared" si="231"/>
        <v>0</v>
      </c>
      <c r="KN184" s="533">
        <f>IF(EXACT(A184,LCI!A26),LCI!R26,-1*10^6)</f>
        <v>11.54548</v>
      </c>
      <c r="KO184" s="533">
        <f t="shared" si="232"/>
        <v>0</v>
      </c>
      <c r="KP184" s="533">
        <f t="shared" si="233"/>
        <v>0</v>
      </c>
      <c r="KQ184" s="533">
        <f t="shared" si="234"/>
        <v>0</v>
      </c>
      <c r="KR184" s="533">
        <f t="shared" si="235"/>
        <v>0</v>
      </c>
      <c r="KS184" s="533">
        <f t="shared" si="236"/>
        <v>0</v>
      </c>
      <c r="KT184" s="533">
        <f t="shared" si="237"/>
        <v>0</v>
      </c>
      <c r="KU184" s="533">
        <f t="shared" si="238"/>
        <v>0</v>
      </c>
      <c r="KV184" s="533">
        <f t="shared" si="239"/>
        <v>0</v>
      </c>
      <c r="KW184" s="533">
        <f t="shared" si="240"/>
        <v>0</v>
      </c>
      <c r="KX184" s="533">
        <f t="shared" si="241"/>
        <v>0</v>
      </c>
      <c r="KY184" s="533">
        <f t="shared" si="242"/>
        <v>0</v>
      </c>
      <c r="KZ184" s="533">
        <f t="shared" si="243"/>
        <v>0</v>
      </c>
      <c r="LA184" s="533">
        <f t="shared" si="244"/>
        <v>0</v>
      </c>
      <c r="LB184" s="533">
        <f t="shared" si="245"/>
        <v>0</v>
      </c>
      <c r="LC184" s="533">
        <f t="shared" si="246"/>
        <v>0</v>
      </c>
      <c r="LD184" s="533">
        <f t="shared" si="247"/>
        <v>0</v>
      </c>
      <c r="LE184" s="533">
        <f t="shared" si="248"/>
        <v>0</v>
      </c>
      <c r="LF184" s="533">
        <f t="shared" si="249"/>
        <v>0</v>
      </c>
      <c r="LG184" s="533">
        <f t="shared" si="250"/>
        <v>0</v>
      </c>
      <c r="LH184" s="533">
        <f t="shared" si="251"/>
        <v>0</v>
      </c>
      <c r="LI184" s="533">
        <f t="shared" si="252"/>
        <v>0</v>
      </c>
    </row>
    <row r="185" spans="1:321" x14ac:dyDescent="0.25">
      <c r="A185" s="14" t="str">
        <f>LCI!A27</f>
        <v>Grass Seed (kg/yr)</v>
      </c>
      <c r="B185" s="42">
        <f>B19</f>
        <v>0</v>
      </c>
      <c r="C185" s="42">
        <f t="shared" ref="C185:P185" si="303">C19</f>
        <v>0</v>
      </c>
      <c r="D185" s="42">
        <f t="shared" si="303"/>
        <v>0</v>
      </c>
      <c r="E185" s="42">
        <f t="shared" si="303"/>
        <v>0</v>
      </c>
      <c r="F185" s="42">
        <f t="shared" si="303"/>
        <v>0</v>
      </c>
      <c r="G185" s="42">
        <f t="shared" si="303"/>
        <v>0</v>
      </c>
      <c r="H185" s="42">
        <f t="shared" si="303"/>
        <v>0</v>
      </c>
      <c r="I185" s="42">
        <f t="shared" si="303"/>
        <v>0</v>
      </c>
      <c r="J185" s="42">
        <f t="shared" si="303"/>
        <v>0</v>
      </c>
      <c r="K185" s="42">
        <f t="shared" si="303"/>
        <v>112.27000000000001</v>
      </c>
      <c r="L185" s="42">
        <f t="shared" ref="L185" si="304">L59</f>
        <v>0</v>
      </c>
      <c r="M185" s="42">
        <f t="shared" si="303"/>
        <v>0</v>
      </c>
      <c r="N185" s="42">
        <f t="shared" si="303"/>
        <v>0</v>
      </c>
      <c r="O185" s="257">
        <f t="shared" si="303"/>
        <v>0</v>
      </c>
      <c r="P185" s="251">
        <f t="shared" si="303"/>
        <v>0</v>
      </c>
      <c r="Q185" s="251"/>
      <c r="R185" s="251"/>
      <c r="S185" s="251"/>
      <c r="T185" s="268"/>
      <c r="U185" s="251"/>
      <c r="V185" s="251"/>
      <c r="X185" s="45">
        <f>IF(EXACT(A185,LCI!A27),LCI!G27,-1*10^6)</f>
        <v>22</v>
      </c>
      <c r="Y185" s="47">
        <f t="shared" si="45"/>
        <v>0</v>
      </c>
      <c r="Z185" s="47">
        <f t="shared" si="46"/>
        <v>0</v>
      </c>
      <c r="AA185" s="47">
        <f t="shared" si="47"/>
        <v>0</v>
      </c>
      <c r="AB185" s="47">
        <f t="shared" si="48"/>
        <v>0</v>
      </c>
      <c r="AC185" s="47">
        <f t="shared" si="49"/>
        <v>0</v>
      </c>
      <c r="AD185" s="47">
        <f t="shared" si="291"/>
        <v>0</v>
      </c>
      <c r="AE185" s="47">
        <f t="shared" si="292"/>
        <v>0</v>
      </c>
      <c r="AF185" s="47">
        <f t="shared" si="293"/>
        <v>0</v>
      </c>
      <c r="AG185" s="47">
        <f t="shared" si="294"/>
        <v>0</v>
      </c>
      <c r="AH185" s="47">
        <f t="shared" si="295"/>
        <v>2469.94</v>
      </c>
      <c r="AI185" s="47">
        <f t="shared" si="296"/>
        <v>0</v>
      </c>
      <c r="AJ185" s="47">
        <f t="shared" si="288"/>
        <v>0</v>
      </c>
      <c r="AK185" s="47">
        <f t="shared" si="50"/>
        <v>0</v>
      </c>
      <c r="AL185" s="262">
        <f t="shared" si="51"/>
        <v>0</v>
      </c>
      <c r="AM185" s="260">
        <f t="shared" si="52"/>
        <v>0</v>
      </c>
      <c r="AN185" s="260">
        <f t="shared" si="53"/>
        <v>0</v>
      </c>
      <c r="AO185" s="260">
        <f t="shared" si="54"/>
        <v>0</v>
      </c>
      <c r="AP185" s="260">
        <f t="shared" si="55"/>
        <v>0</v>
      </c>
      <c r="AQ185" s="260">
        <f t="shared" si="56"/>
        <v>0</v>
      </c>
      <c r="AR185" s="260">
        <f t="shared" si="57"/>
        <v>0</v>
      </c>
      <c r="AS185" s="260">
        <f t="shared" si="58"/>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0">
        <f t="shared" si="17"/>
        <v>0</v>
      </c>
      <c r="BE185" s="521">
        <f t="shared" si="18"/>
        <v>193160.535</v>
      </c>
      <c r="BF185" s="71">
        <f t="shared" si="19"/>
        <v>0</v>
      </c>
      <c r="BG185" s="521">
        <f t="shared" si="278"/>
        <v>0</v>
      </c>
      <c r="BH185" s="529">
        <f t="shared" si="263"/>
        <v>0</v>
      </c>
      <c r="BI185" s="71">
        <f t="shared" si="254"/>
        <v>0</v>
      </c>
      <c r="BJ185" s="71">
        <f t="shared" si="255"/>
        <v>0</v>
      </c>
      <c r="BK185" s="71">
        <f t="shared" si="256"/>
        <v>0</v>
      </c>
      <c r="BL185" s="71">
        <f t="shared" si="257"/>
        <v>0</v>
      </c>
      <c r="BM185" s="71">
        <f t="shared" si="258"/>
        <v>0</v>
      </c>
      <c r="BN185" s="71">
        <f t="shared" si="259"/>
        <v>0</v>
      </c>
      <c r="BO185" s="71">
        <f t="shared" si="260"/>
        <v>0</v>
      </c>
      <c r="BP185" s="71">
        <f t="shared" si="261"/>
        <v>0</v>
      </c>
      <c r="BR185" s="507">
        <f>IF(EXACT(A185,LCI!A27),LCI!I27,-1*10^6)</f>
        <v>3.2824300000000002</v>
      </c>
      <c r="BS185" s="507">
        <f t="shared" si="59"/>
        <v>0</v>
      </c>
      <c r="BT185" s="507">
        <f t="shared" si="60"/>
        <v>0</v>
      </c>
      <c r="BU185" s="507">
        <f t="shared" si="60"/>
        <v>0</v>
      </c>
      <c r="BV185" s="507">
        <f t="shared" si="60"/>
        <v>0</v>
      </c>
      <c r="BW185" s="507">
        <f t="shared" si="60"/>
        <v>0</v>
      </c>
      <c r="BX185" s="507">
        <f t="shared" si="60"/>
        <v>0</v>
      </c>
      <c r="BY185" s="507">
        <f t="shared" si="60"/>
        <v>0</v>
      </c>
      <c r="BZ185" s="507">
        <f t="shared" si="280"/>
        <v>0</v>
      </c>
      <c r="CA185" s="507">
        <f t="shared" si="280"/>
        <v>0</v>
      </c>
      <c r="CB185" s="507">
        <f t="shared" si="280"/>
        <v>368.51841610000008</v>
      </c>
      <c r="CC185" s="507">
        <f t="shared" si="280"/>
        <v>0</v>
      </c>
      <c r="CD185" s="507">
        <f t="shared" si="280"/>
        <v>0</v>
      </c>
      <c r="CE185" s="507">
        <f t="shared" si="280"/>
        <v>0</v>
      </c>
      <c r="CF185" s="507">
        <f t="shared" si="281"/>
        <v>0</v>
      </c>
      <c r="CG185" s="507">
        <f t="shared" si="281"/>
        <v>0</v>
      </c>
      <c r="CH185" s="507">
        <f t="shared" si="281"/>
        <v>0</v>
      </c>
      <c r="CI185" s="507">
        <f t="shared" si="281"/>
        <v>0</v>
      </c>
      <c r="CJ185" s="507">
        <f t="shared" si="276"/>
        <v>0</v>
      </c>
      <c r="CK185" s="507">
        <f t="shared" si="61"/>
        <v>0</v>
      </c>
      <c r="CL185" s="507">
        <f t="shared" si="61"/>
        <v>0</v>
      </c>
      <c r="CM185" s="507">
        <f t="shared" si="61"/>
        <v>0</v>
      </c>
      <c r="CO185" s="511">
        <f>IF(EXACT(A185,LCI!A27),LCI!F27,-1*10^6)</f>
        <v>34.4</v>
      </c>
      <c r="CP185" s="511">
        <f t="shared" si="62"/>
        <v>0</v>
      </c>
      <c r="CQ185" s="511">
        <f t="shared" si="62"/>
        <v>0</v>
      </c>
      <c r="CR185" s="511">
        <f t="shared" si="62"/>
        <v>0</v>
      </c>
      <c r="CS185" s="511">
        <f t="shared" si="62"/>
        <v>0</v>
      </c>
      <c r="CT185" s="511">
        <f t="shared" si="62"/>
        <v>0</v>
      </c>
      <c r="CU185" s="511">
        <f t="shared" si="62"/>
        <v>0</v>
      </c>
      <c r="CV185" s="511">
        <f t="shared" si="282"/>
        <v>0</v>
      </c>
      <c r="CW185" s="511">
        <f t="shared" si="282"/>
        <v>0</v>
      </c>
      <c r="CX185" s="511">
        <f t="shared" si="282"/>
        <v>0</v>
      </c>
      <c r="CY185" s="511">
        <f t="shared" si="282"/>
        <v>3862.0880000000002</v>
      </c>
      <c r="CZ185" s="511">
        <f t="shared" si="282"/>
        <v>0</v>
      </c>
      <c r="DA185" s="511">
        <f t="shared" si="282"/>
        <v>0</v>
      </c>
      <c r="DB185" s="511">
        <f t="shared" si="283"/>
        <v>0</v>
      </c>
      <c r="DC185" s="511">
        <f t="shared" si="283"/>
        <v>0</v>
      </c>
      <c r="DD185" s="511">
        <f t="shared" si="283"/>
        <v>0</v>
      </c>
      <c r="DE185" s="511">
        <f t="shared" si="283"/>
        <v>0</v>
      </c>
      <c r="DF185" s="511">
        <f t="shared" si="275"/>
        <v>0</v>
      </c>
      <c r="DG185" s="511">
        <f t="shared" si="63"/>
        <v>0</v>
      </c>
      <c r="DH185" s="511">
        <f t="shared" si="63"/>
        <v>0</v>
      </c>
      <c r="DI185" s="511">
        <f t="shared" si="63"/>
        <v>0</v>
      </c>
      <c r="DJ185" s="511">
        <f t="shared" si="63"/>
        <v>0</v>
      </c>
      <c r="DL185" s="530">
        <f>IF(EXACT(A185,LCI!A27),LCI!J27,-1*10^6)</f>
        <v>4.82E-2</v>
      </c>
      <c r="DM185" s="530">
        <f t="shared" si="64"/>
        <v>0</v>
      </c>
      <c r="DN185" s="530">
        <f t="shared" si="65"/>
        <v>0</v>
      </c>
      <c r="DO185" s="530">
        <f t="shared" si="66"/>
        <v>0</v>
      </c>
      <c r="DP185" s="530">
        <f t="shared" si="67"/>
        <v>0</v>
      </c>
      <c r="DQ185" s="530">
        <f t="shared" si="68"/>
        <v>0</v>
      </c>
      <c r="DR185" s="530">
        <f t="shared" si="69"/>
        <v>0</v>
      </c>
      <c r="DS185" s="530">
        <f t="shared" si="70"/>
        <v>0</v>
      </c>
      <c r="DT185" s="530">
        <f t="shared" si="71"/>
        <v>0</v>
      </c>
      <c r="DU185" s="530">
        <f t="shared" si="72"/>
        <v>0</v>
      </c>
      <c r="DV185" s="530">
        <f t="shared" si="73"/>
        <v>5.4114140000000006</v>
      </c>
      <c r="DW185" s="530">
        <f t="shared" si="74"/>
        <v>0</v>
      </c>
      <c r="DX185" s="530">
        <f t="shared" si="75"/>
        <v>0</v>
      </c>
      <c r="DY185" s="530">
        <f t="shared" si="76"/>
        <v>0</v>
      </c>
      <c r="DZ185" s="530">
        <f t="shared" si="77"/>
        <v>0</v>
      </c>
      <c r="EA185" s="530">
        <f t="shared" si="78"/>
        <v>0</v>
      </c>
      <c r="EB185" s="530">
        <f t="shared" si="79"/>
        <v>0</v>
      </c>
      <c r="EC185" s="530">
        <f t="shared" si="80"/>
        <v>0</v>
      </c>
      <c r="ED185" s="530">
        <f t="shared" si="81"/>
        <v>0</v>
      </c>
      <c r="EE185" s="530">
        <f t="shared" si="82"/>
        <v>0</v>
      </c>
      <c r="EF185" s="530">
        <f t="shared" si="83"/>
        <v>0</v>
      </c>
      <c r="EG185" s="530">
        <f t="shared" si="84"/>
        <v>0</v>
      </c>
      <c r="EI185" s="535">
        <f>IF(EXACT(A185,LCI!A27),LCI!K27,-1*10^6)</f>
        <v>3.8933</v>
      </c>
      <c r="EJ185" s="531">
        <f t="shared" si="85"/>
        <v>0</v>
      </c>
      <c r="EK185" s="536">
        <f t="shared" si="86"/>
        <v>0</v>
      </c>
      <c r="EL185" s="531">
        <f t="shared" si="87"/>
        <v>0</v>
      </c>
      <c r="EM185" s="531">
        <f t="shared" si="88"/>
        <v>0</v>
      </c>
      <c r="EN185" s="531">
        <f t="shared" si="89"/>
        <v>0</v>
      </c>
      <c r="EO185" s="531">
        <f t="shared" si="90"/>
        <v>0</v>
      </c>
      <c r="EP185" s="531">
        <f t="shared" si="91"/>
        <v>0</v>
      </c>
      <c r="EQ185" s="531">
        <f t="shared" si="92"/>
        <v>0</v>
      </c>
      <c r="ER185" s="531">
        <f t="shared" si="93"/>
        <v>0</v>
      </c>
      <c r="ES185" s="531">
        <f t="shared" si="94"/>
        <v>437.10079100000002</v>
      </c>
      <c r="ET185" s="531">
        <f t="shared" si="95"/>
        <v>0</v>
      </c>
      <c r="EU185" s="531">
        <f t="shared" si="96"/>
        <v>0</v>
      </c>
      <c r="EV185" s="531">
        <f t="shared" si="97"/>
        <v>0</v>
      </c>
      <c r="EW185" s="531">
        <f t="shared" si="98"/>
        <v>0</v>
      </c>
      <c r="EX185" s="531">
        <f t="shared" si="99"/>
        <v>0</v>
      </c>
      <c r="EY185" s="531">
        <f t="shared" si="100"/>
        <v>0</v>
      </c>
      <c r="EZ185" s="531">
        <f t="shared" si="101"/>
        <v>0</v>
      </c>
      <c r="FA185" s="531">
        <f t="shared" si="102"/>
        <v>0</v>
      </c>
      <c r="FB185" s="531">
        <f t="shared" si="103"/>
        <v>0</v>
      </c>
      <c r="FC185" s="531">
        <f t="shared" si="104"/>
        <v>0</v>
      </c>
      <c r="FD185" s="531">
        <f t="shared" si="105"/>
        <v>0</v>
      </c>
      <c r="FF185" s="532">
        <f>IF(EXACT(A185,LCI!A27),LCI!L27,-1*10^6)</f>
        <v>2.5489999999999999E-2</v>
      </c>
      <c r="FG185" s="532">
        <f t="shared" si="106"/>
        <v>0</v>
      </c>
      <c r="FH185" s="532">
        <f t="shared" si="107"/>
        <v>0</v>
      </c>
      <c r="FI185" s="532">
        <f t="shared" si="108"/>
        <v>0</v>
      </c>
      <c r="FJ185" s="532">
        <f t="shared" si="109"/>
        <v>0</v>
      </c>
      <c r="FK185" s="532">
        <f t="shared" si="110"/>
        <v>0</v>
      </c>
      <c r="FL185" s="532">
        <f t="shared" si="111"/>
        <v>0</v>
      </c>
      <c r="FM185" s="532">
        <f t="shared" si="112"/>
        <v>0</v>
      </c>
      <c r="FN185" s="532">
        <f t="shared" si="113"/>
        <v>0</v>
      </c>
      <c r="FO185" s="532">
        <f t="shared" si="114"/>
        <v>0</v>
      </c>
      <c r="FP185" s="532">
        <f t="shared" si="115"/>
        <v>2.8617623000000001</v>
      </c>
      <c r="FQ185" s="532">
        <f t="shared" si="116"/>
        <v>0</v>
      </c>
      <c r="FR185" s="532">
        <f t="shared" si="117"/>
        <v>0</v>
      </c>
      <c r="FS185" s="532">
        <f t="shared" si="118"/>
        <v>0</v>
      </c>
      <c r="FT185" s="532">
        <f t="shared" si="119"/>
        <v>0</v>
      </c>
      <c r="FU185" s="532">
        <f t="shared" si="120"/>
        <v>0</v>
      </c>
      <c r="FV185" s="532">
        <f t="shared" si="121"/>
        <v>0</v>
      </c>
      <c r="FW185" s="532">
        <f t="shared" si="122"/>
        <v>0</v>
      </c>
      <c r="FX185" s="532">
        <f t="shared" si="123"/>
        <v>0</v>
      </c>
      <c r="FY185" s="532">
        <f t="shared" si="124"/>
        <v>0</v>
      </c>
      <c r="FZ185" s="532">
        <f t="shared" si="125"/>
        <v>0</v>
      </c>
      <c r="GA185" s="532">
        <f t="shared" si="126"/>
        <v>0</v>
      </c>
      <c r="GC185" s="533">
        <f>IF(EXACT(A185,LCI!A27),LCI!M27,-1*10^6)</f>
        <v>1.20382E-7</v>
      </c>
      <c r="GD185" s="533">
        <f t="shared" si="127"/>
        <v>0</v>
      </c>
      <c r="GE185" s="533">
        <f t="shared" si="128"/>
        <v>0</v>
      </c>
      <c r="GF185" s="533">
        <f t="shared" si="129"/>
        <v>0</v>
      </c>
      <c r="GG185" s="533">
        <f t="shared" si="130"/>
        <v>0</v>
      </c>
      <c r="GH185" s="533">
        <f t="shared" si="131"/>
        <v>0</v>
      </c>
      <c r="GI185" s="533">
        <f t="shared" si="132"/>
        <v>0</v>
      </c>
      <c r="GJ185" s="533">
        <f t="shared" si="133"/>
        <v>0</v>
      </c>
      <c r="GK185" s="533">
        <f t="shared" si="134"/>
        <v>0</v>
      </c>
      <c r="GL185" s="533">
        <f t="shared" si="135"/>
        <v>0</v>
      </c>
      <c r="GM185" s="533">
        <f t="shared" si="136"/>
        <v>1.3515287140000001E-5</v>
      </c>
      <c r="GN185" s="533">
        <f t="shared" si="137"/>
        <v>0</v>
      </c>
      <c r="GO185" s="533">
        <f t="shared" si="138"/>
        <v>0</v>
      </c>
      <c r="GP185" s="533">
        <f t="shared" si="139"/>
        <v>0</v>
      </c>
      <c r="GQ185" s="533">
        <f t="shared" si="140"/>
        <v>0</v>
      </c>
      <c r="GR185" s="533">
        <f t="shared" si="141"/>
        <v>0</v>
      </c>
      <c r="GS185" s="533">
        <f t="shared" si="142"/>
        <v>0</v>
      </c>
      <c r="GT185" s="533">
        <f t="shared" si="143"/>
        <v>0</v>
      </c>
      <c r="GU185" s="533">
        <f t="shared" si="144"/>
        <v>0</v>
      </c>
      <c r="GV185" s="533">
        <f t="shared" si="145"/>
        <v>0</v>
      </c>
      <c r="GW185" s="533">
        <f t="shared" si="146"/>
        <v>0</v>
      </c>
      <c r="GX185" s="533">
        <f t="shared" si="147"/>
        <v>0</v>
      </c>
      <c r="GZ185" s="511">
        <f>IF(EXACT(A185,LCI!A27),LCI!N27,-1*10^6)</f>
        <v>1.5249699999999999E-7</v>
      </c>
      <c r="HA185" s="511">
        <f t="shared" si="148"/>
        <v>0</v>
      </c>
      <c r="HB185" s="511">
        <f t="shared" si="149"/>
        <v>0</v>
      </c>
      <c r="HC185" s="511">
        <f t="shared" si="150"/>
        <v>0</v>
      </c>
      <c r="HD185" s="511">
        <f t="shared" si="151"/>
        <v>0</v>
      </c>
      <c r="HE185" s="511">
        <f t="shared" si="152"/>
        <v>0</v>
      </c>
      <c r="HF185" s="511">
        <f t="shared" si="153"/>
        <v>0</v>
      </c>
      <c r="HG185" s="511">
        <f t="shared" si="154"/>
        <v>0</v>
      </c>
      <c r="HH185" s="511">
        <f t="shared" si="155"/>
        <v>0</v>
      </c>
      <c r="HI185" s="511">
        <f t="shared" si="156"/>
        <v>0</v>
      </c>
      <c r="HJ185" s="511">
        <f t="shared" si="157"/>
        <v>1.7120838190000001E-5</v>
      </c>
      <c r="HK185" s="511">
        <f t="shared" si="158"/>
        <v>0</v>
      </c>
      <c r="HL185" s="511">
        <f t="shared" si="159"/>
        <v>0</v>
      </c>
      <c r="HM185" s="511">
        <f t="shared" si="160"/>
        <v>0</v>
      </c>
      <c r="HN185" s="511">
        <f t="shared" si="161"/>
        <v>0</v>
      </c>
      <c r="HO185" s="511">
        <f t="shared" si="162"/>
        <v>0</v>
      </c>
      <c r="HP185" s="511">
        <f t="shared" si="163"/>
        <v>0</v>
      </c>
      <c r="HQ185" s="511">
        <f t="shared" si="164"/>
        <v>0</v>
      </c>
      <c r="HR185" s="511">
        <f t="shared" si="165"/>
        <v>0</v>
      </c>
      <c r="HS185" s="511">
        <f t="shared" si="166"/>
        <v>0</v>
      </c>
      <c r="HT185" s="511">
        <f t="shared" si="167"/>
        <v>0</v>
      </c>
      <c r="HU185" s="511">
        <f t="shared" si="168"/>
        <v>0</v>
      </c>
      <c r="HW185" s="534">
        <f>IF(EXACT(A185,LCI!A27),LCI!O27,-1*10^6)</f>
        <v>1.0335999999999999E-7</v>
      </c>
      <c r="HX185" s="534">
        <f t="shared" si="169"/>
        <v>0</v>
      </c>
      <c r="HY185" s="534">
        <f t="shared" si="170"/>
        <v>0</v>
      </c>
      <c r="HZ185" s="534">
        <f t="shared" si="171"/>
        <v>0</v>
      </c>
      <c r="IA185" s="534">
        <f t="shared" si="172"/>
        <v>0</v>
      </c>
      <c r="IB185" s="534">
        <f t="shared" si="173"/>
        <v>0</v>
      </c>
      <c r="IC185" s="534">
        <f t="shared" si="174"/>
        <v>0</v>
      </c>
      <c r="ID185" s="534">
        <f t="shared" si="175"/>
        <v>0</v>
      </c>
      <c r="IE185" s="534">
        <f t="shared" si="176"/>
        <v>0</v>
      </c>
      <c r="IF185" s="534">
        <f t="shared" si="177"/>
        <v>0</v>
      </c>
      <c r="IG185" s="534">
        <f t="shared" si="178"/>
        <v>1.16042272E-5</v>
      </c>
      <c r="IH185" s="534">
        <f t="shared" si="179"/>
        <v>0</v>
      </c>
      <c r="II185" s="534">
        <f t="shared" si="180"/>
        <v>0</v>
      </c>
      <c r="IJ185" s="534">
        <f t="shared" si="181"/>
        <v>0</v>
      </c>
      <c r="IK185" s="534">
        <f t="shared" si="182"/>
        <v>0</v>
      </c>
      <c r="IL185" s="534">
        <f t="shared" si="183"/>
        <v>0</v>
      </c>
      <c r="IM185" s="534">
        <f t="shared" si="184"/>
        <v>0</v>
      </c>
      <c r="IN185" s="534">
        <f t="shared" si="185"/>
        <v>0</v>
      </c>
      <c r="IO185" s="534">
        <f t="shared" si="186"/>
        <v>0</v>
      </c>
      <c r="IP185" s="534">
        <f t="shared" si="187"/>
        <v>0</v>
      </c>
      <c r="IQ185" s="534">
        <f t="shared" si="188"/>
        <v>0</v>
      </c>
      <c r="IR185" s="534">
        <f t="shared" si="189"/>
        <v>0</v>
      </c>
      <c r="IT185" s="531">
        <f>IF(EXACT(A185,LCI!A27),LCI!P27,-1*10^6)</f>
        <v>0.15584000000000001</v>
      </c>
      <c r="IU185" s="531">
        <f t="shared" si="190"/>
        <v>0</v>
      </c>
      <c r="IV185" s="531">
        <f t="shared" si="191"/>
        <v>0</v>
      </c>
      <c r="IW185" s="531">
        <f t="shared" si="192"/>
        <v>0</v>
      </c>
      <c r="IX185" s="531">
        <f t="shared" si="193"/>
        <v>0</v>
      </c>
      <c r="IY185" s="531">
        <f t="shared" si="194"/>
        <v>0</v>
      </c>
      <c r="IZ185" s="531">
        <f t="shared" si="195"/>
        <v>0</v>
      </c>
      <c r="JA185" s="531">
        <f t="shared" si="196"/>
        <v>0</v>
      </c>
      <c r="JB185" s="531">
        <f t="shared" si="197"/>
        <v>0</v>
      </c>
      <c r="JC185" s="531">
        <f t="shared" si="198"/>
        <v>0</v>
      </c>
      <c r="JD185" s="531">
        <f t="shared" si="199"/>
        <v>17.496156800000001</v>
      </c>
      <c r="JE185" s="531">
        <f t="shared" si="200"/>
        <v>0</v>
      </c>
      <c r="JF185" s="531">
        <f t="shared" si="201"/>
        <v>0</v>
      </c>
      <c r="JG185" s="531">
        <f t="shared" si="202"/>
        <v>0</v>
      </c>
      <c r="JH185" s="531">
        <f t="shared" si="203"/>
        <v>0</v>
      </c>
      <c r="JI185" s="531">
        <f t="shared" si="204"/>
        <v>0</v>
      </c>
      <c r="JJ185" s="531">
        <f t="shared" si="205"/>
        <v>0</v>
      </c>
      <c r="JK185" s="531">
        <f t="shared" si="206"/>
        <v>0</v>
      </c>
      <c r="JL185" s="531">
        <f t="shared" si="207"/>
        <v>0</v>
      </c>
      <c r="JM185" s="531">
        <f t="shared" si="208"/>
        <v>0</v>
      </c>
      <c r="JN185" s="531">
        <f t="shared" si="209"/>
        <v>0</v>
      </c>
      <c r="JO185" s="531">
        <f t="shared" si="210"/>
        <v>0</v>
      </c>
      <c r="JQ185" s="532">
        <f>IF(EXACT(A185,LCI!A27),LCI!Q27,-1*10^6)</f>
        <v>1.0127999999999999</v>
      </c>
      <c r="JR185" s="532">
        <f t="shared" si="211"/>
        <v>0</v>
      </c>
      <c r="JS185" s="532">
        <f t="shared" si="212"/>
        <v>0</v>
      </c>
      <c r="JT185" s="532">
        <f t="shared" si="213"/>
        <v>0</v>
      </c>
      <c r="JU185" s="532">
        <f t="shared" si="214"/>
        <v>0</v>
      </c>
      <c r="JV185" s="532">
        <f t="shared" si="215"/>
        <v>0</v>
      </c>
      <c r="JW185" s="532">
        <f t="shared" si="216"/>
        <v>0</v>
      </c>
      <c r="JX185" s="532">
        <f t="shared" si="217"/>
        <v>0</v>
      </c>
      <c r="JY185" s="532">
        <f t="shared" si="218"/>
        <v>0</v>
      </c>
      <c r="JZ185" s="532">
        <f t="shared" si="219"/>
        <v>0</v>
      </c>
      <c r="KA185" s="532">
        <f t="shared" si="220"/>
        <v>113.70705600000001</v>
      </c>
      <c r="KB185" s="532">
        <f t="shared" si="221"/>
        <v>0</v>
      </c>
      <c r="KC185" s="532">
        <f t="shared" si="222"/>
        <v>0</v>
      </c>
      <c r="KD185" s="532">
        <f t="shared" si="223"/>
        <v>0</v>
      </c>
      <c r="KE185" s="532">
        <f t="shared" si="224"/>
        <v>0</v>
      </c>
      <c r="KF185" s="532">
        <f t="shared" si="225"/>
        <v>0</v>
      </c>
      <c r="KG185" s="532">
        <f t="shared" si="226"/>
        <v>0</v>
      </c>
      <c r="KH185" s="532">
        <f t="shared" si="227"/>
        <v>0</v>
      </c>
      <c r="KI185" s="532">
        <f t="shared" si="228"/>
        <v>0</v>
      </c>
      <c r="KJ185" s="532">
        <f t="shared" si="229"/>
        <v>0</v>
      </c>
      <c r="KK185" s="532">
        <f t="shared" si="230"/>
        <v>0</v>
      </c>
      <c r="KL185" s="532">
        <f t="shared" si="231"/>
        <v>0</v>
      </c>
      <c r="KN185" s="533">
        <f>IF(EXACT(A185,LCI!A27),LCI!R27,-1*10^6)</f>
        <v>2.66E-3</v>
      </c>
      <c r="KO185" s="533">
        <f t="shared" si="232"/>
        <v>0</v>
      </c>
      <c r="KP185" s="533">
        <f t="shared" si="233"/>
        <v>0</v>
      </c>
      <c r="KQ185" s="533">
        <f t="shared" si="234"/>
        <v>0</v>
      </c>
      <c r="KR185" s="533">
        <f t="shared" si="235"/>
        <v>0</v>
      </c>
      <c r="KS185" s="533">
        <f t="shared" si="236"/>
        <v>0</v>
      </c>
      <c r="KT185" s="533">
        <f t="shared" si="237"/>
        <v>0</v>
      </c>
      <c r="KU185" s="533">
        <f t="shared" si="238"/>
        <v>0</v>
      </c>
      <c r="KV185" s="533">
        <f t="shared" si="239"/>
        <v>0</v>
      </c>
      <c r="KW185" s="533">
        <f t="shared" si="240"/>
        <v>0</v>
      </c>
      <c r="KX185" s="533">
        <f t="shared" si="241"/>
        <v>0.29863820000000002</v>
      </c>
      <c r="KY185" s="533">
        <f t="shared" si="242"/>
        <v>0</v>
      </c>
      <c r="KZ185" s="533">
        <f t="shared" si="243"/>
        <v>0</v>
      </c>
      <c r="LA185" s="533">
        <f t="shared" si="244"/>
        <v>0</v>
      </c>
      <c r="LB185" s="533">
        <f t="shared" si="245"/>
        <v>0</v>
      </c>
      <c r="LC185" s="533">
        <f t="shared" si="246"/>
        <v>0</v>
      </c>
      <c r="LD185" s="533">
        <f t="shared" si="247"/>
        <v>0</v>
      </c>
      <c r="LE185" s="533">
        <f t="shared" si="248"/>
        <v>0</v>
      </c>
      <c r="LF185" s="533">
        <f t="shared" si="249"/>
        <v>0</v>
      </c>
      <c r="LG185" s="533">
        <f t="shared" si="250"/>
        <v>0</v>
      </c>
      <c r="LH185" s="533">
        <f t="shared" si="251"/>
        <v>0</v>
      </c>
      <c r="LI185" s="533">
        <f t="shared" si="252"/>
        <v>0</v>
      </c>
    </row>
    <row r="186" spans="1:321" x14ac:dyDescent="0.25">
      <c r="A186" s="14" t="str">
        <f>LCI!A28</f>
        <v>Herbicide (kg/yr)</v>
      </c>
      <c r="B186" s="42">
        <f>B20</f>
        <v>241.37063683200009</v>
      </c>
      <c r="C186" s="42">
        <f t="shared" ref="C186:P186" si="305">C20</f>
        <v>241.37063683200009</v>
      </c>
      <c r="D186" s="42">
        <f t="shared" si="305"/>
        <v>121.30000000000001</v>
      </c>
      <c r="E186" s="42">
        <f t="shared" si="305"/>
        <v>121.30000000000001</v>
      </c>
      <c r="F186" s="42">
        <f t="shared" si="305"/>
        <v>121.30000000000001</v>
      </c>
      <c r="G186" s="42">
        <f t="shared" si="305"/>
        <v>0</v>
      </c>
      <c r="H186" s="42">
        <f t="shared" si="305"/>
        <v>0</v>
      </c>
      <c r="I186" s="42">
        <f t="shared" si="305"/>
        <v>0</v>
      </c>
      <c r="J186" s="42">
        <f t="shared" si="305"/>
        <v>78.218000000000004</v>
      </c>
      <c r="K186" s="42">
        <f t="shared" si="305"/>
        <v>239.9</v>
      </c>
      <c r="L186" s="42">
        <f>L20</f>
        <v>556.48045999999999</v>
      </c>
      <c r="M186" s="42">
        <f t="shared" si="305"/>
        <v>0</v>
      </c>
      <c r="N186" s="42">
        <f t="shared" si="305"/>
        <v>0</v>
      </c>
      <c r="O186" s="257">
        <f t="shared" si="305"/>
        <v>0</v>
      </c>
      <c r="P186" s="251">
        <f t="shared" si="305"/>
        <v>0</v>
      </c>
      <c r="Q186" s="251"/>
      <c r="R186" s="251"/>
      <c r="S186" s="251"/>
      <c r="T186" s="268"/>
      <c r="U186" s="251"/>
      <c r="V186" s="251"/>
      <c r="X186" s="45">
        <f>IF(EXACT(A186,LCI!A28),LCI!G28,-1*10^6)</f>
        <v>13.210039630000001</v>
      </c>
      <c r="Y186" s="47">
        <f t="shared" si="45"/>
        <v>3188.515678069059</v>
      </c>
      <c r="Z186" s="47">
        <f t="shared" si="46"/>
        <v>3188.515678069059</v>
      </c>
      <c r="AA186" s="47">
        <f t="shared" si="47"/>
        <v>1602.3778071190002</v>
      </c>
      <c r="AB186" s="47">
        <f t="shared" si="48"/>
        <v>1602.3778071190002</v>
      </c>
      <c r="AC186" s="47">
        <f t="shared" si="49"/>
        <v>1602.3778071190002</v>
      </c>
      <c r="AD186" s="47">
        <f t="shared" si="291"/>
        <v>0</v>
      </c>
      <c r="AE186" s="47">
        <f t="shared" si="292"/>
        <v>0</v>
      </c>
      <c r="AF186" s="47">
        <f t="shared" si="293"/>
        <v>0</v>
      </c>
      <c r="AG186" s="47">
        <f t="shared" si="294"/>
        <v>1033.2628797793402</v>
      </c>
      <c r="AH186" s="47">
        <f t="shared" si="295"/>
        <v>3169.0885072370002</v>
      </c>
      <c r="AI186" s="47">
        <f t="shared" si="296"/>
        <v>7351.1289299206301</v>
      </c>
      <c r="AJ186" s="47">
        <f t="shared" si="288"/>
        <v>0</v>
      </c>
      <c r="AK186" s="47">
        <f t="shared" si="50"/>
        <v>0</v>
      </c>
      <c r="AL186" s="262">
        <f t="shared" si="51"/>
        <v>0</v>
      </c>
      <c r="AM186" s="260">
        <f t="shared" si="52"/>
        <v>0</v>
      </c>
      <c r="AN186" s="260">
        <f t="shared" si="53"/>
        <v>0</v>
      </c>
      <c r="AO186" s="260">
        <f t="shared" si="54"/>
        <v>0</v>
      </c>
      <c r="AP186" s="260">
        <f t="shared" si="55"/>
        <v>0</v>
      </c>
      <c r="AQ186" s="260">
        <f t="shared" si="56"/>
        <v>0</v>
      </c>
      <c r="AR186" s="260">
        <f t="shared" si="57"/>
        <v>0</v>
      </c>
      <c r="AS186" s="260">
        <f t="shared" si="58"/>
        <v>0</v>
      </c>
      <c r="AU186" s="41">
        <f>IF(EXACT(A186,LCI!A28),LCI!H28,-1*10^6)</f>
        <v>8580.2199999999993</v>
      </c>
      <c r="AV186" s="71">
        <f t="shared" si="9"/>
        <v>2071013.1655586637</v>
      </c>
      <c r="AW186" s="71">
        <f t="shared" si="10"/>
        <v>2071013.1655586637</v>
      </c>
      <c r="AX186" s="71">
        <f t="shared" si="11"/>
        <v>1040780.686</v>
      </c>
      <c r="AY186" s="71">
        <f t="shared" si="12"/>
        <v>1040780.686</v>
      </c>
      <c r="AZ186" s="71">
        <f t="shared" si="13"/>
        <v>1040780.686</v>
      </c>
      <c r="BA186" s="71">
        <f t="shared" si="14"/>
        <v>0</v>
      </c>
      <c r="BB186" s="71">
        <f t="shared" si="15"/>
        <v>0</v>
      </c>
      <c r="BC186" s="71">
        <f t="shared" si="16"/>
        <v>0</v>
      </c>
      <c r="BD186" s="520">
        <f t="shared" si="17"/>
        <v>671127.64795999997</v>
      </c>
      <c r="BE186" s="521">
        <f t="shared" si="18"/>
        <v>2058394.7779999999</v>
      </c>
      <c r="BF186" s="71">
        <f t="shared" si="19"/>
        <v>4774724.7725011995</v>
      </c>
      <c r="BG186" s="521">
        <f t="shared" si="278"/>
        <v>0</v>
      </c>
      <c r="BH186" s="529">
        <f t="shared" si="263"/>
        <v>0</v>
      </c>
      <c r="BI186" s="71">
        <f t="shared" si="254"/>
        <v>0</v>
      </c>
      <c r="BJ186" s="71">
        <f t="shared" si="255"/>
        <v>0</v>
      </c>
      <c r="BK186" s="71">
        <f t="shared" si="256"/>
        <v>0</v>
      </c>
      <c r="BL186" s="71">
        <f t="shared" si="257"/>
        <v>0</v>
      </c>
      <c r="BM186" s="71">
        <f t="shared" si="258"/>
        <v>0</v>
      </c>
      <c r="BN186" s="71">
        <f t="shared" si="259"/>
        <v>0</v>
      </c>
      <c r="BO186" s="71">
        <f t="shared" si="260"/>
        <v>0</v>
      </c>
      <c r="BP186" s="71">
        <f t="shared" si="261"/>
        <v>0</v>
      </c>
      <c r="BR186" s="507">
        <f>IF(EXACT(A186,LCI!A28),LCI!I28,-1*10^6)</f>
        <v>2.2460000000000001E-2</v>
      </c>
      <c r="BS186" s="507">
        <f t="shared" si="59"/>
        <v>5.4211845032467219</v>
      </c>
      <c r="BT186" s="507">
        <f t="shared" si="60"/>
        <v>5.4211845032467219</v>
      </c>
      <c r="BU186" s="507">
        <f t="shared" si="60"/>
        <v>2.7243980000000003</v>
      </c>
      <c r="BV186" s="507">
        <f t="shared" si="60"/>
        <v>2.7243980000000003</v>
      </c>
      <c r="BW186" s="507">
        <f t="shared" si="60"/>
        <v>2.7243980000000003</v>
      </c>
      <c r="BX186" s="507">
        <f t="shared" si="60"/>
        <v>0</v>
      </c>
      <c r="BY186" s="507">
        <f t="shared" si="60"/>
        <v>0</v>
      </c>
      <c r="BZ186" s="507">
        <f t="shared" si="280"/>
        <v>0</v>
      </c>
      <c r="CA186" s="507">
        <f t="shared" si="280"/>
        <v>1.7567762800000002</v>
      </c>
      <c r="CB186" s="507">
        <f t="shared" si="280"/>
        <v>5.3881540000000001</v>
      </c>
      <c r="CC186" s="507">
        <f t="shared" si="280"/>
        <v>12.498551131600001</v>
      </c>
      <c r="CD186" s="507">
        <f t="shared" si="280"/>
        <v>0</v>
      </c>
      <c r="CE186" s="507">
        <f t="shared" si="280"/>
        <v>0</v>
      </c>
      <c r="CF186" s="507">
        <f t="shared" si="281"/>
        <v>0</v>
      </c>
      <c r="CG186" s="507">
        <f t="shared" si="281"/>
        <v>0</v>
      </c>
      <c r="CH186" s="507">
        <f t="shared" si="281"/>
        <v>0</v>
      </c>
      <c r="CI186" s="507">
        <f t="shared" si="281"/>
        <v>0</v>
      </c>
      <c r="CJ186" s="507">
        <f t="shared" si="276"/>
        <v>0</v>
      </c>
      <c r="CK186" s="507">
        <f t="shared" si="61"/>
        <v>0</v>
      </c>
      <c r="CL186" s="507">
        <f t="shared" si="61"/>
        <v>0</v>
      </c>
      <c r="CM186" s="507">
        <f t="shared" si="61"/>
        <v>0</v>
      </c>
      <c r="CO186" s="511">
        <f>IF(EXACT(A186,LCI!A28),LCI!F28,-1*10^6)</f>
        <v>25.8</v>
      </c>
      <c r="CP186" s="511">
        <f t="shared" si="62"/>
        <v>6227.3624302656026</v>
      </c>
      <c r="CQ186" s="511">
        <f t="shared" si="62"/>
        <v>6227.3624302656026</v>
      </c>
      <c r="CR186" s="511">
        <f t="shared" si="62"/>
        <v>3129.5400000000004</v>
      </c>
      <c r="CS186" s="511">
        <f t="shared" si="62"/>
        <v>3129.5400000000004</v>
      </c>
      <c r="CT186" s="511">
        <f t="shared" si="62"/>
        <v>3129.5400000000004</v>
      </c>
      <c r="CU186" s="511">
        <f t="shared" si="62"/>
        <v>0</v>
      </c>
      <c r="CV186" s="511">
        <f t="shared" si="282"/>
        <v>0</v>
      </c>
      <c r="CW186" s="511">
        <f t="shared" si="282"/>
        <v>0</v>
      </c>
      <c r="CX186" s="511">
        <f t="shared" si="282"/>
        <v>2018.0244000000002</v>
      </c>
      <c r="CY186" s="511">
        <f t="shared" si="282"/>
        <v>6189.42</v>
      </c>
      <c r="CZ186" s="511">
        <f t="shared" si="282"/>
        <v>14357.195868000001</v>
      </c>
      <c r="DA186" s="511">
        <f t="shared" si="282"/>
        <v>0</v>
      </c>
      <c r="DB186" s="511">
        <f t="shared" si="283"/>
        <v>0</v>
      </c>
      <c r="DC186" s="511">
        <f t="shared" si="283"/>
        <v>0</v>
      </c>
      <c r="DD186" s="511">
        <f t="shared" si="283"/>
        <v>0</v>
      </c>
      <c r="DE186" s="511">
        <f t="shared" si="283"/>
        <v>0</v>
      </c>
      <c r="DF186" s="511">
        <f t="shared" si="275"/>
        <v>0</v>
      </c>
      <c r="DG186" s="511">
        <f t="shared" si="63"/>
        <v>0</v>
      </c>
      <c r="DH186" s="511">
        <f t="shared" si="63"/>
        <v>0</v>
      </c>
      <c r="DI186" s="511">
        <f t="shared" si="63"/>
        <v>0</v>
      </c>
      <c r="DJ186" s="511">
        <f t="shared" si="63"/>
        <v>0</v>
      </c>
      <c r="DL186" s="530">
        <f>IF(EXACT(A186,LCI!A28),LCI!J28,-1*10^6)</f>
        <v>3.3369999999999997E-2</v>
      </c>
      <c r="DM186" s="530">
        <f t="shared" si="64"/>
        <v>8.0545381510838414</v>
      </c>
      <c r="DN186" s="530">
        <f t="shared" si="65"/>
        <v>8.0545381510838414</v>
      </c>
      <c r="DO186" s="530">
        <f t="shared" si="66"/>
        <v>4.0477809999999996</v>
      </c>
      <c r="DP186" s="530">
        <f t="shared" si="67"/>
        <v>4.0477809999999996</v>
      </c>
      <c r="DQ186" s="530">
        <f t="shared" si="68"/>
        <v>4.0477809999999996</v>
      </c>
      <c r="DR186" s="530">
        <f t="shared" si="69"/>
        <v>0</v>
      </c>
      <c r="DS186" s="530">
        <f t="shared" si="70"/>
        <v>0</v>
      </c>
      <c r="DT186" s="530">
        <f t="shared" si="71"/>
        <v>0</v>
      </c>
      <c r="DU186" s="530">
        <f t="shared" si="72"/>
        <v>2.6101346599999999</v>
      </c>
      <c r="DV186" s="530">
        <f t="shared" si="73"/>
        <v>8.0054629999999989</v>
      </c>
      <c r="DW186" s="530">
        <f t="shared" si="74"/>
        <v>18.569752950199998</v>
      </c>
      <c r="DX186" s="530">
        <f t="shared" si="75"/>
        <v>0</v>
      </c>
      <c r="DY186" s="530">
        <f t="shared" si="76"/>
        <v>0</v>
      </c>
      <c r="DZ186" s="530">
        <f t="shared" si="77"/>
        <v>0</v>
      </c>
      <c r="EA186" s="530">
        <f t="shared" si="78"/>
        <v>0</v>
      </c>
      <c r="EB186" s="530">
        <f t="shared" si="79"/>
        <v>0</v>
      </c>
      <c r="EC186" s="530">
        <f t="shared" si="80"/>
        <v>0</v>
      </c>
      <c r="ED186" s="530">
        <f t="shared" si="81"/>
        <v>0</v>
      </c>
      <c r="EE186" s="530">
        <f t="shared" si="82"/>
        <v>0</v>
      </c>
      <c r="EF186" s="530">
        <f t="shared" si="83"/>
        <v>0</v>
      </c>
      <c r="EG186" s="530">
        <f t="shared" si="84"/>
        <v>0</v>
      </c>
      <c r="EI186" s="535">
        <f>IF(EXACT(A186,LCI!A28),LCI!K28,-1*10^6)</f>
        <v>36.475209999999997</v>
      </c>
      <c r="EJ186" s="531">
        <f t="shared" si="85"/>
        <v>8804.0446662809372</v>
      </c>
      <c r="EK186" s="536">
        <f t="shared" si="86"/>
        <v>8804.0446662809372</v>
      </c>
      <c r="EL186" s="531">
        <f t="shared" si="87"/>
        <v>4424.4429730000002</v>
      </c>
      <c r="EM186" s="531">
        <f t="shared" si="88"/>
        <v>4424.4429730000002</v>
      </c>
      <c r="EN186" s="531">
        <f t="shared" si="89"/>
        <v>4424.4429730000002</v>
      </c>
      <c r="EO186" s="531">
        <f t="shared" si="90"/>
        <v>0</v>
      </c>
      <c r="EP186" s="531">
        <f t="shared" si="91"/>
        <v>0</v>
      </c>
      <c r="EQ186" s="531">
        <f t="shared" si="92"/>
        <v>0</v>
      </c>
      <c r="ER186" s="531">
        <f t="shared" si="93"/>
        <v>2853.0179757799997</v>
      </c>
      <c r="ES186" s="531">
        <f t="shared" si="94"/>
        <v>8750.4028789999993</v>
      </c>
      <c r="ET186" s="531">
        <f t="shared" si="95"/>
        <v>20297.741639396598</v>
      </c>
      <c r="EU186" s="531">
        <f t="shared" si="96"/>
        <v>0</v>
      </c>
      <c r="EV186" s="531">
        <f t="shared" si="97"/>
        <v>0</v>
      </c>
      <c r="EW186" s="531">
        <f t="shared" si="98"/>
        <v>0</v>
      </c>
      <c r="EX186" s="531">
        <f t="shared" si="99"/>
        <v>0</v>
      </c>
      <c r="EY186" s="531">
        <f t="shared" si="100"/>
        <v>0</v>
      </c>
      <c r="EZ186" s="531">
        <f t="shared" si="101"/>
        <v>0</v>
      </c>
      <c r="FA186" s="531">
        <f t="shared" si="102"/>
        <v>0</v>
      </c>
      <c r="FB186" s="531">
        <f t="shared" si="103"/>
        <v>0</v>
      </c>
      <c r="FC186" s="531">
        <f t="shared" si="104"/>
        <v>0</v>
      </c>
      <c r="FD186" s="531">
        <f t="shared" si="105"/>
        <v>0</v>
      </c>
      <c r="FF186" s="532">
        <f>IF(EXACT(A186,LCI!A28),LCI!L28,-1*10^6)</f>
        <v>2.9430000000000001E-2</v>
      </c>
      <c r="FG186" s="532">
        <f t="shared" si="106"/>
        <v>7.1035378419657631</v>
      </c>
      <c r="FH186" s="532">
        <f t="shared" si="107"/>
        <v>7.1035378419657631</v>
      </c>
      <c r="FI186" s="532">
        <f t="shared" si="108"/>
        <v>3.5698590000000006</v>
      </c>
      <c r="FJ186" s="532">
        <f t="shared" si="109"/>
        <v>3.5698590000000006</v>
      </c>
      <c r="FK186" s="532">
        <f t="shared" si="110"/>
        <v>3.5698590000000006</v>
      </c>
      <c r="FL186" s="532">
        <f t="shared" si="111"/>
        <v>0</v>
      </c>
      <c r="FM186" s="532">
        <f t="shared" si="112"/>
        <v>0</v>
      </c>
      <c r="FN186" s="532">
        <f t="shared" si="113"/>
        <v>0</v>
      </c>
      <c r="FO186" s="532">
        <f t="shared" si="114"/>
        <v>2.3019557400000004</v>
      </c>
      <c r="FP186" s="532">
        <f t="shared" si="115"/>
        <v>7.0602570000000009</v>
      </c>
      <c r="FQ186" s="532">
        <f t="shared" si="116"/>
        <v>16.3772199378</v>
      </c>
      <c r="FR186" s="532">
        <f t="shared" si="117"/>
        <v>0</v>
      </c>
      <c r="FS186" s="532">
        <f t="shared" si="118"/>
        <v>0</v>
      </c>
      <c r="FT186" s="532">
        <f t="shared" si="119"/>
        <v>0</v>
      </c>
      <c r="FU186" s="532">
        <f t="shared" si="120"/>
        <v>0</v>
      </c>
      <c r="FV186" s="532">
        <f t="shared" si="121"/>
        <v>0</v>
      </c>
      <c r="FW186" s="532">
        <f t="shared" si="122"/>
        <v>0</v>
      </c>
      <c r="FX186" s="532">
        <f t="shared" si="123"/>
        <v>0</v>
      </c>
      <c r="FY186" s="532">
        <f t="shared" si="124"/>
        <v>0</v>
      </c>
      <c r="FZ186" s="532">
        <f t="shared" si="125"/>
        <v>0</v>
      </c>
      <c r="GA186" s="532">
        <f t="shared" si="126"/>
        <v>0</v>
      </c>
      <c r="GC186" s="533">
        <f>IF(EXACT(A186,LCI!A28),LCI!M28,-1*10^6)</f>
        <v>8.4E-7</v>
      </c>
      <c r="GD186" s="533">
        <f t="shared" si="127"/>
        <v>2.0275133493888008E-4</v>
      </c>
      <c r="GE186" s="533">
        <f t="shared" si="128"/>
        <v>2.0275133493888008E-4</v>
      </c>
      <c r="GF186" s="533">
        <f t="shared" si="129"/>
        <v>1.0189200000000001E-4</v>
      </c>
      <c r="GG186" s="533">
        <f t="shared" si="130"/>
        <v>1.0189200000000001E-4</v>
      </c>
      <c r="GH186" s="533">
        <f t="shared" si="131"/>
        <v>1.0189200000000001E-4</v>
      </c>
      <c r="GI186" s="533">
        <f t="shared" si="132"/>
        <v>0</v>
      </c>
      <c r="GJ186" s="533">
        <f t="shared" si="133"/>
        <v>0</v>
      </c>
      <c r="GK186" s="533">
        <f t="shared" si="134"/>
        <v>0</v>
      </c>
      <c r="GL186" s="533">
        <f t="shared" si="135"/>
        <v>6.5703119999999999E-5</v>
      </c>
      <c r="GM186" s="533">
        <f t="shared" si="136"/>
        <v>2.01516E-4</v>
      </c>
      <c r="GN186" s="533">
        <f t="shared" si="137"/>
        <v>4.6744358640000001E-4</v>
      </c>
      <c r="GO186" s="533">
        <f t="shared" si="138"/>
        <v>0</v>
      </c>
      <c r="GP186" s="533">
        <f t="shared" si="139"/>
        <v>0</v>
      </c>
      <c r="GQ186" s="533">
        <f t="shared" si="140"/>
        <v>0</v>
      </c>
      <c r="GR186" s="533">
        <f t="shared" si="141"/>
        <v>0</v>
      </c>
      <c r="GS186" s="533">
        <f t="shared" si="142"/>
        <v>0</v>
      </c>
      <c r="GT186" s="533">
        <f t="shared" si="143"/>
        <v>0</v>
      </c>
      <c r="GU186" s="533">
        <f t="shared" si="144"/>
        <v>0</v>
      </c>
      <c r="GV186" s="533">
        <f t="shared" si="145"/>
        <v>0</v>
      </c>
      <c r="GW186" s="533">
        <f t="shared" si="146"/>
        <v>0</v>
      </c>
      <c r="GX186" s="533">
        <f t="shared" si="147"/>
        <v>0</v>
      </c>
      <c r="GZ186" s="511">
        <f>IF(EXACT(A186,LCI!A28),LCI!N28,-1*10^6)</f>
        <v>1.4899999999999999E-6</v>
      </c>
      <c r="HA186" s="511">
        <f t="shared" si="148"/>
        <v>3.5964224887968013E-4</v>
      </c>
      <c r="HB186" s="511">
        <f t="shared" si="149"/>
        <v>3.5964224887968013E-4</v>
      </c>
      <c r="HC186" s="511">
        <f t="shared" si="150"/>
        <v>1.8073700000000001E-4</v>
      </c>
      <c r="HD186" s="511">
        <f t="shared" si="151"/>
        <v>1.8073700000000001E-4</v>
      </c>
      <c r="HE186" s="511">
        <f t="shared" si="152"/>
        <v>1.8073700000000001E-4</v>
      </c>
      <c r="HF186" s="511">
        <f t="shared" si="153"/>
        <v>0</v>
      </c>
      <c r="HG186" s="511">
        <f t="shared" si="154"/>
        <v>0</v>
      </c>
      <c r="HH186" s="511">
        <f t="shared" si="155"/>
        <v>0</v>
      </c>
      <c r="HI186" s="511">
        <f t="shared" si="156"/>
        <v>1.1654482E-4</v>
      </c>
      <c r="HJ186" s="511">
        <f t="shared" si="157"/>
        <v>3.57451E-4</v>
      </c>
      <c r="HK186" s="511">
        <f t="shared" si="158"/>
        <v>8.2915588539999999E-4</v>
      </c>
      <c r="HL186" s="511">
        <f t="shared" si="159"/>
        <v>0</v>
      </c>
      <c r="HM186" s="511">
        <f t="shared" si="160"/>
        <v>0</v>
      </c>
      <c r="HN186" s="511">
        <f t="shared" si="161"/>
        <v>0</v>
      </c>
      <c r="HO186" s="511">
        <f t="shared" si="162"/>
        <v>0</v>
      </c>
      <c r="HP186" s="511">
        <f t="shared" si="163"/>
        <v>0</v>
      </c>
      <c r="HQ186" s="511">
        <f t="shared" si="164"/>
        <v>0</v>
      </c>
      <c r="HR186" s="511">
        <f t="shared" si="165"/>
        <v>0</v>
      </c>
      <c r="HS186" s="511">
        <f t="shared" si="166"/>
        <v>0</v>
      </c>
      <c r="HT186" s="511">
        <f t="shared" si="167"/>
        <v>0</v>
      </c>
      <c r="HU186" s="511">
        <f t="shared" si="168"/>
        <v>0</v>
      </c>
      <c r="HW186" s="534">
        <f>IF(EXACT(A186,LCI!A28),LCI!O28,-1*10^6)</f>
        <v>1.6899999999999999E-6</v>
      </c>
      <c r="HX186" s="534">
        <f t="shared" si="169"/>
        <v>4.0791637624608011E-4</v>
      </c>
      <c r="HY186" s="534">
        <f t="shared" si="170"/>
        <v>4.0791637624608011E-4</v>
      </c>
      <c r="HZ186" s="534">
        <f t="shared" si="171"/>
        <v>2.04997E-4</v>
      </c>
      <c r="IA186" s="534">
        <f t="shared" si="172"/>
        <v>2.04997E-4</v>
      </c>
      <c r="IB186" s="534">
        <f t="shared" si="173"/>
        <v>2.04997E-4</v>
      </c>
      <c r="IC186" s="534">
        <f t="shared" si="174"/>
        <v>0</v>
      </c>
      <c r="ID186" s="534">
        <f t="shared" si="175"/>
        <v>0</v>
      </c>
      <c r="IE186" s="534">
        <f t="shared" si="176"/>
        <v>0</v>
      </c>
      <c r="IF186" s="534">
        <f t="shared" si="177"/>
        <v>1.3218841999999999E-4</v>
      </c>
      <c r="IG186" s="534">
        <f t="shared" si="178"/>
        <v>4.0543099999999999E-4</v>
      </c>
      <c r="IH186" s="534">
        <f t="shared" si="179"/>
        <v>9.4045197739999994E-4</v>
      </c>
      <c r="II186" s="534">
        <f t="shared" si="180"/>
        <v>0</v>
      </c>
      <c r="IJ186" s="534">
        <f t="shared" si="181"/>
        <v>0</v>
      </c>
      <c r="IK186" s="534">
        <f t="shared" si="182"/>
        <v>0</v>
      </c>
      <c r="IL186" s="534">
        <f t="shared" si="183"/>
        <v>0</v>
      </c>
      <c r="IM186" s="534">
        <f t="shared" si="184"/>
        <v>0</v>
      </c>
      <c r="IN186" s="534">
        <f t="shared" si="185"/>
        <v>0</v>
      </c>
      <c r="IO186" s="534">
        <f t="shared" si="186"/>
        <v>0</v>
      </c>
      <c r="IP186" s="534">
        <f t="shared" si="187"/>
        <v>0</v>
      </c>
      <c r="IQ186" s="534">
        <f t="shared" si="188"/>
        <v>0</v>
      </c>
      <c r="IR186" s="534">
        <f t="shared" si="189"/>
        <v>0</v>
      </c>
      <c r="IT186" s="531">
        <f>IF(EXACT(A186,LCI!A28),LCI!P28,-1*10^6)</f>
        <v>0.45956999999999998</v>
      </c>
      <c r="IU186" s="531">
        <f t="shared" si="190"/>
        <v>110.92670356888227</v>
      </c>
      <c r="IV186" s="531">
        <f t="shared" si="191"/>
        <v>110.92670356888227</v>
      </c>
      <c r="IW186" s="531">
        <f t="shared" si="192"/>
        <v>55.745841000000006</v>
      </c>
      <c r="IX186" s="531">
        <f t="shared" si="193"/>
        <v>55.745841000000006</v>
      </c>
      <c r="IY186" s="531">
        <f t="shared" si="194"/>
        <v>55.745841000000006</v>
      </c>
      <c r="IZ186" s="531">
        <f t="shared" si="195"/>
        <v>0</v>
      </c>
      <c r="JA186" s="531">
        <f t="shared" si="196"/>
        <v>0</v>
      </c>
      <c r="JB186" s="531">
        <f t="shared" si="197"/>
        <v>0</v>
      </c>
      <c r="JC186" s="531">
        <f t="shared" si="198"/>
        <v>35.946646260000001</v>
      </c>
      <c r="JD186" s="531">
        <f t="shared" si="199"/>
        <v>110.250843</v>
      </c>
      <c r="JE186" s="531">
        <f t="shared" si="200"/>
        <v>255.74172500219998</v>
      </c>
      <c r="JF186" s="531">
        <f t="shared" si="201"/>
        <v>0</v>
      </c>
      <c r="JG186" s="531">
        <f t="shared" si="202"/>
        <v>0</v>
      </c>
      <c r="JH186" s="531">
        <f t="shared" si="203"/>
        <v>0</v>
      </c>
      <c r="JI186" s="531">
        <f t="shared" si="204"/>
        <v>0</v>
      </c>
      <c r="JJ186" s="531">
        <f t="shared" si="205"/>
        <v>0</v>
      </c>
      <c r="JK186" s="531">
        <f t="shared" si="206"/>
        <v>0</v>
      </c>
      <c r="JL186" s="531">
        <f t="shared" si="207"/>
        <v>0</v>
      </c>
      <c r="JM186" s="531">
        <f t="shared" si="208"/>
        <v>0</v>
      </c>
      <c r="JN186" s="531">
        <f t="shared" si="209"/>
        <v>0</v>
      </c>
      <c r="JO186" s="531">
        <f t="shared" si="210"/>
        <v>0</v>
      </c>
      <c r="JQ186" s="532">
        <f>IF(EXACT(A186,LCI!A28),LCI!Q28,-1*10^6)</f>
        <v>13.6058</v>
      </c>
      <c r="JR186" s="532">
        <f t="shared" si="211"/>
        <v>3284.0406106088267</v>
      </c>
      <c r="JS186" s="532">
        <f t="shared" si="212"/>
        <v>3284.0406106088267</v>
      </c>
      <c r="JT186" s="532">
        <f t="shared" si="213"/>
        <v>1650.3835400000003</v>
      </c>
      <c r="JU186" s="532">
        <f t="shared" si="214"/>
        <v>1650.3835400000003</v>
      </c>
      <c r="JV186" s="532">
        <f t="shared" si="215"/>
        <v>1650.3835400000003</v>
      </c>
      <c r="JW186" s="532">
        <f t="shared" si="216"/>
        <v>0</v>
      </c>
      <c r="JX186" s="532">
        <f t="shared" si="217"/>
        <v>0</v>
      </c>
      <c r="JY186" s="532">
        <f t="shared" si="218"/>
        <v>0</v>
      </c>
      <c r="JZ186" s="532">
        <f t="shared" si="219"/>
        <v>1064.2184644000001</v>
      </c>
      <c r="KA186" s="532">
        <f t="shared" si="220"/>
        <v>3264.0314200000003</v>
      </c>
      <c r="KB186" s="532">
        <f t="shared" si="221"/>
        <v>7571.3618426680005</v>
      </c>
      <c r="KC186" s="532">
        <f t="shared" si="222"/>
        <v>0</v>
      </c>
      <c r="KD186" s="532">
        <f t="shared" si="223"/>
        <v>0</v>
      </c>
      <c r="KE186" s="532">
        <f t="shared" si="224"/>
        <v>0</v>
      </c>
      <c r="KF186" s="532">
        <f t="shared" si="225"/>
        <v>0</v>
      </c>
      <c r="KG186" s="532">
        <f t="shared" si="226"/>
        <v>0</v>
      </c>
      <c r="KH186" s="532">
        <f t="shared" si="227"/>
        <v>0</v>
      </c>
      <c r="KI186" s="532">
        <f t="shared" si="228"/>
        <v>0</v>
      </c>
      <c r="KJ186" s="532">
        <f t="shared" si="229"/>
        <v>0</v>
      </c>
      <c r="KK186" s="532">
        <f t="shared" si="230"/>
        <v>0</v>
      </c>
      <c r="KL186" s="532">
        <f t="shared" si="231"/>
        <v>0</v>
      </c>
      <c r="KN186" s="533">
        <f>IF(EXACT(A186,LCI!A28),LCI!R28,-1*10^6)</f>
        <v>6.1799999999999997E-3</v>
      </c>
      <c r="KO186" s="533">
        <f t="shared" si="232"/>
        <v>1.4916705356217606</v>
      </c>
      <c r="KP186" s="533">
        <f t="shared" si="233"/>
        <v>1.4916705356217606</v>
      </c>
      <c r="KQ186" s="533">
        <f t="shared" si="234"/>
        <v>0.74963400000000002</v>
      </c>
      <c r="KR186" s="533">
        <f t="shared" si="235"/>
        <v>0.74963400000000002</v>
      </c>
      <c r="KS186" s="533">
        <f t="shared" si="236"/>
        <v>0.74963400000000002</v>
      </c>
      <c r="KT186" s="533">
        <f t="shared" si="237"/>
        <v>0</v>
      </c>
      <c r="KU186" s="533">
        <f t="shared" si="238"/>
        <v>0</v>
      </c>
      <c r="KV186" s="533">
        <f t="shared" si="239"/>
        <v>0</v>
      </c>
      <c r="KW186" s="533">
        <f t="shared" si="240"/>
        <v>0.48338724</v>
      </c>
      <c r="KX186" s="533">
        <f t="shared" si="241"/>
        <v>1.4825820000000001</v>
      </c>
      <c r="KY186" s="533">
        <f t="shared" si="242"/>
        <v>3.4390492427999999</v>
      </c>
      <c r="KZ186" s="533">
        <f t="shared" si="243"/>
        <v>0</v>
      </c>
      <c r="LA186" s="533">
        <f t="shared" si="244"/>
        <v>0</v>
      </c>
      <c r="LB186" s="533">
        <f t="shared" si="245"/>
        <v>0</v>
      </c>
      <c r="LC186" s="533">
        <f t="shared" si="246"/>
        <v>0</v>
      </c>
      <c r="LD186" s="533">
        <f t="shared" si="247"/>
        <v>0</v>
      </c>
      <c r="LE186" s="533">
        <f t="shared" si="248"/>
        <v>0</v>
      </c>
      <c r="LF186" s="533">
        <f t="shared" si="249"/>
        <v>0</v>
      </c>
      <c r="LG186" s="533">
        <f t="shared" si="250"/>
        <v>0</v>
      </c>
      <c r="LH186" s="533">
        <f t="shared" si="251"/>
        <v>0</v>
      </c>
      <c r="LI186" s="533">
        <f t="shared" si="252"/>
        <v>0</v>
      </c>
    </row>
    <row r="187" spans="1:321" x14ac:dyDescent="0.25">
      <c r="A187" s="14" t="str">
        <f>LCI!A29</f>
        <v>Hexane (kg/yr)</v>
      </c>
      <c r="B187" s="42">
        <f>B56</f>
        <v>267.48331917767001</v>
      </c>
      <c r="C187" s="42">
        <f t="shared" ref="C187:P187" si="306">C56</f>
        <v>267.48331917767001</v>
      </c>
      <c r="D187" s="42">
        <f t="shared" si="306"/>
        <v>0</v>
      </c>
      <c r="E187" s="42">
        <f t="shared" si="306"/>
        <v>0</v>
      </c>
      <c r="F187" s="42">
        <f t="shared" si="306"/>
        <v>0</v>
      </c>
      <c r="G187" s="42">
        <f t="shared" si="306"/>
        <v>0</v>
      </c>
      <c r="H187" s="42">
        <f t="shared" si="306"/>
        <v>0</v>
      </c>
      <c r="I187" s="42">
        <f t="shared" si="306"/>
        <v>0</v>
      </c>
      <c r="J187" s="42">
        <f t="shared" si="306"/>
        <v>0</v>
      </c>
      <c r="K187" s="42">
        <f t="shared" si="306"/>
        <v>0</v>
      </c>
      <c r="L187" s="42">
        <f t="shared" si="306"/>
        <v>0</v>
      </c>
      <c r="M187" s="42">
        <f t="shared" si="306"/>
        <v>4369.0477322576371</v>
      </c>
      <c r="N187" s="42">
        <f t="shared" si="306"/>
        <v>0</v>
      </c>
      <c r="O187" s="257">
        <f t="shared" si="306"/>
        <v>0</v>
      </c>
      <c r="P187" s="251">
        <f t="shared" si="306"/>
        <v>0</v>
      </c>
      <c r="Q187" s="251"/>
      <c r="R187" s="251"/>
      <c r="S187" s="251"/>
      <c r="T187" s="268"/>
      <c r="U187" s="251"/>
      <c r="V187" s="251"/>
      <c r="X187" s="45">
        <f>IF(EXACT(A187,LCI!A29),LCI!G29,-1*10^6)</f>
        <v>0.91200000000000003</v>
      </c>
      <c r="Y187" s="47">
        <f t="shared" si="45"/>
        <v>243.94478709003505</v>
      </c>
      <c r="Z187" s="47">
        <f t="shared" si="46"/>
        <v>243.94478709003505</v>
      </c>
      <c r="AA187" s="47">
        <f t="shared" si="47"/>
        <v>0</v>
      </c>
      <c r="AB187" s="47">
        <f t="shared" si="48"/>
        <v>0</v>
      </c>
      <c r="AC187" s="47">
        <f t="shared" si="49"/>
        <v>0</v>
      </c>
      <c r="AD187" s="47">
        <f t="shared" si="291"/>
        <v>0</v>
      </c>
      <c r="AE187" s="47">
        <f t="shared" si="292"/>
        <v>0</v>
      </c>
      <c r="AF187" s="47">
        <f t="shared" si="293"/>
        <v>0</v>
      </c>
      <c r="AG187" s="47">
        <f t="shared" si="294"/>
        <v>0</v>
      </c>
      <c r="AH187" s="47">
        <f t="shared" si="295"/>
        <v>0</v>
      </c>
      <c r="AI187" s="47">
        <f t="shared" si="296"/>
        <v>0</v>
      </c>
      <c r="AJ187" s="47">
        <f t="shared" si="288"/>
        <v>3984.571531818965</v>
      </c>
      <c r="AK187" s="47">
        <f t="shared" si="50"/>
        <v>0</v>
      </c>
      <c r="AL187" s="262">
        <f t="shared" si="51"/>
        <v>0</v>
      </c>
      <c r="AM187" s="260">
        <f t="shared" si="52"/>
        <v>0</v>
      </c>
      <c r="AN187" s="260">
        <f t="shared" si="53"/>
        <v>0</v>
      </c>
      <c r="AO187" s="260">
        <f t="shared" si="54"/>
        <v>0</v>
      </c>
      <c r="AP187" s="260">
        <f t="shared" si="55"/>
        <v>0</v>
      </c>
      <c r="AQ187" s="260">
        <f t="shared" si="56"/>
        <v>0</v>
      </c>
      <c r="AR187" s="260">
        <f t="shared" si="57"/>
        <v>0</v>
      </c>
      <c r="AS187" s="260">
        <f t="shared" si="58"/>
        <v>0</v>
      </c>
      <c r="AU187" s="41">
        <f>IF(EXACT(A187,LCI!A29),LCI!H29,-1*10^6)</f>
        <v>561.26</v>
      </c>
      <c r="AV187" s="71">
        <f t="shared" si="9"/>
        <v>150127.68772165908</v>
      </c>
      <c r="AW187" s="71">
        <f t="shared" si="10"/>
        <v>150127.68772165908</v>
      </c>
      <c r="AX187" s="71">
        <f t="shared" si="11"/>
        <v>0</v>
      </c>
      <c r="AY187" s="71">
        <f t="shared" si="12"/>
        <v>0</v>
      </c>
      <c r="AZ187" s="71">
        <f t="shared" si="13"/>
        <v>0</v>
      </c>
      <c r="BA187" s="71">
        <f t="shared" si="14"/>
        <v>0</v>
      </c>
      <c r="BB187" s="71">
        <f t="shared" si="15"/>
        <v>0</v>
      </c>
      <c r="BC187" s="71">
        <f t="shared" si="16"/>
        <v>0</v>
      </c>
      <c r="BD187" s="520">
        <f t="shared" si="17"/>
        <v>0</v>
      </c>
      <c r="BE187" s="521">
        <f t="shared" si="18"/>
        <v>0</v>
      </c>
      <c r="BF187" s="71">
        <f t="shared" si="19"/>
        <v>0</v>
      </c>
      <c r="BG187" s="521">
        <f t="shared" si="278"/>
        <v>2452171.7302069212</v>
      </c>
      <c r="BH187" s="529">
        <f t="shared" si="263"/>
        <v>0</v>
      </c>
      <c r="BI187" s="71">
        <f t="shared" si="254"/>
        <v>0</v>
      </c>
      <c r="BJ187" s="71">
        <f t="shared" si="255"/>
        <v>0</v>
      </c>
      <c r="BK187" s="71">
        <f t="shared" si="256"/>
        <v>0</v>
      </c>
      <c r="BL187" s="71">
        <f t="shared" si="257"/>
        <v>0</v>
      </c>
      <c r="BM187" s="71">
        <f t="shared" si="258"/>
        <v>0</v>
      </c>
      <c r="BN187" s="71">
        <f t="shared" si="259"/>
        <v>0</v>
      </c>
      <c r="BO187" s="71">
        <f t="shared" si="260"/>
        <v>0</v>
      </c>
      <c r="BP187" s="71">
        <f t="shared" si="261"/>
        <v>0</v>
      </c>
      <c r="BR187" s="507">
        <f>IF(EXACT(A187,LCI!A29),LCI!I29,-1*10^6)</f>
        <v>8.4999999999999995E-4</v>
      </c>
      <c r="BS187" s="507">
        <f t="shared" si="59"/>
        <v>0.22736082130101951</v>
      </c>
      <c r="BT187" s="507">
        <f t="shared" si="60"/>
        <v>0.22736082130101951</v>
      </c>
      <c r="BU187" s="507">
        <f t="shared" si="60"/>
        <v>0</v>
      </c>
      <c r="BV187" s="507">
        <f t="shared" si="60"/>
        <v>0</v>
      </c>
      <c r="BW187" s="507">
        <f t="shared" si="60"/>
        <v>0</v>
      </c>
      <c r="BX187" s="507">
        <f t="shared" si="60"/>
        <v>0</v>
      </c>
      <c r="BY187" s="507">
        <f t="shared" si="60"/>
        <v>0</v>
      </c>
      <c r="BZ187" s="507">
        <f t="shared" si="280"/>
        <v>0</v>
      </c>
      <c r="CA187" s="507">
        <f t="shared" si="280"/>
        <v>0</v>
      </c>
      <c r="CB187" s="507">
        <f t="shared" si="280"/>
        <v>0</v>
      </c>
      <c r="CC187" s="507">
        <f t="shared" si="280"/>
        <v>0</v>
      </c>
      <c r="CD187" s="507">
        <f t="shared" si="280"/>
        <v>3.7136905724189915</v>
      </c>
      <c r="CE187" s="507">
        <f t="shared" si="280"/>
        <v>0</v>
      </c>
      <c r="CF187" s="507">
        <f t="shared" si="281"/>
        <v>0</v>
      </c>
      <c r="CG187" s="507">
        <f t="shared" si="281"/>
        <v>0</v>
      </c>
      <c r="CH187" s="507">
        <f t="shared" si="281"/>
        <v>0</v>
      </c>
      <c r="CI187" s="507">
        <f t="shared" si="281"/>
        <v>0</v>
      </c>
      <c r="CJ187" s="507">
        <f t="shared" si="276"/>
        <v>0</v>
      </c>
      <c r="CK187" s="507">
        <f t="shared" si="61"/>
        <v>0</v>
      </c>
      <c r="CL187" s="507">
        <f t="shared" si="61"/>
        <v>0</v>
      </c>
      <c r="CM187" s="507">
        <f t="shared" si="61"/>
        <v>0</v>
      </c>
      <c r="CO187" s="511">
        <f>IF(EXACT(A187,LCI!A29),LCI!F29,-1*10^6)</f>
        <v>78.099999999999994</v>
      </c>
      <c r="CP187" s="511">
        <f t="shared" si="62"/>
        <v>20890.447227776025</v>
      </c>
      <c r="CQ187" s="511">
        <f t="shared" si="62"/>
        <v>20890.447227776025</v>
      </c>
      <c r="CR187" s="511">
        <f t="shared" si="62"/>
        <v>0</v>
      </c>
      <c r="CS187" s="511">
        <f t="shared" si="62"/>
        <v>0</v>
      </c>
      <c r="CT187" s="511">
        <f t="shared" si="62"/>
        <v>0</v>
      </c>
      <c r="CU187" s="511">
        <f t="shared" si="62"/>
        <v>0</v>
      </c>
      <c r="CV187" s="511">
        <f t="shared" si="282"/>
        <v>0</v>
      </c>
      <c r="CW187" s="511">
        <f t="shared" si="282"/>
        <v>0</v>
      </c>
      <c r="CX187" s="511">
        <f t="shared" si="282"/>
        <v>0</v>
      </c>
      <c r="CY187" s="511">
        <f t="shared" si="282"/>
        <v>0</v>
      </c>
      <c r="CZ187" s="511">
        <f t="shared" si="282"/>
        <v>0</v>
      </c>
      <c r="DA187" s="511">
        <f t="shared" si="282"/>
        <v>341222.62788932142</v>
      </c>
      <c r="DB187" s="511">
        <f t="shared" si="283"/>
        <v>0</v>
      </c>
      <c r="DC187" s="511">
        <f t="shared" si="283"/>
        <v>0</v>
      </c>
      <c r="DD187" s="511">
        <f t="shared" si="283"/>
        <v>0</v>
      </c>
      <c r="DE187" s="511">
        <f t="shared" si="283"/>
        <v>0</v>
      </c>
      <c r="DF187" s="511">
        <f t="shared" si="275"/>
        <v>0</v>
      </c>
      <c r="DG187" s="511">
        <f t="shared" si="63"/>
        <v>0</v>
      </c>
      <c r="DH187" s="511">
        <f t="shared" si="63"/>
        <v>0</v>
      </c>
      <c r="DI187" s="511">
        <f t="shared" si="63"/>
        <v>0</v>
      </c>
      <c r="DJ187" s="511">
        <f t="shared" si="63"/>
        <v>0</v>
      </c>
      <c r="DL187" s="530">
        <f>IF(EXACT(A187,LCI!A29),LCI!J29,-1*10^6)</f>
        <v>4.15E-3</v>
      </c>
      <c r="DM187" s="530">
        <f t="shared" si="64"/>
        <v>1.1100557745873305</v>
      </c>
      <c r="DN187" s="530">
        <f t="shared" si="65"/>
        <v>1.1100557745873305</v>
      </c>
      <c r="DO187" s="530">
        <f t="shared" si="66"/>
        <v>0</v>
      </c>
      <c r="DP187" s="530">
        <f t="shared" si="67"/>
        <v>0</v>
      </c>
      <c r="DQ187" s="530">
        <f t="shared" si="68"/>
        <v>0</v>
      </c>
      <c r="DR187" s="530">
        <f t="shared" si="69"/>
        <v>0</v>
      </c>
      <c r="DS187" s="530">
        <f t="shared" si="70"/>
        <v>0</v>
      </c>
      <c r="DT187" s="530">
        <f t="shared" si="71"/>
        <v>0</v>
      </c>
      <c r="DU187" s="530">
        <f t="shared" si="72"/>
        <v>0</v>
      </c>
      <c r="DV187" s="530">
        <f t="shared" si="73"/>
        <v>0</v>
      </c>
      <c r="DW187" s="530">
        <f t="shared" si="74"/>
        <v>0</v>
      </c>
      <c r="DX187" s="530">
        <f t="shared" si="75"/>
        <v>18.131548088869195</v>
      </c>
      <c r="DY187" s="530">
        <f t="shared" si="76"/>
        <v>0</v>
      </c>
      <c r="DZ187" s="530">
        <f t="shared" si="77"/>
        <v>0</v>
      </c>
      <c r="EA187" s="530">
        <f t="shared" si="78"/>
        <v>0</v>
      </c>
      <c r="EB187" s="530">
        <f t="shared" si="79"/>
        <v>0</v>
      </c>
      <c r="EC187" s="530">
        <f t="shared" si="80"/>
        <v>0</v>
      </c>
      <c r="ED187" s="530">
        <f t="shared" si="81"/>
        <v>0</v>
      </c>
      <c r="EE187" s="530">
        <f t="shared" si="82"/>
        <v>0</v>
      </c>
      <c r="EF187" s="530">
        <f t="shared" si="83"/>
        <v>0</v>
      </c>
      <c r="EG187" s="530">
        <f t="shared" si="84"/>
        <v>0</v>
      </c>
      <c r="EI187" s="535">
        <f>IF(EXACT(A187,LCI!A29),LCI!K29,-1*10^6)</f>
        <v>2.4730500000000002</v>
      </c>
      <c r="EJ187" s="531">
        <f t="shared" si="85"/>
        <v>661.49962249233693</v>
      </c>
      <c r="EK187" s="536">
        <f t="shared" si="86"/>
        <v>661.49962249233693</v>
      </c>
      <c r="EL187" s="531">
        <f t="shared" si="87"/>
        <v>0</v>
      </c>
      <c r="EM187" s="531">
        <f t="shared" si="88"/>
        <v>0</v>
      </c>
      <c r="EN187" s="531">
        <f t="shared" si="89"/>
        <v>0</v>
      </c>
      <c r="EO187" s="531">
        <f t="shared" si="90"/>
        <v>0</v>
      </c>
      <c r="EP187" s="531">
        <f t="shared" si="91"/>
        <v>0</v>
      </c>
      <c r="EQ187" s="531">
        <f t="shared" si="92"/>
        <v>0</v>
      </c>
      <c r="ER187" s="531">
        <f t="shared" si="93"/>
        <v>0</v>
      </c>
      <c r="ES187" s="531">
        <f t="shared" si="94"/>
        <v>0</v>
      </c>
      <c r="ET187" s="531">
        <f t="shared" si="95"/>
        <v>0</v>
      </c>
      <c r="EU187" s="531">
        <f t="shared" si="96"/>
        <v>10804.873494259751</v>
      </c>
      <c r="EV187" s="531">
        <f t="shared" si="97"/>
        <v>0</v>
      </c>
      <c r="EW187" s="531">
        <f t="shared" si="98"/>
        <v>0</v>
      </c>
      <c r="EX187" s="531">
        <f t="shared" si="99"/>
        <v>0</v>
      </c>
      <c r="EY187" s="531">
        <f t="shared" si="100"/>
        <v>0</v>
      </c>
      <c r="EZ187" s="531">
        <f t="shared" si="101"/>
        <v>0</v>
      </c>
      <c r="FA187" s="531">
        <f t="shared" si="102"/>
        <v>0</v>
      </c>
      <c r="FB187" s="531">
        <f t="shared" si="103"/>
        <v>0</v>
      </c>
      <c r="FC187" s="531">
        <f t="shared" si="104"/>
        <v>0</v>
      </c>
      <c r="FD187" s="531">
        <f t="shared" si="105"/>
        <v>0</v>
      </c>
      <c r="FF187" s="532">
        <f>IF(EXACT(A187,LCI!A29),LCI!L29,-1*10^6)</f>
        <v>2.5799999999999998E-3</v>
      </c>
      <c r="FG187" s="532">
        <f t="shared" si="106"/>
        <v>0.69010696347838862</v>
      </c>
      <c r="FH187" s="532">
        <f t="shared" si="107"/>
        <v>0.69010696347838862</v>
      </c>
      <c r="FI187" s="532">
        <f t="shared" si="108"/>
        <v>0</v>
      </c>
      <c r="FJ187" s="532">
        <f t="shared" si="109"/>
        <v>0</v>
      </c>
      <c r="FK187" s="532">
        <f t="shared" si="110"/>
        <v>0</v>
      </c>
      <c r="FL187" s="532">
        <f t="shared" si="111"/>
        <v>0</v>
      </c>
      <c r="FM187" s="532">
        <f t="shared" si="112"/>
        <v>0</v>
      </c>
      <c r="FN187" s="532">
        <f t="shared" si="113"/>
        <v>0</v>
      </c>
      <c r="FO187" s="532">
        <f t="shared" si="114"/>
        <v>0</v>
      </c>
      <c r="FP187" s="532">
        <f t="shared" si="115"/>
        <v>0</v>
      </c>
      <c r="FQ187" s="532">
        <f t="shared" si="116"/>
        <v>0</v>
      </c>
      <c r="FR187" s="532">
        <f t="shared" si="117"/>
        <v>11.272143149224704</v>
      </c>
      <c r="FS187" s="532">
        <f t="shared" si="118"/>
        <v>0</v>
      </c>
      <c r="FT187" s="532">
        <f t="shared" si="119"/>
        <v>0</v>
      </c>
      <c r="FU187" s="532">
        <f t="shared" si="120"/>
        <v>0</v>
      </c>
      <c r="FV187" s="532">
        <f t="shared" si="121"/>
        <v>0</v>
      </c>
      <c r="FW187" s="532">
        <f t="shared" si="122"/>
        <v>0</v>
      </c>
      <c r="FX187" s="532">
        <f t="shared" si="123"/>
        <v>0</v>
      </c>
      <c r="FY187" s="532">
        <f t="shared" si="124"/>
        <v>0</v>
      </c>
      <c r="FZ187" s="532">
        <f t="shared" si="125"/>
        <v>0</v>
      </c>
      <c r="GA187" s="532">
        <f t="shared" si="126"/>
        <v>0</v>
      </c>
      <c r="GC187" s="533">
        <f>IF(EXACT(A187,LCI!A29),LCI!M29,-1*10^6)</f>
        <v>7.0300000000000001E-8</v>
      </c>
      <c r="GD187" s="533">
        <f t="shared" si="127"/>
        <v>1.8804077338190202E-5</v>
      </c>
      <c r="GE187" s="533">
        <f t="shared" si="128"/>
        <v>1.8804077338190202E-5</v>
      </c>
      <c r="GF187" s="533">
        <f t="shared" si="129"/>
        <v>0</v>
      </c>
      <c r="GG187" s="533">
        <f t="shared" si="130"/>
        <v>0</v>
      </c>
      <c r="GH187" s="533">
        <f t="shared" si="131"/>
        <v>0</v>
      </c>
      <c r="GI187" s="533">
        <f t="shared" si="132"/>
        <v>0</v>
      </c>
      <c r="GJ187" s="533">
        <f t="shared" si="133"/>
        <v>0</v>
      </c>
      <c r="GK187" s="533">
        <f t="shared" si="134"/>
        <v>0</v>
      </c>
      <c r="GL187" s="533">
        <f t="shared" si="135"/>
        <v>0</v>
      </c>
      <c r="GM187" s="533">
        <f t="shared" si="136"/>
        <v>0</v>
      </c>
      <c r="GN187" s="533">
        <f t="shared" si="137"/>
        <v>0</v>
      </c>
      <c r="GO187" s="533">
        <f t="shared" si="138"/>
        <v>3.0714405557771189E-4</v>
      </c>
      <c r="GP187" s="533">
        <f t="shared" si="139"/>
        <v>0</v>
      </c>
      <c r="GQ187" s="533">
        <f t="shared" si="140"/>
        <v>0</v>
      </c>
      <c r="GR187" s="533">
        <f t="shared" si="141"/>
        <v>0</v>
      </c>
      <c r="GS187" s="533">
        <f t="shared" si="142"/>
        <v>0</v>
      </c>
      <c r="GT187" s="533">
        <f t="shared" si="143"/>
        <v>0</v>
      </c>
      <c r="GU187" s="533">
        <f t="shared" si="144"/>
        <v>0</v>
      </c>
      <c r="GV187" s="533">
        <f t="shared" si="145"/>
        <v>0</v>
      </c>
      <c r="GW187" s="533">
        <f t="shared" si="146"/>
        <v>0</v>
      </c>
      <c r="GX187" s="533">
        <f t="shared" si="147"/>
        <v>0</v>
      </c>
      <c r="GZ187" s="511">
        <f>IF(EXACT(A187,LCI!A29),LCI!N29,-1*10^6)</f>
        <v>9.3400000000000003E-8</v>
      </c>
      <c r="HA187" s="511">
        <f t="shared" si="148"/>
        <v>2.498294201119438E-5</v>
      </c>
      <c r="HB187" s="511">
        <f t="shared" si="149"/>
        <v>2.498294201119438E-5</v>
      </c>
      <c r="HC187" s="511">
        <f t="shared" si="150"/>
        <v>0</v>
      </c>
      <c r="HD187" s="511">
        <f t="shared" si="151"/>
        <v>0</v>
      </c>
      <c r="HE187" s="511">
        <f t="shared" si="152"/>
        <v>0</v>
      </c>
      <c r="HF187" s="511">
        <f t="shared" si="153"/>
        <v>0</v>
      </c>
      <c r="HG187" s="511">
        <f t="shared" si="154"/>
        <v>0</v>
      </c>
      <c r="HH187" s="511">
        <f t="shared" si="155"/>
        <v>0</v>
      </c>
      <c r="HI187" s="511">
        <f t="shared" si="156"/>
        <v>0</v>
      </c>
      <c r="HJ187" s="511">
        <f t="shared" si="157"/>
        <v>0</v>
      </c>
      <c r="HK187" s="511">
        <f t="shared" si="158"/>
        <v>0</v>
      </c>
      <c r="HL187" s="511">
        <f t="shared" si="159"/>
        <v>4.0806905819286334E-4</v>
      </c>
      <c r="HM187" s="511">
        <f t="shared" si="160"/>
        <v>0</v>
      </c>
      <c r="HN187" s="511">
        <f t="shared" si="161"/>
        <v>0</v>
      </c>
      <c r="HO187" s="511">
        <f t="shared" si="162"/>
        <v>0</v>
      </c>
      <c r="HP187" s="511">
        <f t="shared" si="163"/>
        <v>0</v>
      </c>
      <c r="HQ187" s="511">
        <f t="shared" si="164"/>
        <v>0</v>
      </c>
      <c r="HR187" s="511">
        <f t="shared" si="165"/>
        <v>0</v>
      </c>
      <c r="HS187" s="511">
        <f t="shared" si="166"/>
        <v>0</v>
      </c>
      <c r="HT187" s="511">
        <f t="shared" si="167"/>
        <v>0</v>
      </c>
      <c r="HU187" s="511">
        <f t="shared" si="168"/>
        <v>0</v>
      </c>
      <c r="HW187" s="534">
        <f>IF(EXACT(A187,LCI!A29),LCI!O29,-1*10^6)</f>
        <v>6.2200000000000004E-7</v>
      </c>
      <c r="HX187" s="534">
        <f t="shared" si="169"/>
        <v>1.6637462452851075E-4</v>
      </c>
      <c r="HY187" s="534">
        <f t="shared" si="170"/>
        <v>1.6637462452851075E-4</v>
      </c>
      <c r="HZ187" s="534">
        <f t="shared" si="171"/>
        <v>0</v>
      </c>
      <c r="IA187" s="534">
        <f t="shared" si="172"/>
        <v>0</v>
      </c>
      <c r="IB187" s="534">
        <f t="shared" si="173"/>
        <v>0</v>
      </c>
      <c r="IC187" s="534">
        <f t="shared" si="174"/>
        <v>0</v>
      </c>
      <c r="ID187" s="534">
        <f t="shared" si="175"/>
        <v>0</v>
      </c>
      <c r="IE187" s="534">
        <f t="shared" si="176"/>
        <v>0</v>
      </c>
      <c r="IF187" s="534">
        <f t="shared" si="177"/>
        <v>0</v>
      </c>
      <c r="IG187" s="534">
        <f t="shared" si="178"/>
        <v>0</v>
      </c>
      <c r="IH187" s="534">
        <f t="shared" si="179"/>
        <v>0</v>
      </c>
      <c r="II187" s="534">
        <f t="shared" si="180"/>
        <v>2.7175476894642503E-3</v>
      </c>
      <c r="IJ187" s="534">
        <f t="shared" si="181"/>
        <v>0</v>
      </c>
      <c r="IK187" s="534">
        <f t="shared" si="182"/>
        <v>0</v>
      </c>
      <c r="IL187" s="534">
        <f t="shared" si="183"/>
        <v>0</v>
      </c>
      <c r="IM187" s="534">
        <f t="shared" si="184"/>
        <v>0</v>
      </c>
      <c r="IN187" s="534">
        <f t="shared" si="185"/>
        <v>0</v>
      </c>
      <c r="IO187" s="534">
        <f t="shared" si="186"/>
        <v>0</v>
      </c>
      <c r="IP187" s="534">
        <f t="shared" si="187"/>
        <v>0</v>
      </c>
      <c r="IQ187" s="534">
        <f t="shared" si="188"/>
        <v>0</v>
      </c>
      <c r="IR187" s="534">
        <f t="shared" si="189"/>
        <v>0</v>
      </c>
      <c r="IT187" s="531">
        <f>IF(EXACT(A187,LCI!A29),LCI!P29,-1*10^6)</f>
        <v>4.9540000000000001E-2</v>
      </c>
      <c r="IU187" s="531">
        <f t="shared" si="190"/>
        <v>13.251123632061773</v>
      </c>
      <c r="IV187" s="531">
        <f t="shared" si="191"/>
        <v>13.251123632061773</v>
      </c>
      <c r="IW187" s="531">
        <f t="shared" si="192"/>
        <v>0</v>
      </c>
      <c r="IX187" s="531">
        <f t="shared" si="193"/>
        <v>0</v>
      </c>
      <c r="IY187" s="531">
        <f t="shared" si="194"/>
        <v>0</v>
      </c>
      <c r="IZ187" s="531">
        <f t="shared" si="195"/>
        <v>0</v>
      </c>
      <c r="JA187" s="531">
        <f t="shared" si="196"/>
        <v>0</v>
      </c>
      <c r="JB187" s="531">
        <f t="shared" si="197"/>
        <v>0</v>
      </c>
      <c r="JC187" s="531">
        <f t="shared" si="198"/>
        <v>0</v>
      </c>
      <c r="JD187" s="531">
        <f t="shared" si="199"/>
        <v>0</v>
      </c>
      <c r="JE187" s="531">
        <f t="shared" si="200"/>
        <v>0</v>
      </c>
      <c r="JF187" s="531">
        <f t="shared" si="201"/>
        <v>216.44262465604334</v>
      </c>
      <c r="JG187" s="531">
        <f t="shared" si="202"/>
        <v>0</v>
      </c>
      <c r="JH187" s="531">
        <f t="shared" si="203"/>
        <v>0</v>
      </c>
      <c r="JI187" s="531">
        <f t="shared" si="204"/>
        <v>0</v>
      </c>
      <c r="JJ187" s="531">
        <f t="shared" si="205"/>
        <v>0</v>
      </c>
      <c r="JK187" s="531">
        <f t="shared" si="206"/>
        <v>0</v>
      </c>
      <c r="JL187" s="531">
        <f t="shared" si="207"/>
        <v>0</v>
      </c>
      <c r="JM187" s="531">
        <f t="shared" si="208"/>
        <v>0</v>
      </c>
      <c r="JN187" s="531">
        <f t="shared" si="209"/>
        <v>0</v>
      </c>
      <c r="JO187" s="531">
        <f t="shared" si="210"/>
        <v>0</v>
      </c>
      <c r="JQ187" s="532">
        <f>IF(EXACT(A187,LCI!A29),LCI!Q29,-1*10^6)</f>
        <v>5.3029000000000002</v>
      </c>
      <c r="JR187" s="532">
        <f t="shared" si="211"/>
        <v>1418.4372932672663</v>
      </c>
      <c r="JS187" s="532">
        <f t="shared" si="212"/>
        <v>1418.4372932672663</v>
      </c>
      <c r="JT187" s="532">
        <f t="shared" si="213"/>
        <v>0</v>
      </c>
      <c r="JU187" s="532">
        <f t="shared" si="214"/>
        <v>0</v>
      </c>
      <c r="JV187" s="532">
        <f t="shared" si="215"/>
        <v>0</v>
      </c>
      <c r="JW187" s="532">
        <f t="shared" si="216"/>
        <v>0</v>
      </c>
      <c r="JX187" s="532">
        <f t="shared" si="217"/>
        <v>0</v>
      </c>
      <c r="JY187" s="532">
        <f t="shared" si="218"/>
        <v>0</v>
      </c>
      <c r="JZ187" s="532">
        <f t="shared" si="219"/>
        <v>0</v>
      </c>
      <c r="KA187" s="532">
        <f t="shared" si="220"/>
        <v>0</v>
      </c>
      <c r="KB187" s="532">
        <f t="shared" si="221"/>
        <v>0</v>
      </c>
      <c r="KC187" s="532">
        <f t="shared" si="222"/>
        <v>23168.623219389025</v>
      </c>
      <c r="KD187" s="532">
        <f t="shared" si="223"/>
        <v>0</v>
      </c>
      <c r="KE187" s="532">
        <f t="shared" si="224"/>
        <v>0</v>
      </c>
      <c r="KF187" s="532">
        <f t="shared" si="225"/>
        <v>0</v>
      </c>
      <c r="KG187" s="532">
        <f t="shared" si="226"/>
        <v>0</v>
      </c>
      <c r="KH187" s="532">
        <f t="shared" si="227"/>
        <v>0</v>
      </c>
      <c r="KI187" s="532">
        <f t="shared" si="228"/>
        <v>0</v>
      </c>
      <c r="KJ187" s="532">
        <f t="shared" si="229"/>
        <v>0</v>
      </c>
      <c r="KK187" s="532">
        <f t="shared" si="230"/>
        <v>0</v>
      </c>
      <c r="KL187" s="532">
        <f t="shared" si="231"/>
        <v>0</v>
      </c>
      <c r="KN187" s="533">
        <f>IF(EXACT(A187,LCI!A29),LCI!R29,-1*10^6)</f>
        <v>4.0999999999999999E-4</v>
      </c>
      <c r="KO187" s="533">
        <f t="shared" si="232"/>
        <v>0.1096681608628447</v>
      </c>
      <c r="KP187" s="533">
        <f t="shared" si="233"/>
        <v>0.1096681608628447</v>
      </c>
      <c r="KQ187" s="533">
        <f t="shared" si="234"/>
        <v>0</v>
      </c>
      <c r="KR187" s="533">
        <f t="shared" si="235"/>
        <v>0</v>
      </c>
      <c r="KS187" s="533">
        <f t="shared" si="236"/>
        <v>0</v>
      </c>
      <c r="KT187" s="533">
        <f t="shared" si="237"/>
        <v>0</v>
      </c>
      <c r="KU187" s="533">
        <f t="shared" si="238"/>
        <v>0</v>
      </c>
      <c r="KV187" s="533">
        <f t="shared" si="239"/>
        <v>0</v>
      </c>
      <c r="KW187" s="533">
        <f t="shared" si="240"/>
        <v>0</v>
      </c>
      <c r="KX187" s="533">
        <f t="shared" si="241"/>
        <v>0</v>
      </c>
      <c r="KY187" s="533">
        <f t="shared" si="242"/>
        <v>0</v>
      </c>
      <c r="KZ187" s="533">
        <f t="shared" si="243"/>
        <v>1.7913095702256312</v>
      </c>
      <c r="LA187" s="533">
        <f t="shared" si="244"/>
        <v>0</v>
      </c>
      <c r="LB187" s="533">
        <f t="shared" si="245"/>
        <v>0</v>
      </c>
      <c r="LC187" s="533">
        <f t="shared" si="246"/>
        <v>0</v>
      </c>
      <c r="LD187" s="533">
        <f t="shared" si="247"/>
        <v>0</v>
      </c>
      <c r="LE187" s="533">
        <f t="shared" si="248"/>
        <v>0</v>
      </c>
      <c r="LF187" s="533">
        <f t="shared" si="249"/>
        <v>0</v>
      </c>
      <c r="LG187" s="533">
        <f t="shared" si="250"/>
        <v>0</v>
      </c>
      <c r="LH187" s="533">
        <f t="shared" si="251"/>
        <v>0</v>
      </c>
      <c r="LI187" s="533">
        <f t="shared" si="252"/>
        <v>0</v>
      </c>
    </row>
    <row r="188" spans="1:321" x14ac:dyDescent="0.25">
      <c r="A188" s="14" t="str">
        <f>LCI!A30</f>
        <v>Insecticide (kg/yr)</v>
      </c>
      <c r="B188" s="42">
        <f>B21</f>
        <v>6.0342659208000029</v>
      </c>
      <c r="C188" s="42">
        <f t="shared" ref="C188:P188" si="307">C21</f>
        <v>6.0342659208000029</v>
      </c>
      <c r="D188" s="42">
        <f t="shared" si="307"/>
        <v>0</v>
      </c>
      <c r="E188" s="42">
        <f t="shared" si="307"/>
        <v>0</v>
      </c>
      <c r="F188" s="42">
        <f t="shared" si="307"/>
        <v>0</v>
      </c>
      <c r="G188" s="42">
        <f t="shared" si="307"/>
        <v>0</v>
      </c>
      <c r="H188" s="42">
        <f t="shared" si="307"/>
        <v>0</v>
      </c>
      <c r="I188" s="42">
        <f t="shared" si="307"/>
        <v>0</v>
      </c>
      <c r="J188" s="42">
        <f t="shared" si="307"/>
        <v>14.911</v>
      </c>
      <c r="K188" s="42">
        <f t="shared" si="307"/>
        <v>0.51</v>
      </c>
      <c r="L188" s="42">
        <f>L21</f>
        <v>0</v>
      </c>
      <c r="M188" s="42">
        <f t="shared" si="307"/>
        <v>0</v>
      </c>
      <c r="N188" s="42">
        <f t="shared" si="307"/>
        <v>0</v>
      </c>
      <c r="O188" s="257">
        <f t="shared" si="307"/>
        <v>0</v>
      </c>
      <c r="P188" s="251">
        <f t="shared" si="307"/>
        <v>0</v>
      </c>
      <c r="Q188" s="251"/>
      <c r="R188" s="251"/>
      <c r="S188" s="251"/>
      <c r="T188" s="268"/>
      <c r="U188" s="251"/>
      <c r="V188" s="251"/>
      <c r="X188" s="45">
        <f>IF(EXACT(A188,LCI!A30),LCI!G30,-1*10^6)</f>
        <v>26.420079260000001</v>
      </c>
      <c r="Y188" s="47">
        <f t="shared" si="45"/>
        <v>159.42578390345298</v>
      </c>
      <c r="Z188" s="47">
        <f t="shared" si="46"/>
        <v>159.42578390345298</v>
      </c>
      <c r="AA188" s="47">
        <f t="shared" si="47"/>
        <v>0</v>
      </c>
      <c r="AB188" s="47">
        <f t="shared" si="48"/>
        <v>0</v>
      </c>
      <c r="AC188" s="47">
        <f t="shared" si="49"/>
        <v>0</v>
      </c>
      <c r="AD188" s="47">
        <f t="shared" si="291"/>
        <v>0</v>
      </c>
      <c r="AE188" s="47">
        <f t="shared" si="292"/>
        <v>0</v>
      </c>
      <c r="AF188" s="47">
        <f t="shared" si="293"/>
        <v>0</v>
      </c>
      <c r="AG188" s="47">
        <f t="shared" si="294"/>
        <v>393.94980184586001</v>
      </c>
      <c r="AH188" s="47">
        <f t="shared" si="295"/>
        <v>13.474240422600001</v>
      </c>
      <c r="AI188" s="47">
        <f t="shared" si="296"/>
        <v>0</v>
      </c>
      <c r="AJ188" s="47">
        <f t="shared" si="288"/>
        <v>0</v>
      </c>
      <c r="AK188" s="47">
        <f t="shared" si="50"/>
        <v>0</v>
      </c>
      <c r="AL188" s="262">
        <f t="shared" si="51"/>
        <v>0</v>
      </c>
      <c r="AM188" s="260">
        <f t="shared" si="52"/>
        <v>0</v>
      </c>
      <c r="AN188" s="260">
        <f t="shared" si="53"/>
        <v>0</v>
      </c>
      <c r="AO188" s="260">
        <f t="shared" si="54"/>
        <v>0</v>
      </c>
      <c r="AP188" s="260">
        <f t="shared" si="55"/>
        <v>0</v>
      </c>
      <c r="AQ188" s="260">
        <f t="shared" si="56"/>
        <v>0</v>
      </c>
      <c r="AR188" s="260">
        <f t="shared" si="57"/>
        <v>0</v>
      </c>
      <c r="AS188" s="260">
        <f t="shared" si="58"/>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0">
        <f t="shared" si="17"/>
        <v>27779.192999999999</v>
      </c>
      <c r="BE188" s="521">
        <f t="shared" si="18"/>
        <v>950.13</v>
      </c>
      <c r="BF188" s="71">
        <f t="shared" si="19"/>
        <v>0</v>
      </c>
      <c r="BG188" s="521">
        <f t="shared" si="278"/>
        <v>0</v>
      </c>
      <c r="BH188" s="529">
        <f t="shared" si="263"/>
        <v>0</v>
      </c>
      <c r="BI188" s="71">
        <f t="shared" si="254"/>
        <v>0</v>
      </c>
      <c r="BJ188" s="71">
        <f t="shared" si="255"/>
        <v>0</v>
      </c>
      <c r="BK188" s="71">
        <f t="shared" si="256"/>
        <v>0</v>
      </c>
      <c r="BL188" s="71">
        <f t="shared" si="257"/>
        <v>0</v>
      </c>
      <c r="BM188" s="71">
        <f t="shared" si="258"/>
        <v>0</v>
      </c>
      <c r="BN188" s="71">
        <f t="shared" si="259"/>
        <v>0</v>
      </c>
      <c r="BO188" s="71">
        <f t="shared" si="260"/>
        <v>0</v>
      </c>
      <c r="BP188" s="71">
        <f t="shared" si="261"/>
        <v>0</v>
      </c>
      <c r="BR188" s="507">
        <f>IF(EXACT(A188,LCI!A30),LCI!I30,-1*10^6)</f>
        <v>9.2817999999999998E-3</v>
      </c>
      <c r="BS188" s="507">
        <f t="shared" si="59"/>
        <v>5.6008849423681464E-2</v>
      </c>
      <c r="BT188" s="507">
        <f t="shared" si="60"/>
        <v>5.6008849423681464E-2</v>
      </c>
      <c r="BU188" s="507">
        <f t="shared" si="60"/>
        <v>0</v>
      </c>
      <c r="BV188" s="507">
        <f t="shared" si="60"/>
        <v>0</v>
      </c>
      <c r="BW188" s="507">
        <f t="shared" si="60"/>
        <v>0</v>
      </c>
      <c r="BX188" s="507">
        <f t="shared" si="60"/>
        <v>0</v>
      </c>
      <c r="BY188" s="507">
        <f t="shared" si="60"/>
        <v>0</v>
      </c>
      <c r="BZ188" s="507">
        <f t="shared" si="280"/>
        <v>0</v>
      </c>
      <c r="CA188" s="507">
        <f t="shared" si="280"/>
        <v>0.13840091979999999</v>
      </c>
      <c r="CB188" s="507">
        <f t="shared" si="280"/>
        <v>4.7337179999999996E-3</v>
      </c>
      <c r="CC188" s="507">
        <f t="shared" si="280"/>
        <v>0</v>
      </c>
      <c r="CD188" s="507">
        <f t="shared" si="280"/>
        <v>0</v>
      </c>
      <c r="CE188" s="507">
        <f t="shared" si="280"/>
        <v>0</v>
      </c>
      <c r="CF188" s="507">
        <f t="shared" si="281"/>
        <v>0</v>
      </c>
      <c r="CG188" s="507">
        <f t="shared" si="281"/>
        <v>0</v>
      </c>
      <c r="CH188" s="507">
        <f t="shared" si="281"/>
        <v>0</v>
      </c>
      <c r="CI188" s="507">
        <f t="shared" si="281"/>
        <v>0</v>
      </c>
      <c r="CJ188" s="507">
        <f t="shared" si="276"/>
        <v>0</v>
      </c>
      <c r="CK188" s="507">
        <f t="shared" si="61"/>
        <v>0</v>
      </c>
      <c r="CL188" s="507">
        <f t="shared" si="61"/>
        <v>0</v>
      </c>
      <c r="CM188" s="507">
        <f t="shared" si="61"/>
        <v>0</v>
      </c>
      <c r="CO188" s="511">
        <f>IF(EXACT(A188,LCI!A30),LCI!F30,-1*10^6)</f>
        <v>25.8</v>
      </c>
      <c r="CP188" s="511">
        <f t="shared" si="62"/>
        <v>155.68406075664009</v>
      </c>
      <c r="CQ188" s="511">
        <f t="shared" si="62"/>
        <v>155.68406075664009</v>
      </c>
      <c r="CR188" s="511">
        <f t="shared" si="62"/>
        <v>0</v>
      </c>
      <c r="CS188" s="511">
        <f t="shared" si="62"/>
        <v>0</v>
      </c>
      <c r="CT188" s="511">
        <f t="shared" si="62"/>
        <v>0</v>
      </c>
      <c r="CU188" s="511">
        <f t="shared" si="62"/>
        <v>0</v>
      </c>
      <c r="CV188" s="511">
        <f t="shared" si="282"/>
        <v>0</v>
      </c>
      <c r="CW188" s="511">
        <f t="shared" si="282"/>
        <v>0</v>
      </c>
      <c r="CX188" s="511">
        <f t="shared" si="282"/>
        <v>384.7038</v>
      </c>
      <c r="CY188" s="511">
        <f t="shared" si="282"/>
        <v>13.158000000000001</v>
      </c>
      <c r="CZ188" s="511">
        <f t="shared" si="282"/>
        <v>0</v>
      </c>
      <c r="DA188" s="511">
        <f t="shared" si="282"/>
        <v>0</v>
      </c>
      <c r="DB188" s="511">
        <f t="shared" si="283"/>
        <v>0</v>
      </c>
      <c r="DC188" s="511">
        <f t="shared" si="283"/>
        <v>0</v>
      </c>
      <c r="DD188" s="511">
        <f t="shared" si="283"/>
        <v>0</v>
      </c>
      <c r="DE188" s="511">
        <f t="shared" si="283"/>
        <v>0</v>
      </c>
      <c r="DF188" s="511">
        <f t="shared" si="275"/>
        <v>0</v>
      </c>
      <c r="DG188" s="511">
        <f t="shared" si="63"/>
        <v>0</v>
      </c>
      <c r="DH188" s="511">
        <f t="shared" si="63"/>
        <v>0</v>
      </c>
      <c r="DI188" s="511">
        <f t="shared" si="63"/>
        <v>0</v>
      </c>
      <c r="DJ188" s="511">
        <f t="shared" si="63"/>
        <v>0</v>
      </c>
      <c r="DL188" s="530">
        <f>IF(EXACT(A188,LCI!A30),LCI!J30,-1*10^6)</f>
        <v>0</v>
      </c>
      <c r="DM188" s="530">
        <f t="shared" si="64"/>
        <v>0</v>
      </c>
      <c r="DN188" s="530">
        <f t="shared" si="65"/>
        <v>0</v>
      </c>
      <c r="DO188" s="530">
        <f t="shared" si="66"/>
        <v>0</v>
      </c>
      <c r="DP188" s="530">
        <f t="shared" si="67"/>
        <v>0</v>
      </c>
      <c r="DQ188" s="530">
        <f t="shared" si="68"/>
        <v>0</v>
      </c>
      <c r="DR188" s="530">
        <f t="shared" si="69"/>
        <v>0</v>
      </c>
      <c r="DS188" s="530">
        <f t="shared" si="70"/>
        <v>0</v>
      </c>
      <c r="DT188" s="530">
        <f t="shared" si="71"/>
        <v>0</v>
      </c>
      <c r="DU188" s="530">
        <f t="shared" si="72"/>
        <v>0</v>
      </c>
      <c r="DV188" s="530">
        <f t="shared" si="73"/>
        <v>0</v>
      </c>
      <c r="DW188" s="530">
        <f t="shared" si="74"/>
        <v>0</v>
      </c>
      <c r="DX188" s="530">
        <f t="shared" si="75"/>
        <v>0</v>
      </c>
      <c r="DY188" s="530">
        <f t="shared" si="76"/>
        <v>0</v>
      </c>
      <c r="DZ188" s="530">
        <f t="shared" si="77"/>
        <v>0</v>
      </c>
      <c r="EA188" s="530">
        <f t="shared" si="78"/>
        <v>0</v>
      </c>
      <c r="EB188" s="530">
        <f t="shared" si="79"/>
        <v>0</v>
      </c>
      <c r="EC188" s="530">
        <f t="shared" si="80"/>
        <v>0</v>
      </c>
      <c r="ED188" s="530">
        <f t="shared" si="81"/>
        <v>0</v>
      </c>
      <c r="EE188" s="530">
        <f t="shared" si="82"/>
        <v>0</v>
      </c>
      <c r="EF188" s="530">
        <f t="shared" si="83"/>
        <v>0</v>
      </c>
      <c r="EG188" s="530">
        <f t="shared" si="84"/>
        <v>0</v>
      </c>
      <c r="EI188" s="535">
        <f>IF(EXACT(A188,LCI!A30),LCI!K30,-1*10^6)</f>
        <v>0</v>
      </c>
      <c r="EJ188" s="531">
        <f t="shared" si="85"/>
        <v>0</v>
      </c>
      <c r="EK188" s="536">
        <f t="shared" si="86"/>
        <v>0</v>
      </c>
      <c r="EL188" s="531">
        <f t="shared" si="87"/>
        <v>0</v>
      </c>
      <c r="EM188" s="531">
        <f t="shared" si="88"/>
        <v>0</v>
      </c>
      <c r="EN188" s="531">
        <f t="shared" si="89"/>
        <v>0</v>
      </c>
      <c r="EO188" s="531">
        <f t="shared" si="90"/>
        <v>0</v>
      </c>
      <c r="EP188" s="531">
        <f t="shared" si="91"/>
        <v>0</v>
      </c>
      <c r="EQ188" s="531">
        <f t="shared" si="92"/>
        <v>0</v>
      </c>
      <c r="ER188" s="531">
        <f t="shared" si="93"/>
        <v>0</v>
      </c>
      <c r="ES188" s="531">
        <f t="shared" si="94"/>
        <v>0</v>
      </c>
      <c r="ET188" s="531">
        <f t="shared" si="95"/>
        <v>0</v>
      </c>
      <c r="EU188" s="531">
        <f t="shared" si="96"/>
        <v>0</v>
      </c>
      <c r="EV188" s="531">
        <f t="shared" si="97"/>
        <v>0</v>
      </c>
      <c r="EW188" s="531">
        <f t="shared" si="98"/>
        <v>0</v>
      </c>
      <c r="EX188" s="531">
        <f t="shared" si="99"/>
        <v>0</v>
      </c>
      <c r="EY188" s="531">
        <f t="shared" si="100"/>
        <v>0</v>
      </c>
      <c r="EZ188" s="531">
        <f t="shared" si="101"/>
        <v>0</v>
      </c>
      <c r="FA188" s="531">
        <f t="shared" si="102"/>
        <v>0</v>
      </c>
      <c r="FB188" s="531">
        <f t="shared" si="103"/>
        <v>0</v>
      </c>
      <c r="FC188" s="531">
        <f t="shared" si="104"/>
        <v>0</v>
      </c>
      <c r="FD188" s="531">
        <f t="shared" si="105"/>
        <v>0</v>
      </c>
      <c r="FF188" s="532">
        <f>IF(EXACT(A188,LCI!A30),LCI!L30,-1*10^6)</f>
        <v>0</v>
      </c>
      <c r="FG188" s="532">
        <f t="shared" si="106"/>
        <v>0</v>
      </c>
      <c r="FH188" s="532">
        <f t="shared" si="107"/>
        <v>0</v>
      </c>
      <c r="FI188" s="532">
        <f t="shared" si="108"/>
        <v>0</v>
      </c>
      <c r="FJ188" s="532">
        <f t="shared" si="109"/>
        <v>0</v>
      </c>
      <c r="FK188" s="532">
        <f t="shared" si="110"/>
        <v>0</v>
      </c>
      <c r="FL188" s="532">
        <f t="shared" si="111"/>
        <v>0</v>
      </c>
      <c r="FM188" s="532">
        <f t="shared" si="112"/>
        <v>0</v>
      </c>
      <c r="FN188" s="532">
        <f t="shared" si="113"/>
        <v>0</v>
      </c>
      <c r="FO188" s="532">
        <f t="shared" si="114"/>
        <v>0</v>
      </c>
      <c r="FP188" s="532">
        <f t="shared" si="115"/>
        <v>0</v>
      </c>
      <c r="FQ188" s="532">
        <f t="shared" si="116"/>
        <v>0</v>
      </c>
      <c r="FR188" s="532">
        <f t="shared" si="117"/>
        <v>0</v>
      </c>
      <c r="FS188" s="532">
        <f t="shared" si="118"/>
        <v>0</v>
      </c>
      <c r="FT188" s="532">
        <f t="shared" si="119"/>
        <v>0</v>
      </c>
      <c r="FU188" s="532">
        <f t="shared" si="120"/>
        <v>0</v>
      </c>
      <c r="FV188" s="532">
        <f t="shared" si="121"/>
        <v>0</v>
      </c>
      <c r="FW188" s="532">
        <f t="shared" si="122"/>
        <v>0</v>
      </c>
      <c r="FX188" s="532">
        <f t="shared" si="123"/>
        <v>0</v>
      </c>
      <c r="FY188" s="532">
        <f t="shared" si="124"/>
        <v>0</v>
      </c>
      <c r="FZ188" s="532">
        <f t="shared" si="125"/>
        <v>0</v>
      </c>
      <c r="GA188" s="532">
        <f t="shared" si="126"/>
        <v>0</v>
      </c>
      <c r="GC188" s="533">
        <f>IF(EXACT(A188,LCI!A30),LCI!M30,-1*10^6)</f>
        <v>0</v>
      </c>
      <c r="GD188" s="533">
        <f t="shared" si="127"/>
        <v>0</v>
      </c>
      <c r="GE188" s="533">
        <f t="shared" si="128"/>
        <v>0</v>
      </c>
      <c r="GF188" s="533">
        <f t="shared" si="129"/>
        <v>0</v>
      </c>
      <c r="GG188" s="533">
        <f t="shared" si="130"/>
        <v>0</v>
      </c>
      <c r="GH188" s="533">
        <f t="shared" si="131"/>
        <v>0</v>
      </c>
      <c r="GI188" s="533">
        <f t="shared" si="132"/>
        <v>0</v>
      </c>
      <c r="GJ188" s="533">
        <f t="shared" si="133"/>
        <v>0</v>
      </c>
      <c r="GK188" s="533">
        <f t="shared" si="134"/>
        <v>0</v>
      </c>
      <c r="GL188" s="533">
        <f t="shared" si="135"/>
        <v>0</v>
      </c>
      <c r="GM188" s="533">
        <f t="shared" si="136"/>
        <v>0</v>
      </c>
      <c r="GN188" s="533">
        <f t="shared" si="137"/>
        <v>0</v>
      </c>
      <c r="GO188" s="533">
        <f t="shared" si="138"/>
        <v>0</v>
      </c>
      <c r="GP188" s="533">
        <f t="shared" si="139"/>
        <v>0</v>
      </c>
      <c r="GQ188" s="533">
        <f t="shared" si="140"/>
        <v>0</v>
      </c>
      <c r="GR188" s="533">
        <f t="shared" si="141"/>
        <v>0</v>
      </c>
      <c r="GS188" s="533">
        <f t="shared" si="142"/>
        <v>0</v>
      </c>
      <c r="GT188" s="533">
        <f t="shared" si="143"/>
        <v>0</v>
      </c>
      <c r="GU188" s="533">
        <f t="shared" si="144"/>
        <v>0</v>
      </c>
      <c r="GV188" s="533">
        <f t="shared" si="145"/>
        <v>0</v>
      </c>
      <c r="GW188" s="533">
        <f t="shared" si="146"/>
        <v>0</v>
      </c>
      <c r="GX188" s="533">
        <f t="shared" si="147"/>
        <v>0</v>
      </c>
      <c r="GZ188" s="511">
        <f>IF(EXACT(A188,LCI!A30),LCI!N30,-1*10^6)</f>
        <v>0</v>
      </c>
      <c r="HA188" s="511">
        <f t="shared" si="148"/>
        <v>0</v>
      </c>
      <c r="HB188" s="511">
        <f t="shared" si="149"/>
        <v>0</v>
      </c>
      <c r="HC188" s="511">
        <f t="shared" si="150"/>
        <v>0</v>
      </c>
      <c r="HD188" s="511">
        <f t="shared" si="151"/>
        <v>0</v>
      </c>
      <c r="HE188" s="511">
        <f t="shared" si="152"/>
        <v>0</v>
      </c>
      <c r="HF188" s="511">
        <f t="shared" si="153"/>
        <v>0</v>
      </c>
      <c r="HG188" s="511">
        <f t="shared" si="154"/>
        <v>0</v>
      </c>
      <c r="HH188" s="511">
        <f t="shared" si="155"/>
        <v>0</v>
      </c>
      <c r="HI188" s="511">
        <f t="shared" si="156"/>
        <v>0</v>
      </c>
      <c r="HJ188" s="511">
        <f t="shared" si="157"/>
        <v>0</v>
      </c>
      <c r="HK188" s="511">
        <f t="shared" si="158"/>
        <v>0</v>
      </c>
      <c r="HL188" s="511">
        <f t="shared" si="159"/>
        <v>0</v>
      </c>
      <c r="HM188" s="511">
        <f t="shared" si="160"/>
        <v>0</v>
      </c>
      <c r="HN188" s="511">
        <f t="shared" si="161"/>
        <v>0</v>
      </c>
      <c r="HO188" s="511">
        <f t="shared" si="162"/>
        <v>0</v>
      </c>
      <c r="HP188" s="511">
        <f t="shared" si="163"/>
        <v>0</v>
      </c>
      <c r="HQ188" s="511">
        <f t="shared" si="164"/>
        <v>0</v>
      </c>
      <c r="HR188" s="511">
        <f t="shared" si="165"/>
        <v>0</v>
      </c>
      <c r="HS188" s="511">
        <f t="shared" si="166"/>
        <v>0</v>
      </c>
      <c r="HT188" s="511">
        <f t="shared" si="167"/>
        <v>0</v>
      </c>
      <c r="HU188" s="511">
        <f t="shared" si="168"/>
        <v>0</v>
      </c>
      <c r="HW188" s="534">
        <f>IF(EXACT(A188,LCI!A30),LCI!O30,-1*10^6)</f>
        <v>0</v>
      </c>
      <c r="HX188" s="534">
        <f t="shared" si="169"/>
        <v>0</v>
      </c>
      <c r="HY188" s="534">
        <f t="shared" si="170"/>
        <v>0</v>
      </c>
      <c r="HZ188" s="534">
        <f t="shared" si="171"/>
        <v>0</v>
      </c>
      <c r="IA188" s="534">
        <f t="shared" si="172"/>
        <v>0</v>
      </c>
      <c r="IB188" s="534">
        <f t="shared" si="173"/>
        <v>0</v>
      </c>
      <c r="IC188" s="534">
        <f t="shared" si="174"/>
        <v>0</v>
      </c>
      <c r="ID188" s="534">
        <f t="shared" si="175"/>
        <v>0</v>
      </c>
      <c r="IE188" s="534">
        <f t="shared" si="176"/>
        <v>0</v>
      </c>
      <c r="IF188" s="534">
        <f t="shared" si="177"/>
        <v>0</v>
      </c>
      <c r="IG188" s="534">
        <f t="shared" si="178"/>
        <v>0</v>
      </c>
      <c r="IH188" s="534">
        <f t="shared" si="179"/>
        <v>0</v>
      </c>
      <c r="II188" s="534">
        <f t="shared" si="180"/>
        <v>0</v>
      </c>
      <c r="IJ188" s="534">
        <f t="shared" si="181"/>
        <v>0</v>
      </c>
      <c r="IK188" s="534">
        <f t="shared" si="182"/>
        <v>0</v>
      </c>
      <c r="IL188" s="534">
        <f t="shared" si="183"/>
        <v>0</v>
      </c>
      <c r="IM188" s="534">
        <f t="shared" si="184"/>
        <v>0</v>
      </c>
      <c r="IN188" s="534">
        <f t="shared" si="185"/>
        <v>0</v>
      </c>
      <c r="IO188" s="534">
        <f t="shared" si="186"/>
        <v>0</v>
      </c>
      <c r="IP188" s="534">
        <f t="shared" si="187"/>
        <v>0</v>
      </c>
      <c r="IQ188" s="534">
        <f t="shared" si="188"/>
        <v>0</v>
      </c>
      <c r="IR188" s="534">
        <f t="shared" si="189"/>
        <v>0</v>
      </c>
      <c r="IT188" s="531">
        <f>IF(EXACT(A188,LCI!A30),LCI!P30,-1*10^6)</f>
        <v>0</v>
      </c>
      <c r="IU188" s="531">
        <f t="shared" si="190"/>
        <v>0</v>
      </c>
      <c r="IV188" s="531">
        <f t="shared" si="191"/>
        <v>0</v>
      </c>
      <c r="IW188" s="531">
        <f t="shared" si="192"/>
        <v>0</v>
      </c>
      <c r="IX188" s="531">
        <f t="shared" si="193"/>
        <v>0</v>
      </c>
      <c r="IY188" s="531">
        <f t="shared" si="194"/>
        <v>0</v>
      </c>
      <c r="IZ188" s="531">
        <f t="shared" si="195"/>
        <v>0</v>
      </c>
      <c r="JA188" s="531">
        <f t="shared" si="196"/>
        <v>0</v>
      </c>
      <c r="JB188" s="531">
        <f t="shared" si="197"/>
        <v>0</v>
      </c>
      <c r="JC188" s="531">
        <f t="shared" si="198"/>
        <v>0</v>
      </c>
      <c r="JD188" s="531">
        <f t="shared" si="199"/>
        <v>0</v>
      </c>
      <c r="JE188" s="531">
        <f t="shared" si="200"/>
        <v>0</v>
      </c>
      <c r="JF188" s="531">
        <f t="shared" si="201"/>
        <v>0</v>
      </c>
      <c r="JG188" s="531">
        <f t="shared" si="202"/>
        <v>0</v>
      </c>
      <c r="JH188" s="531">
        <f t="shared" si="203"/>
        <v>0</v>
      </c>
      <c r="JI188" s="531">
        <f t="shared" si="204"/>
        <v>0</v>
      </c>
      <c r="JJ188" s="531">
        <f t="shared" si="205"/>
        <v>0</v>
      </c>
      <c r="JK188" s="531">
        <f t="shared" si="206"/>
        <v>0</v>
      </c>
      <c r="JL188" s="531">
        <f t="shared" si="207"/>
        <v>0</v>
      </c>
      <c r="JM188" s="531">
        <f t="shared" si="208"/>
        <v>0</v>
      </c>
      <c r="JN188" s="531">
        <f t="shared" si="209"/>
        <v>0</v>
      </c>
      <c r="JO188" s="531">
        <f t="shared" si="210"/>
        <v>0</v>
      </c>
      <c r="JQ188" s="532">
        <f>IF(EXACT(A188,LCI!A30),LCI!Q30,-1*10^6)</f>
        <v>0</v>
      </c>
      <c r="JR188" s="532">
        <f t="shared" si="211"/>
        <v>0</v>
      </c>
      <c r="JS188" s="532">
        <f t="shared" si="212"/>
        <v>0</v>
      </c>
      <c r="JT188" s="532">
        <f t="shared" si="213"/>
        <v>0</v>
      </c>
      <c r="JU188" s="532">
        <f t="shared" si="214"/>
        <v>0</v>
      </c>
      <c r="JV188" s="532">
        <f t="shared" si="215"/>
        <v>0</v>
      </c>
      <c r="JW188" s="532">
        <f t="shared" si="216"/>
        <v>0</v>
      </c>
      <c r="JX188" s="532">
        <f t="shared" si="217"/>
        <v>0</v>
      </c>
      <c r="JY188" s="532">
        <f t="shared" si="218"/>
        <v>0</v>
      </c>
      <c r="JZ188" s="532">
        <f t="shared" si="219"/>
        <v>0</v>
      </c>
      <c r="KA188" s="532">
        <f t="shared" si="220"/>
        <v>0</v>
      </c>
      <c r="KB188" s="532">
        <f t="shared" si="221"/>
        <v>0</v>
      </c>
      <c r="KC188" s="532">
        <f t="shared" si="222"/>
        <v>0</v>
      </c>
      <c r="KD188" s="532">
        <f t="shared" si="223"/>
        <v>0</v>
      </c>
      <c r="KE188" s="532">
        <f t="shared" si="224"/>
        <v>0</v>
      </c>
      <c r="KF188" s="532">
        <f t="shared" si="225"/>
        <v>0</v>
      </c>
      <c r="KG188" s="532">
        <f t="shared" si="226"/>
        <v>0</v>
      </c>
      <c r="KH188" s="532">
        <f t="shared" si="227"/>
        <v>0</v>
      </c>
      <c r="KI188" s="532">
        <f t="shared" si="228"/>
        <v>0</v>
      </c>
      <c r="KJ188" s="532">
        <f t="shared" si="229"/>
        <v>0</v>
      </c>
      <c r="KK188" s="532">
        <f t="shared" si="230"/>
        <v>0</v>
      </c>
      <c r="KL188" s="532">
        <f t="shared" si="231"/>
        <v>0</v>
      </c>
      <c r="KN188" s="533">
        <f>IF(EXACT(A188,LCI!A30),LCI!R30,-1*10^6)</f>
        <v>0</v>
      </c>
      <c r="KO188" s="533">
        <f t="shared" si="232"/>
        <v>0</v>
      </c>
      <c r="KP188" s="533">
        <f t="shared" si="233"/>
        <v>0</v>
      </c>
      <c r="KQ188" s="533">
        <f t="shared" si="234"/>
        <v>0</v>
      </c>
      <c r="KR188" s="533">
        <f t="shared" si="235"/>
        <v>0</v>
      </c>
      <c r="KS188" s="533">
        <f t="shared" si="236"/>
        <v>0</v>
      </c>
      <c r="KT188" s="533">
        <f t="shared" si="237"/>
        <v>0</v>
      </c>
      <c r="KU188" s="533">
        <f t="shared" si="238"/>
        <v>0</v>
      </c>
      <c r="KV188" s="533">
        <f t="shared" si="239"/>
        <v>0</v>
      </c>
      <c r="KW188" s="533">
        <f t="shared" si="240"/>
        <v>0</v>
      </c>
      <c r="KX188" s="533">
        <f t="shared" si="241"/>
        <v>0</v>
      </c>
      <c r="KY188" s="533">
        <f t="shared" si="242"/>
        <v>0</v>
      </c>
      <c r="KZ188" s="533">
        <f t="shared" si="243"/>
        <v>0</v>
      </c>
      <c r="LA188" s="533">
        <f t="shared" si="244"/>
        <v>0</v>
      </c>
      <c r="LB188" s="533">
        <f t="shared" si="245"/>
        <v>0</v>
      </c>
      <c r="LC188" s="533">
        <f t="shared" si="246"/>
        <v>0</v>
      </c>
      <c r="LD188" s="533">
        <f t="shared" si="247"/>
        <v>0</v>
      </c>
      <c r="LE188" s="533">
        <f t="shared" si="248"/>
        <v>0</v>
      </c>
      <c r="LF188" s="533">
        <f t="shared" si="249"/>
        <v>0</v>
      </c>
      <c r="LG188" s="533">
        <f t="shared" si="250"/>
        <v>0</v>
      </c>
      <c r="LH188" s="533">
        <f t="shared" si="251"/>
        <v>0</v>
      </c>
      <c r="LI188" s="533">
        <f t="shared" si="252"/>
        <v>0</v>
      </c>
    </row>
    <row r="189" spans="1:321" x14ac:dyDescent="0.25">
      <c r="A189" s="14" t="str">
        <f>LCI!A31</f>
        <v>Lime, Ag (kg/yr)</v>
      </c>
      <c r="B189" s="42">
        <f>B13</f>
        <v>0</v>
      </c>
      <c r="C189" s="42">
        <f t="shared" ref="C189:P189" si="308">C13</f>
        <v>0</v>
      </c>
      <c r="D189" s="42">
        <f t="shared" si="308"/>
        <v>52882.000000000007</v>
      </c>
      <c r="E189" s="42">
        <f t="shared" si="308"/>
        <v>52882.000000000007</v>
      </c>
      <c r="F189" s="42">
        <f t="shared" si="308"/>
        <v>52882.000000000007</v>
      </c>
      <c r="G189" s="42">
        <f t="shared" si="308"/>
        <v>0</v>
      </c>
      <c r="H189" s="42">
        <f t="shared" si="308"/>
        <v>0</v>
      </c>
      <c r="I189" s="42">
        <f t="shared" si="308"/>
        <v>0</v>
      </c>
      <c r="J189" s="42">
        <f t="shared" si="308"/>
        <v>29458.839999999997</v>
      </c>
      <c r="K189" s="42">
        <f t="shared" si="308"/>
        <v>0</v>
      </c>
      <c r="L189" s="42">
        <f>L13</f>
        <v>45200</v>
      </c>
      <c r="M189" s="42">
        <f t="shared" si="308"/>
        <v>0</v>
      </c>
      <c r="N189" s="42">
        <f t="shared" si="308"/>
        <v>0</v>
      </c>
      <c r="O189" s="257">
        <f t="shared" si="308"/>
        <v>0</v>
      </c>
      <c r="P189" s="251">
        <f t="shared" si="308"/>
        <v>0</v>
      </c>
      <c r="Q189" s="251"/>
      <c r="R189" s="251"/>
      <c r="S189" s="251"/>
      <c r="T189" s="268"/>
      <c r="U189" s="251"/>
      <c r="V189" s="251"/>
      <c r="X189" s="45">
        <f>IF(EXACT(A189,LCI!A31),LCI!G31,-1*10^6)</f>
        <v>0.04</v>
      </c>
      <c r="Y189" s="47">
        <f t="shared" si="45"/>
        <v>0</v>
      </c>
      <c r="Z189" s="47">
        <f t="shared" si="46"/>
        <v>0</v>
      </c>
      <c r="AA189" s="47">
        <f t="shared" si="47"/>
        <v>2115.2800000000002</v>
      </c>
      <c r="AB189" s="47">
        <f t="shared" si="48"/>
        <v>2115.2800000000002</v>
      </c>
      <c r="AC189" s="47">
        <f t="shared" si="49"/>
        <v>2115.2800000000002</v>
      </c>
      <c r="AD189" s="47">
        <f t="shared" si="291"/>
        <v>0</v>
      </c>
      <c r="AE189" s="47">
        <f t="shared" si="292"/>
        <v>0</v>
      </c>
      <c r="AF189" s="47">
        <f t="shared" si="293"/>
        <v>0</v>
      </c>
      <c r="AG189" s="47">
        <f t="shared" si="294"/>
        <v>1178.3535999999999</v>
      </c>
      <c r="AH189" s="47">
        <f t="shared" si="295"/>
        <v>0</v>
      </c>
      <c r="AI189" s="47">
        <f t="shared" si="296"/>
        <v>1808</v>
      </c>
      <c r="AJ189" s="47">
        <f t="shared" si="288"/>
        <v>0</v>
      </c>
      <c r="AK189" s="47">
        <f t="shared" si="50"/>
        <v>0</v>
      </c>
      <c r="AL189" s="262">
        <f t="shared" si="51"/>
        <v>0</v>
      </c>
      <c r="AM189" s="260">
        <f t="shared" si="52"/>
        <v>0</v>
      </c>
      <c r="AN189" s="260">
        <f t="shared" si="53"/>
        <v>0</v>
      </c>
      <c r="AO189" s="260">
        <f t="shared" si="54"/>
        <v>0</v>
      </c>
      <c r="AP189" s="260">
        <f t="shared" si="55"/>
        <v>0</v>
      </c>
      <c r="AQ189" s="260">
        <f t="shared" si="56"/>
        <v>0</v>
      </c>
      <c r="AR189" s="260">
        <f t="shared" si="57"/>
        <v>0</v>
      </c>
      <c r="AS189" s="260">
        <f t="shared" si="58"/>
        <v>0</v>
      </c>
      <c r="AU189" s="351">
        <f>IF(EXACT(A189,LCI!A31),LCI!H31,-1*10^6)</f>
        <v>43.87</v>
      </c>
      <c r="AV189" s="71">
        <f t="shared" si="9"/>
        <v>0</v>
      </c>
      <c r="AW189" s="71">
        <f t="shared" si="10"/>
        <v>0</v>
      </c>
      <c r="AX189" s="71">
        <f t="shared" si="11"/>
        <v>2319933.3400000003</v>
      </c>
      <c r="AY189" s="71">
        <f t="shared" si="12"/>
        <v>2319933.3400000003</v>
      </c>
      <c r="AZ189" s="71">
        <f t="shared" si="13"/>
        <v>2319933.3400000003</v>
      </c>
      <c r="BA189" s="71">
        <f t="shared" si="14"/>
        <v>0</v>
      </c>
      <c r="BB189" s="71">
        <f t="shared" si="15"/>
        <v>0</v>
      </c>
      <c r="BC189" s="71">
        <f t="shared" si="16"/>
        <v>0</v>
      </c>
      <c r="BD189" s="520">
        <f t="shared" si="17"/>
        <v>1292359.3107999999</v>
      </c>
      <c r="BE189" s="521">
        <f t="shared" si="18"/>
        <v>0</v>
      </c>
      <c r="BF189" s="71">
        <f t="shared" si="19"/>
        <v>1982924</v>
      </c>
      <c r="BG189" s="521">
        <f t="shared" si="278"/>
        <v>0</v>
      </c>
      <c r="BH189" s="529">
        <f t="shared" si="263"/>
        <v>0</v>
      </c>
      <c r="BI189" s="71">
        <f t="shared" si="254"/>
        <v>0</v>
      </c>
      <c r="BJ189" s="71">
        <f t="shared" si="255"/>
        <v>0</v>
      </c>
      <c r="BK189" s="71">
        <f t="shared" si="256"/>
        <v>0</v>
      </c>
      <c r="BL189" s="71">
        <f t="shared" si="257"/>
        <v>0</v>
      </c>
      <c r="BM189" s="71">
        <f t="shared" si="258"/>
        <v>0</v>
      </c>
      <c r="BN189" s="71">
        <f t="shared" si="259"/>
        <v>0</v>
      </c>
      <c r="BO189" s="71">
        <f t="shared" si="260"/>
        <v>0</v>
      </c>
      <c r="BP189" s="71">
        <f t="shared" si="261"/>
        <v>0</v>
      </c>
      <c r="BR189" s="507">
        <f>IF(EXACT(A189,LCI!A31),LCI!I31,-1*10^6)</f>
        <v>1.3999999999999999E-4</v>
      </c>
      <c r="BS189" s="507">
        <f t="shared" si="59"/>
        <v>0</v>
      </c>
      <c r="BT189" s="507">
        <f t="shared" si="60"/>
        <v>0</v>
      </c>
      <c r="BU189" s="507">
        <f t="shared" si="60"/>
        <v>7.4034800000000001</v>
      </c>
      <c r="BV189" s="507">
        <f t="shared" si="60"/>
        <v>7.4034800000000001</v>
      </c>
      <c r="BW189" s="507">
        <f t="shared" si="60"/>
        <v>7.4034800000000001</v>
      </c>
      <c r="BX189" s="507">
        <f t="shared" si="60"/>
        <v>0</v>
      </c>
      <c r="BY189" s="507">
        <f t="shared" si="60"/>
        <v>0</v>
      </c>
      <c r="BZ189" s="507">
        <f t="shared" si="280"/>
        <v>0</v>
      </c>
      <c r="CA189" s="507">
        <f t="shared" si="280"/>
        <v>4.1242375999999989</v>
      </c>
      <c r="CB189" s="507">
        <f t="shared" si="280"/>
        <v>0</v>
      </c>
      <c r="CC189" s="507">
        <f t="shared" si="280"/>
        <v>6.3279999999999994</v>
      </c>
      <c r="CD189" s="507">
        <f t="shared" si="280"/>
        <v>0</v>
      </c>
      <c r="CE189" s="507">
        <f t="shared" si="280"/>
        <v>0</v>
      </c>
      <c r="CF189" s="507">
        <f t="shared" si="281"/>
        <v>0</v>
      </c>
      <c r="CG189" s="507">
        <f t="shared" si="281"/>
        <v>0</v>
      </c>
      <c r="CH189" s="507">
        <f t="shared" si="281"/>
        <v>0</v>
      </c>
      <c r="CI189" s="507">
        <f t="shared" si="281"/>
        <v>0</v>
      </c>
      <c r="CJ189" s="507">
        <f t="shared" si="276"/>
        <v>0</v>
      </c>
      <c r="CK189" s="507">
        <f t="shared" si="61"/>
        <v>0</v>
      </c>
      <c r="CL189" s="507">
        <f t="shared" si="61"/>
        <v>0</v>
      </c>
      <c r="CM189" s="507">
        <f t="shared" si="61"/>
        <v>0</v>
      </c>
      <c r="CO189" s="511">
        <f>IF(EXACT(A189,LCI!A31),LCI!F31,-1*10^6)</f>
        <v>16.5</v>
      </c>
      <c r="CP189" s="511">
        <f t="shared" si="62"/>
        <v>0</v>
      </c>
      <c r="CQ189" s="511">
        <f t="shared" si="62"/>
        <v>0</v>
      </c>
      <c r="CR189" s="511">
        <f t="shared" si="62"/>
        <v>872553.00000000012</v>
      </c>
      <c r="CS189" s="511">
        <f t="shared" si="62"/>
        <v>872553.00000000012</v>
      </c>
      <c r="CT189" s="511">
        <f t="shared" si="62"/>
        <v>872553.00000000012</v>
      </c>
      <c r="CU189" s="511">
        <f t="shared" si="62"/>
        <v>0</v>
      </c>
      <c r="CV189" s="511">
        <f t="shared" si="282"/>
        <v>0</v>
      </c>
      <c r="CW189" s="511">
        <f t="shared" si="282"/>
        <v>0</v>
      </c>
      <c r="CX189" s="511">
        <f t="shared" si="282"/>
        <v>486070.85999999993</v>
      </c>
      <c r="CY189" s="511">
        <f t="shared" si="282"/>
        <v>0</v>
      </c>
      <c r="CZ189" s="511">
        <f t="shared" si="282"/>
        <v>745800</v>
      </c>
      <c r="DA189" s="511">
        <f t="shared" si="282"/>
        <v>0</v>
      </c>
      <c r="DB189" s="511">
        <f t="shared" si="283"/>
        <v>0</v>
      </c>
      <c r="DC189" s="511">
        <f t="shared" si="283"/>
        <v>0</v>
      </c>
      <c r="DD189" s="511">
        <f t="shared" si="283"/>
        <v>0</v>
      </c>
      <c r="DE189" s="511">
        <f t="shared" si="283"/>
        <v>0</v>
      </c>
      <c r="DF189" s="511">
        <f t="shared" si="275"/>
        <v>0</v>
      </c>
      <c r="DG189" s="511">
        <f t="shared" si="63"/>
        <v>0</v>
      </c>
      <c r="DH189" s="511">
        <f t="shared" si="63"/>
        <v>0</v>
      </c>
      <c r="DI189" s="511">
        <f t="shared" si="63"/>
        <v>0</v>
      </c>
      <c r="DJ189" s="511">
        <f t="shared" si="63"/>
        <v>0</v>
      </c>
      <c r="DL189" s="530">
        <f>IF(EXACT(A189,LCI!A31),LCI!J31,-1*10^6)</f>
        <v>3.3E-4</v>
      </c>
      <c r="DM189" s="530">
        <f t="shared" si="64"/>
        <v>0</v>
      </c>
      <c r="DN189" s="530">
        <f t="shared" si="65"/>
        <v>0</v>
      </c>
      <c r="DO189" s="530">
        <f t="shared" si="66"/>
        <v>17.451060000000002</v>
      </c>
      <c r="DP189" s="530">
        <f t="shared" si="67"/>
        <v>17.451060000000002</v>
      </c>
      <c r="DQ189" s="530">
        <f t="shared" si="68"/>
        <v>17.451060000000002</v>
      </c>
      <c r="DR189" s="530">
        <f t="shared" si="69"/>
        <v>0</v>
      </c>
      <c r="DS189" s="530">
        <f t="shared" si="70"/>
        <v>0</v>
      </c>
      <c r="DT189" s="530">
        <f t="shared" si="71"/>
        <v>0</v>
      </c>
      <c r="DU189" s="530">
        <f t="shared" si="72"/>
        <v>9.7214171999999994</v>
      </c>
      <c r="DV189" s="530">
        <f t="shared" si="73"/>
        <v>0</v>
      </c>
      <c r="DW189" s="530">
        <f t="shared" si="74"/>
        <v>14.916</v>
      </c>
      <c r="DX189" s="530">
        <f t="shared" si="75"/>
        <v>0</v>
      </c>
      <c r="DY189" s="530">
        <f t="shared" si="76"/>
        <v>0</v>
      </c>
      <c r="DZ189" s="530">
        <f t="shared" si="77"/>
        <v>0</v>
      </c>
      <c r="EA189" s="530">
        <f t="shared" si="78"/>
        <v>0</v>
      </c>
      <c r="EB189" s="530">
        <f t="shared" si="79"/>
        <v>0</v>
      </c>
      <c r="EC189" s="530">
        <f t="shared" si="80"/>
        <v>0</v>
      </c>
      <c r="ED189" s="530">
        <f t="shared" si="81"/>
        <v>0</v>
      </c>
      <c r="EE189" s="530">
        <f t="shared" si="82"/>
        <v>0</v>
      </c>
      <c r="EF189" s="530">
        <f t="shared" si="83"/>
        <v>0</v>
      </c>
      <c r="EG189" s="530">
        <f t="shared" si="84"/>
        <v>0</v>
      </c>
      <c r="EI189" s="535">
        <f>IF(EXACT(A189,LCI!A31),LCI!K31,-1*10^6)</f>
        <v>1.1230500000000001</v>
      </c>
      <c r="EJ189" s="531">
        <f t="shared" si="85"/>
        <v>0</v>
      </c>
      <c r="EK189" s="536">
        <f t="shared" si="86"/>
        <v>0</v>
      </c>
      <c r="EL189" s="531">
        <f t="shared" si="87"/>
        <v>59389.130100000017</v>
      </c>
      <c r="EM189" s="531">
        <f t="shared" si="88"/>
        <v>59389.130100000017</v>
      </c>
      <c r="EN189" s="531">
        <f t="shared" si="89"/>
        <v>59389.130100000017</v>
      </c>
      <c r="EO189" s="531">
        <f t="shared" si="90"/>
        <v>0</v>
      </c>
      <c r="EP189" s="531">
        <f t="shared" si="91"/>
        <v>0</v>
      </c>
      <c r="EQ189" s="531">
        <f t="shared" si="92"/>
        <v>0</v>
      </c>
      <c r="ER189" s="531">
        <f t="shared" si="93"/>
        <v>33083.750262000001</v>
      </c>
      <c r="ES189" s="531">
        <f t="shared" si="94"/>
        <v>0</v>
      </c>
      <c r="ET189" s="531">
        <f t="shared" si="95"/>
        <v>50761.860000000008</v>
      </c>
      <c r="EU189" s="531">
        <f t="shared" si="96"/>
        <v>0</v>
      </c>
      <c r="EV189" s="531">
        <f t="shared" si="97"/>
        <v>0</v>
      </c>
      <c r="EW189" s="531">
        <f t="shared" si="98"/>
        <v>0</v>
      </c>
      <c r="EX189" s="531">
        <f t="shared" si="99"/>
        <v>0</v>
      </c>
      <c r="EY189" s="531">
        <f t="shared" si="100"/>
        <v>0</v>
      </c>
      <c r="EZ189" s="531">
        <f t="shared" si="101"/>
        <v>0</v>
      </c>
      <c r="FA189" s="531">
        <f t="shared" si="102"/>
        <v>0</v>
      </c>
      <c r="FB189" s="531">
        <f t="shared" si="103"/>
        <v>0</v>
      </c>
      <c r="FC189" s="531">
        <f t="shared" si="104"/>
        <v>0</v>
      </c>
      <c r="FD189" s="531">
        <f t="shared" si="105"/>
        <v>0</v>
      </c>
      <c r="FF189" s="532">
        <f>IF(EXACT(A189,LCI!A31),LCI!L31,-1*10^6)</f>
        <v>1.3999999999999999E-4</v>
      </c>
      <c r="FG189" s="532">
        <f t="shared" si="106"/>
        <v>0</v>
      </c>
      <c r="FH189" s="532">
        <f t="shared" si="107"/>
        <v>0</v>
      </c>
      <c r="FI189" s="532">
        <f t="shared" si="108"/>
        <v>7.4034800000000001</v>
      </c>
      <c r="FJ189" s="532">
        <f t="shared" si="109"/>
        <v>7.4034800000000001</v>
      </c>
      <c r="FK189" s="532">
        <f t="shared" si="110"/>
        <v>7.4034800000000001</v>
      </c>
      <c r="FL189" s="532">
        <f t="shared" si="111"/>
        <v>0</v>
      </c>
      <c r="FM189" s="532">
        <f t="shared" si="112"/>
        <v>0</v>
      </c>
      <c r="FN189" s="532">
        <f t="shared" si="113"/>
        <v>0</v>
      </c>
      <c r="FO189" s="532">
        <f t="shared" si="114"/>
        <v>4.1242375999999989</v>
      </c>
      <c r="FP189" s="532">
        <f t="shared" si="115"/>
        <v>0</v>
      </c>
      <c r="FQ189" s="532">
        <f t="shared" si="116"/>
        <v>6.3279999999999994</v>
      </c>
      <c r="FR189" s="532">
        <f t="shared" si="117"/>
        <v>0</v>
      </c>
      <c r="FS189" s="532">
        <f t="shared" si="118"/>
        <v>0</v>
      </c>
      <c r="FT189" s="532">
        <f t="shared" si="119"/>
        <v>0</v>
      </c>
      <c r="FU189" s="532">
        <f t="shared" si="120"/>
        <v>0</v>
      </c>
      <c r="FV189" s="532">
        <f t="shared" si="121"/>
        <v>0</v>
      </c>
      <c r="FW189" s="532">
        <f t="shared" si="122"/>
        <v>0</v>
      </c>
      <c r="FX189" s="532">
        <f t="shared" si="123"/>
        <v>0</v>
      </c>
      <c r="FY189" s="532">
        <f t="shared" si="124"/>
        <v>0</v>
      </c>
      <c r="FZ189" s="532">
        <f t="shared" si="125"/>
        <v>0</v>
      </c>
      <c r="GA189" s="532">
        <f t="shared" si="126"/>
        <v>0</v>
      </c>
      <c r="GC189" s="533">
        <f>IF(EXACT(A189,LCI!A31),LCI!M31,-1*10^6)</f>
        <v>7.9500000000000001E-9</v>
      </c>
      <c r="GD189" s="533">
        <f t="shared" si="127"/>
        <v>0</v>
      </c>
      <c r="GE189" s="533">
        <f t="shared" si="128"/>
        <v>0</v>
      </c>
      <c r="GF189" s="533">
        <f t="shared" si="129"/>
        <v>4.2041190000000007E-4</v>
      </c>
      <c r="GG189" s="533">
        <f t="shared" si="130"/>
        <v>4.2041190000000007E-4</v>
      </c>
      <c r="GH189" s="533">
        <f t="shared" si="131"/>
        <v>4.2041190000000007E-4</v>
      </c>
      <c r="GI189" s="533">
        <f t="shared" si="132"/>
        <v>0</v>
      </c>
      <c r="GJ189" s="533">
        <f t="shared" si="133"/>
        <v>0</v>
      </c>
      <c r="GK189" s="533">
        <f t="shared" si="134"/>
        <v>0</v>
      </c>
      <c r="GL189" s="533">
        <f t="shared" si="135"/>
        <v>2.3419777799999996E-4</v>
      </c>
      <c r="GM189" s="533">
        <f t="shared" si="136"/>
        <v>0</v>
      </c>
      <c r="GN189" s="533">
        <f t="shared" si="137"/>
        <v>3.5933999999999998E-4</v>
      </c>
      <c r="GO189" s="533">
        <f t="shared" si="138"/>
        <v>0</v>
      </c>
      <c r="GP189" s="533">
        <f t="shared" si="139"/>
        <v>0</v>
      </c>
      <c r="GQ189" s="533">
        <f t="shared" si="140"/>
        <v>0</v>
      </c>
      <c r="GR189" s="533">
        <f t="shared" si="141"/>
        <v>0</v>
      </c>
      <c r="GS189" s="533">
        <f t="shared" si="142"/>
        <v>0</v>
      </c>
      <c r="GT189" s="533">
        <f t="shared" si="143"/>
        <v>0</v>
      </c>
      <c r="GU189" s="533">
        <f t="shared" si="144"/>
        <v>0</v>
      </c>
      <c r="GV189" s="533">
        <f t="shared" si="145"/>
        <v>0</v>
      </c>
      <c r="GW189" s="533">
        <f t="shared" si="146"/>
        <v>0</v>
      </c>
      <c r="GX189" s="533">
        <f t="shared" si="147"/>
        <v>0</v>
      </c>
      <c r="GZ189" s="511">
        <f>IF(EXACT(A189,LCI!A31),LCI!N31,-1*10^6)</f>
        <v>4.4700000000000003E-8</v>
      </c>
      <c r="HA189" s="511">
        <f t="shared" si="148"/>
        <v>0</v>
      </c>
      <c r="HB189" s="511">
        <f t="shared" si="149"/>
        <v>0</v>
      </c>
      <c r="HC189" s="511">
        <f t="shared" si="150"/>
        <v>2.3638254000000005E-3</v>
      </c>
      <c r="HD189" s="511">
        <f t="shared" si="151"/>
        <v>2.3638254000000005E-3</v>
      </c>
      <c r="HE189" s="511">
        <f t="shared" si="152"/>
        <v>2.3638254000000005E-3</v>
      </c>
      <c r="HF189" s="511">
        <f t="shared" si="153"/>
        <v>0</v>
      </c>
      <c r="HG189" s="511">
        <f t="shared" si="154"/>
        <v>0</v>
      </c>
      <c r="HH189" s="511">
        <f t="shared" si="155"/>
        <v>0</v>
      </c>
      <c r="HI189" s="511">
        <f t="shared" si="156"/>
        <v>1.3168101479999999E-3</v>
      </c>
      <c r="HJ189" s="511">
        <f t="shared" si="157"/>
        <v>0</v>
      </c>
      <c r="HK189" s="511">
        <f t="shared" si="158"/>
        <v>2.0204400000000001E-3</v>
      </c>
      <c r="HL189" s="511">
        <f t="shared" si="159"/>
        <v>0</v>
      </c>
      <c r="HM189" s="511">
        <f t="shared" si="160"/>
        <v>0</v>
      </c>
      <c r="HN189" s="511">
        <f t="shared" si="161"/>
        <v>0</v>
      </c>
      <c r="HO189" s="511">
        <f t="shared" si="162"/>
        <v>0</v>
      </c>
      <c r="HP189" s="511">
        <f t="shared" si="163"/>
        <v>0</v>
      </c>
      <c r="HQ189" s="511">
        <f t="shared" si="164"/>
        <v>0</v>
      </c>
      <c r="HR189" s="511">
        <f t="shared" si="165"/>
        <v>0</v>
      </c>
      <c r="HS189" s="511">
        <f t="shared" si="166"/>
        <v>0</v>
      </c>
      <c r="HT189" s="511">
        <f t="shared" si="167"/>
        <v>0</v>
      </c>
      <c r="HU189" s="511">
        <f t="shared" si="168"/>
        <v>0</v>
      </c>
      <c r="HW189" s="534">
        <f>IF(EXACT(A189,LCI!A31),LCI!O31,-1*10^6)</f>
        <v>3.3900000000000001E-9</v>
      </c>
      <c r="HX189" s="534">
        <f t="shared" si="169"/>
        <v>0</v>
      </c>
      <c r="HY189" s="534">
        <f t="shared" si="170"/>
        <v>0</v>
      </c>
      <c r="HZ189" s="534">
        <f t="shared" si="171"/>
        <v>1.7926998000000004E-4</v>
      </c>
      <c r="IA189" s="534">
        <f t="shared" si="172"/>
        <v>1.7926998000000004E-4</v>
      </c>
      <c r="IB189" s="534">
        <f t="shared" si="173"/>
        <v>1.7926998000000004E-4</v>
      </c>
      <c r="IC189" s="534">
        <f t="shared" si="174"/>
        <v>0</v>
      </c>
      <c r="ID189" s="534">
        <f t="shared" si="175"/>
        <v>0</v>
      </c>
      <c r="IE189" s="534">
        <f t="shared" si="176"/>
        <v>0</v>
      </c>
      <c r="IF189" s="534">
        <f t="shared" si="177"/>
        <v>9.9865467599999987E-5</v>
      </c>
      <c r="IG189" s="534">
        <f t="shared" si="178"/>
        <v>0</v>
      </c>
      <c r="IH189" s="534">
        <f t="shared" si="179"/>
        <v>1.5322799999999999E-4</v>
      </c>
      <c r="II189" s="534">
        <f t="shared" si="180"/>
        <v>0</v>
      </c>
      <c r="IJ189" s="534">
        <f t="shared" si="181"/>
        <v>0</v>
      </c>
      <c r="IK189" s="534">
        <f t="shared" si="182"/>
        <v>0</v>
      </c>
      <c r="IL189" s="534">
        <f t="shared" si="183"/>
        <v>0</v>
      </c>
      <c r="IM189" s="534">
        <f t="shared" si="184"/>
        <v>0</v>
      </c>
      <c r="IN189" s="534">
        <f t="shared" si="185"/>
        <v>0</v>
      </c>
      <c r="IO189" s="534">
        <f t="shared" si="186"/>
        <v>0</v>
      </c>
      <c r="IP189" s="534">
        <f t="shared" si="187"/>
        <v>0</v>
      </c>
      <c r="IQ189" s="534">
        <f t="shared" si="188"/>
        <v>0</v>
      </c>
      <c r="IR189" s="534">
        <f t="shared" si="189"/>
        <v>0</v>
      </c>
      <c r="IT189" s="531">
        <f>IF(EXACT(A189,LCI!A31),LCI!P31,-1*10^6)</f>
        <v>4.5300000000000002E-3</v>
      </c>
      <c r="IU189" s="531">
        <f t="shared" si="190"/>
        <v>0</v>
      </c>
      <c r="IV189" s="531">
        <f t="shared" si="191"/>
        <v>0</v>
      </c>
      <c r="IW189" s="531">
        <f t="shared" si="192"/>
        <v>239.55546000000004</v>
      </c>
      <c r="IX189" s="531">
        <f t="shared" si="193"/>
        <v>239.55546000000004</v>
      </c>
      <c r="IY189" s="531">
        <f t="shared" si="194"/>
        <v>239.55546000000004</v>
      </c>
      <c r="IZ189" s="531">
        <f t="shared" si="195"/>
        <v>0</v>
      </c>
      <c r="JA189" s="531">
        <f t="shared" si="196"/>
        <v>0</v>
      </c>
      <c r="JB189" s="531">
        <f t="shared" si="197"/>
        <v>0</v>
      </c>
      <c r="JC189" s="531">
        <f t="shared" si="198"/>
        <v>133.44854519999998</v>
      </c>
      <c r="JD189" s="531">
        <f t="shared" si="199"/>
        <v>0</v>
      </c>
      <c r="JE189" s="531">
        <f t="shared" si="200"/>
        <v>204.756</v>
      </c>
      <c r="JF189" s="531">
        <f t="shared" si="201"/>
        <v>0</v>
      </c>
      <c r="JG189" s="531">
        <f t="shared" si="202"/>
        <v>0</v>
      </c>
      <c r="JH189" s="531">
        <f t="shared" si="203"/>
        <v>0</v>
      </c>
      <c r="JI189" s="531">
        <f t="shared" si="204"/>
        <v>0</v>
      </c>
      <c r="JJ189" s="531">
        <f t="shared" si="205"/>
        <v>0</v>
      </c>
      <c r="JK189" s="531">
        <f t="shared" si="206"/>
        <v>0</v>
      </c>
      <c r="JL189" s="531">
        <f t="shared" si="207"/>
        <v>0</v>
      </c>
      <c r="JM189" s="531">
        <f t="shared" si="208"/>
        <v>0</v>
      </c>
      <c r="JN189" s="531">
        <f t="shared" si="209"/>
        <v>0</v>
      </c>
      <c r="JO189" s="531">
        <f t="shared" si="210"/>
        <v>0</v>
      </c>
      <c r="JQ189" s="532">
        <f>IF(EXACT(A189,LCI!A31),LCI!Q31,-1*10^6)</f>
        <v>4.4450000000000003E-2</v>
      </c>
      <c r="JR189" s="532">
        <f t="shared" si="211"/>
        <v>0</v>
      </c>
      <c r="JS189" s="532">
        <f t="shared" si="212"/>
        <v>0</v>
      </c>
      <c r="JT189" s="532">
        <f t="shared" si="213"/>
        <v>2350.6049000000007</v>
      </c>
      <c r="JU189" s="532">
        <f t="shared" si="214"/>
        <v>2350.6049000000007</v>
      </c>
      <c r="JV189" s="532">
        <f t="shared" si="215"/>
        <v>2350.6049000000007</v>
      </c>
      <c r="JW189" s="532">
        <f t="shared" si="216"/>
        <v>0</v>
      </c>
      <c r="JX189" s="532">
        <f t="shared" si="217"/>
        <v>0</v>
      </c>
      <c r="JY189" s="532">
        <f t="shared" si="218"/>
        <v>0</v>
      </c>
      <c r="JZ189" s="532">
        <f t="shared" si="219"/>
        <v>1309.445438</v>
      </c>
      <c r="KA189" s="532">
        <f t="shared" si="220"/>
        <v>0</v>
      </c>
      <c r="KB189" s="532">
        <f t="shared" si="221"/>
        <v>2009.14</v>
      </c>
      <c r="KC189" s="532">
        <f t="shared" si="222"/>
        <v>0</v>
      </c>
      <c r="KD189" s="532">
        <f t="shared" si="223"/>
        <v>0</v>
      </c>
      <c r="KE189" s="532">
        <f t="shared" si="224"/>
        <v>0</v>
      </c>
      <c r="KF189" s="532">
        <f t="shared" si="225"/>
        <v>0</v>
      </c>
      <c r="KG189" s="532">
        <f t="shared" si="226"/>
        <v>0</v>
      </c>
      <c r="KH189" s="532">
        <f t="shared" si="227"/>
        <v>0</v>
      </c>
      <c r="KI189" s="532">
        <f t="shared" si="228"/>
        <v>0</v>
      </c>
      <c r="KJ189" s="532">
        <f t="shared" si="229"/>
        <v>0</v>
      </c>
      <c r="KK189" s="532">
        <f t="shared" si="230"/>
        <v>0</v>
      </c>
      <c r="KL189" s="532">
        <f t="shared" si="231"/>
        <v>0</v>
      </c>
      <c r="KN189" s="533">
        <f>IF(EXACT(A189,LCI!A31),LCI!R31,-1*10^6)</f>
        <v>4.8600000000000002E-5</v>
      </c>
      <c r="KO189" s="533">
        <f t="shared" si="232"/>
        <v>0</v>
      </c>
      <c r="KP189" s="533">
        <f t="shared" si="233"/>
        <v>0</v>
      </c>
      <c r="KQ189" s="533">
        <f t="shared" si="234"/>
        <v>2.5700652000000006</v>
      </c>
      <c r="KR189" s="533">
        <f t="shared" si="235"/>
        <v>2.5700652000000006</v>
      </c>
      <c r="KS189" s="533">
        <f t="shared" si="236"/>
        <v>2.5700652000000006</v>
      </c>
      <c r="KT189" s="533">
        <f t="shared" si="237"/>
        <v>0</v>
      </c>
      <c r="KU189" s="533">
        <f t="shared" si="238"/>
        <v>0</v>
      </c>
      <c r="KV189" s="533">
        <f t="shared" si="239"/>
        <v>0</v>
      </c>
      <c r="KW189" s="533">
        <f t="shared" si="240"/>
        <v>1.4316996239999999</v>
      </c>
      <c r="KX189" s="533">
        <f t="shared" si="241"/>
        <v>0</v>
      </c>
      <c r="KY189" s="533">
        <f t="shared" si="242"/>
        <v>2.19672</v>
      </c>
      <c r="KZ189" s="533">
        <f t="shared" si="243"/>
        <v>0</v>
      </c>
      <c r="LA189" s="533">
        <f t="shared" si="244"/>
        <v>0</v>
      </c>
      <c r="LB189" s="533">
        <f t="shared" si="245"/>
        <v>0</v>
      </c>
      <c r="LC189" s="533">
        <f t="shared" si="246"/>
        <v>0</v>
      </c>
      <c r="LD189" s="533">
        <f t="shared" si="247"/>
        <v>0</v>
      </c>
      <c r="LE189" s="533">
        <f t="shared" si="248"/>
        <v>0</v>
      </c>
      <c r="LF189" s="533">
        <f t="shared" si="249"/>
        <v>0</v>
      </c>
      <c r="LG189" s="533">
        <f t="shared" si="250"/>
        <v>0</v>
      </c>
      <c r="LH189" s="533">
        <f t="shared" si="251"/>
        <v>0</v>
      </c>
      <c r="LI189" s="533">
        <f t="shared" si="252"/>
        <v>0</v>
      </c>
    </row>
    <row r="190" spans="1:321" x14ac:dyDescent="0.25">
      <c r="A190" s="14" t="str">
        <f>LCI!A32</f>
        <v>Lime, Hydrated (kg/yr)</v>
      </c>
      <c r="B190" s="42">
        <f>B57</f>
        <v>0</v>
      </c>
      <c r="C190" s="42">
        <f t="shared" ref="C190:I190" si="309">C57</f>
        <v>0</v>
      </c>
      <c r="D190" s="42">
        <f t="shared" si="309"/>
        <v>1300.7372460000001</v>
      </c>
      <c r="E190" s="42">
        <f t="shared" si="309"/>
        <v>0</v>
      </c>
      <c r="F190" s="42">
        <f t="shared" si="309"/>
        <v>0</v>
      </c>
      <c r="G190" s="42">
        <f t="shared" si="309"/>
        <v>0</v>
      </c>
      <c r="H190" s="42">
        <f t="shared" si="309"/>
        <v>0</v>
      </c>
      <c r="I190" s="42">
        <f t="shared" si="309"/>
        <v>0</v>
      </c>
      <c r="J190" s="42"/>
      <c r="K190" s="42"/>
      <c r="L190" s="42"/>
      <c r="M190" s="42"/>
      <c r="N190" s="42"/>
      <c r="O190" s="257"/>
      <c r="P190" s="251"/>
      <c r="Q190" s="251"/>
      <c r="R190" s="251"/>
      <c r="S190" s="251"/>
      <c r="T190" s="268"/>
      <c r="U190" s="251"/>
      <c r="V190" s="251"/>
      <c r="X190" s="45">
        <f>IF(EXACT(A190,LCI!A32),LCI!G32,-1*10^6)</f>
        <v>0.4</v>
      </c>
      <c r="Y190" s="47">
        <f t="shared" si="45"/>
        <v>0</v>
      </c>
      <c r="Z190" s="47">
        <f t="shared" si="46"/>
        <v>0</v>
      </c>
      <c r="AA190" s="47">
        <f t="shared" si="47"/>
        <v>520.29489840000008</v>
      </c>
      <c r="AB190" s="47">
        <f t="shared" si="48"/>
        <v>0</v>
      </c>
      <c r="AC190" s="47">
        <f t="shared" si="49"/>
        <v>0</v>
      </c>
      <c r="AD190" s="47">
        <f t="shared" si="291"/>
        <v>0</v>
      </c>
      <c r="AE190" s="47">
        <f t="shared" si="292"/>
        <v>0</v>
      </c>
      <c r="AF190" s="47">
        <f t="shared" si="293"/>
        <v>0</v>
      </c>
      <c r="AG190" s="47">
        <f t="shared" si="294"/>
        <v>0</v>
      </c>
      <c r="AH190" s="47">
        <f t="shared" si="295"/>
        <v>0</v>
      </c>
      <c r="AI190" s="47">
        <f t="shared" si="296"/>
        <v>0</v>
      </c>
      <c r="AJ190" s="47">
        <f t="shared" si="288"/>
        <v>0</v>
      </c>
      <c r="AK190" s="47">
        <f t="shared" si="50"/>
        <v>0</v>
      </c>
      <c r="AL190" s="262">
        <f t="shared" si="51"/>
        <v>0</v>
      </c>
      <c r="AM190" s="260">
        <f t="shared" si="52"/>
        <v>0</v>
      </c>
      <c r="AN190" s="260">
        <f t="shared" si="53"/>
        <v>0</v>
      </c>
      <c r="AO190" s="260">
        <f t="shared" si="54"/>
        <v>0</v>
      </c>
      <c r="AP190" s="260">
        <f t="shared" si="55"/>
        <v>0</v>
      </c>
      <c r="AQ190" s="260">
        <f t="shared" si="56"/>
        <v>0</v>
      </c>
      <c r="AR190" s="260">
        <f t="shared" si="57"/>
        <v>0</v>
      </c>
      <c r="AS190" s="260">
        <f t="shared" si="58"/>
        <v>0</v>
      </c>
      <c r="AU190" s="41">
        <f>IF(EXACT(A190,LCI!A32),LCI!H32,-1*10^6)</f>
        <v>979.54</v>
      </c>
      <c r="AV190" s="71">
        <f t="shared" si="9"/>
        <v>0</v>
      </c>
      <c r="AW190" s="71">
        <f t="shared" si="10"/>
        <v>0</v>
      </c>
      <c r="AX190" s="71">
        <f>D190*$AU190</f>
        <v>1274124.1619468401</v>
      </c>
      <c r="AY190" s="71">
        <f t="shared" si="12"/>
        <v>0</v>
      </c>
      <c r="AZ190" s="71">
        <f t="shared" si="13"/>
        <v>0</v>
      </c>
      <c r="BA190" s="71">
        <f t="shared" si="14"/>
        <v>0</v>
      </c>
      <c r="BB190" s="71">
        <f t="shared" si="15"/>
        <v>0</v>
      </c>
      <c r="BC190" s="71">
        <f t="shared" si="16"/>
        <v>0</v>
      </c>
      <c r="BD190" s="520">
        <f t="shared" si="17"/>
        <v>0</v>
      </c>
      <c r="BE190" s="521">
        <f t="shared" si="18"/>
        <v>0</v>
      </c>
      <c r="BF190" s="71">
        <f t="shared" si="19"/>
        <v>0</v>
      </c>
      <c r="BG190" s="521">
        <f t="shared" si="278"/>
        <v>0</v>
      </c>
      <c r="BH190" s="529">
        <f t="shared" si="263"/>
        <v>0</v>
      </c>
      <c r="BI190" s="71">
        <f t="shared" si="254"/>
        <v>0</v>
      </c>
      <c r="BJ190" s="71">
        <f t="shared" si="255"/>
        <v>0</v>
      </c>
      <c r="BK190" s="71">
        <f t="shared" si="256"/>
        <v>0</v>
      </c>
      <c r="BL190" s="71">
        <f t="shared" si="257"/>
        <v>0</v>
      </c>
      <c r="BM190" s="71">
        <f t="shared" si="258"/>
        <v>0</v>
      </c>
      <c r="BN190" s="71">
        <f t="shared" si="259"/>
        <v>0</v>
      </c>
      <c r="BO190" s="71">
        <f t="shared" si="260"/>
        <v>0</v>
      </c>
      <c r="BP190" s="71">
        <f t="shared" si="261"/>
        <v>0</v>
      </c>
      <c r="BR190" s="507">
        <f>IF(EXACT(A190,LCI!A32),LCI!I32,-1*10^6)</f>
        <v>1.33E-3</v>
      </c>
      <c r="BS190" s="507">
        <f t="shared" si="59"/>
        <v>0</v>
      </c>
      <c r="BT190" s="507">
        <f t="shared" si="60"/>
        <v>0</v>
      </c>
      <c r="BU190" s="507">
        <f t="shared" si="60"/>
        <v>1.7299805371800001</v>
      </c>
      <c r="BV190" s="507">
        <f t="shared" si="60"/>
        <v>0</v>
      </c>
      <c r="BW190" s="507">
        <f t="shared" si="60"/>
        <v>0</v>
      </c>
      <c r="BX190" s="507">
        <f t="shared" si="60"/>
        <v>0</v>
      </c>
      <c r="BY190" s="507">
        <f t="shared" si="60"/>
        <v>0</v>
      </c>
      <c r="BZ190" s="507">
        <f t="shared" si="280"/>
        <v>0</v>
      </c>
      <c r="CA190" s="507">
        <f t="shared" si="280"/>
        <v>0</v>
      </c>
      <c r="CB190" s="507">
        <f t="shared" si="280"/>
        <v>0</v>
      </c>
      <c r="CC190" s="507">
        <f t="shared" si="280"/>
        <v>0</v>
      </c>
      <c r="CD190" s="507">
        <f t="shared" si="280"/>
        <v>0</v>
      </c>
      <c r="CE190" s="507">
        <f t="shared" si="280"/>
        <v>0</v>
      </c>
      <c r="CF190" s="507">
        <f t="shared" si="281"/>
        <v>0</v>
      </c>
      <c r="CG190" s="507">
        <f t="shared" si="281"/>
        <v>0</v>
      </c>
      <c r="CH190" s="507">
        <f t="shared" si="281"/>
        <v>0</v>
      </c>
      <c r="CI190" s="507">
        <f t="shared" si="281"/>
        <v>0</v>
      </c>
      <c r="CJ190" s="507">
        <f t="shared" si="276"/>
        <v>0</v>
      </c>
      <c r="CK190" s="507">
        <f t="shared" si="61"/>
        <v>0</v>
      </c>
      <c r="CL190" s="507">
        <f t="shared" si="61"/>
        <v>0</v>
      </c>
      <c r="CM190" s="507">
        <f t="shared" si="61"/>
        <v>0</v>
      </c>
      <c r="CO190" s="511">
        <f>IF(EXACT(A190,LCI!A32),LCI!F32,-1*10^6)</f>
        <v>0</v>
      </c>
      <c r="CP190" s="511">
        <f t="shared" si="62"/>
        <v>0</v>
      </c>
      <c r="CQ190" s="511">
        <f t="shared" si="62"/>
        <v>0</v>
      </c>
      <c r="CR190" s="511">
        <f t="shared" si="62"/>
        <v>0</v>
      </c>
      <c r="CS190" s="511">
        <f t="shared" si="62"/>
        <v>0</v>
      </c>
      <c r="CT190" s="511">
        <f t="shared" si="62"/>
        <v>0</v>
      </c>
      <c r="CU190" s="511">
        <f t="shared" si="62"/>
        <v>0</v>
      </c>
      <c r="CV190" s="511">
        <f t="shared" si="282"/>
        <v>0</v>
      </c>
      <c r="CW190" s="511">
        <f t="shared" si="282"/>
        <v>0</v>
      </c>
      <c r="CX190" s="511">
        <f t="shared" si="282"/>
        <v>0</v>
      </c>
      <c r="CY190" s="511">
        <f t="shared" si="282"/>
        <v>0</v>
      </c>
      <c r="CZ190" s="511">
        <f t="shared" si="282"/>
        <v>0</v>
      </c>
      <c r="DA190" s="511">
        <f t="shared" si="282"/>
        <v>0</v>
      </c>
      <c r="DB190" s="511">
        <f t="shared" si="283"/>
        <v>0</v>
      </c>
      <c r="DC190" s="511">
        <f t="shared" si="283"/>
        <v>0</v>
      </c>
      <c r="DD190" s="511">
        <f t="shared" si="283"/>
        <v>0</v>
      </c>
      <c r="DE190" s="511">
        <f t="shared" si="283"/>
        <v>0</v>
      </c>
      <c r="DF190" s="511">
        <f t="shared" si="275"/>
        <v>0</v>
      </c>
      <c r="DG190" s="511">
        <f t="shared" si="63"/>
        <v>0</v>
      </c>
      <c r="DH190" s="511">
        <f t="shared" si="63"/>
        <v>0</v>
      </c>
      <c r="DI190" s="511">
        <f t="shared" si="63"/>
        <v>0</v>
      </c>
      <c r="DJ190" s="511">
        <f t="shared" si="63"/>
        <v>0</v>
      </c>
      <c r="DL190" s="530">
        <f>IF(EXACT(A190,LCI!A32),LCI!J32,-1*10^6)</f>
        <v>1.3799999999999999E-3</v>
      </c>
      <c r="DM190" s="530">
        <f t="shared" si="64"/>
        <v>0</v>
      </c>
      <c r="DN190" s="530">
        <f t="shared" si="65"/>
        <v>0</v>
      </c>
      <c r="DO190" s="530">
        <f t="shared" si="66"/>
        <v>1.7950173994800001</v>
      </c>
      <c r="DP190" s="530">
        <f t="shared" si="67"/>
        <v>0</v>
      </c>
      <c r="DQ190" s="530">
        <f t="shared" si="68"/>
        <v>0</v>
      </c>
      <c r="DR190" s="530">
        <f t="shared" si="69"/>
        <v>0</v>
      </c>
      <c r="DS190" s="530">
        <f t="shared" si="70"/>
        <v>0</v>
      </c>
      <c r="DT190" s="530">
        <f t="shared" si="71"/>
        <v>0</v>
      </c>
      <c r="DU190" s="530">
        <f t="shared" si="72"/>
        <v>0</v>
      </c>
      <c r="DV190" s="530">
        <f t="shared" si="73"/>
        <v>0</v>
      </c>
      <c r="DW190" s="530">
        <f t="shared" si="74"/>
        <v>0</v>
      </c>
      <c r="DX190" s="530">
        <f t="shared" si="75"/>
        <v>0</v>
      </c>
      <c r="DY190" s="530">
        <f t="shared" si="76"/>
        <v>0</v>
      </c>
      <c r="DZ190" s="530">
        <f t="shared" si="77"/>
        <v>0</v>
      </c>
      <c r="EA190" s="530">
        <f t="shared" si="78"/>
        <v>0</v>
      </c>
      <c r="EB190" s="530">
        <f t="shared" si="79"/>
        <v>0</v>
      </c>
      <c r="EC190" s="530">
        <f t="shared" si="80"/>
        <v>0</v>
      </c>
      <c r="ED190" s="530">
        <f t="shared" si="81"/>
        <v>0</v>
      </c>
      <c r="EE190" s="530">
        <f t="shared" si="82"/>
        <v>0</v>
      </c>
      <c r="EF190" s="530">
        <f t="shared" si="83"/>
        <v>0</v>
      </c>
      <c r="EG190" s="530">
        <f t="shared" si="84"/>
        <v>0</v>
      </c>
      <c r="EI190" s="535">
        <f>IF(EXACT(A190,LCI!A32),LCI!K32,-1*10^6)</f>
        <v>0.48204999999999998</v>
      </c>
      <c r="EJ190" s="531">
        <f t="shared" si="85"/>
        <v>0</v>
      </c>
      <c r="EK190" s="536">
        <f t="shared" si="86"/>
        <v>0</v>
      </c>
      <c r="EL190" s="531">
        <f t="shared" si="87"/>
        <v>627.0203894343</v>
      </c>
      <c r="EM190" s="531">
        <f t="shared" si="88"/>
        <v>0</v>
      </c>
      <c r="EN190" s="531">
        <f t="shared" si="89"/>
        <v>0</v>
      </c>
      <c r="EO190" s="531">
        <f t="shared" si="90"/>
        <v>0</v>
      </c>
      <c r="EP190" s="531">
        <f t="shared" si="91"/>
        <v>0</v>
      </c>
      <c r="EQ190" s="531">
        <f t="shared" si="92"/>
        <v>0</v>
      </c>
      <c r="ER190" s="531">
        <f t="shared" si="93"/>
        <v>0</v>
      </c>
      <c r="ES190" s="531">
        <f t="shared" si="94"/>
        <v>0</v>
      </c>
      <c r="ET190" s="531">
        <f t="shared" si="95"/>
        <v>0</v>
      </c>
      <c r="EU190" s="531">
        <f t="shared" si="96"/>
        <v>0</v>
      </c>
      <c r="EV190" s="531">
        <f t="shared" si="97"/>
        <v>0</v>
      </c>
      <c r="EW190" s="531">
        <f t="shared" si="98"/>
        <v>0</v>
      </c>
      <c r="EX190" s="531">
        <f t="shared" si="99"/>
        <v>0</v>
      </c>
      <c r="EY190" s="531">
        <f t="shared" si="100"/>
        <v>0</v>
      </c>
      <c r="EZ190" s="531">
        <f t="shared" si="101"/>
        <v>0</v>
      </c>
      <c r="FA190" s="531">
        <f t="shared" si="102"/>
        <v>0</v>
      </c>
      <c r="FB190" s="531">
        <f t="shared" si="103"/>
        <v>0</v>
      </c>
      <c r="FC190" s="531">
        <f t="shared" si="104"/>
        <v>0</v>
      </c>
      <c r="FD190" s="531">
        <f t="shared" si="105"/>
        <v>0</v>
      </c>
      <c r="FF190" s="532">
        <f>IF(EXACT(A190,LCI!A32),LCI!L32,-1*10^6)</f>
        <v>5.6999999999999998E-4</v>
      </c>
      <c r="FG190" s="532">
        <f t="shared" si="106"/>
        <v>0</v>
      </c>
      <c r="FH190" s="532">
        <f t="shared" si="107"/>
        <v>0</v>
      </c>
      <c r="FI190" s="532">
        <f t="shared" si="108"/>
        <v>0.74142023022000003</v>
      </c>
      <c r="FJ190" s="532">
        <f t="shared" si="109"/>
        <v>0</v>
      </c>
      <c r="FK190" s="532">
        <f t="shared" si="110"/>
        <v>0</v>
      </c>
      <c r="FL190" s="532">
        <f t="shared" si="111"/>
        <v>0</v>
      </c>
      <c r="FM190" s="532">
        <f t="shared" si="112"/>
        <v>0</v>
      </c>
      <c r="FN190" s="532">
        <f t="shared" si="113"/>
        <v>0</v>
      </c>
      <c r="FO190" s="532">
        <f t="shared" si="114"/>
        <v>0</v>
      </c>
      <c r="FP190" s="532">
        <f t="shared" si="115"/>
        <v>0</v>
      </c>
      <c r="FQ190" s="532">
        <f t="shared" si="116"/>
        <v>0</v>
      </c>
      <c r="FR190" s="532">
        <f t="shared" si="117"/>
        <v>0</v>
      </c>
      <c r="FS190" s="532">
        <f t="shared" si="118"/>
        <v>0</v>
      </c>
      <c r="FT190" s="532">
        <f t="shared" si="119"/>
        <v>0</v>
      </c>
      <c r="FU190" s="532">
        <f t="shared" si="120"/>
        <v>0</v>
      </c>
      <c r="FV190" s="532">
        <f t="shared" si="121"/>
        <v>0</v>
      </c>
      <c r="FW190" s="532">
        <f t="shared" si="122"/>
        <v>0</v>
      </c>
      <c r="FX190" s="532">
        <f t="shared" si="123"/>
        <v>0</v>
      </c>
      <c r="FY190" s="532">
        <f t="shared" si="124"/>
        <v>0</v>
      </c>
      <c r="FZ190" s="532">
        <f t="shared" si="125"/>
        <v>0</v>
      </c>
      <c r="GA190" s="532">
        <f t="shared" si="126"/>
        <v>0</v>
      </c>
      <c r="GC190" s="533">
        <f>IF(EXACT(A190,LCI!A32),LCI!M32,-1*10^6)</f>
        <v>1.44E-8</v>
      </c>
      <c r="GD190" s="533">
        <f t="shared" si="127"/>
        <v>0</v>
      </c>
      <c r="GE190" s="533">
        <f t="shared" si="128"/>
        <v>0</v>
      </c>
      <c r="GF190" s="533">
        <f t="shared" si="129"/>
        <v>1.8730616342400001E-5</v>
      </c>
      <c r="GG190" s="533">
        <f t="shared" si="130"/>
        <v>0</v>
      </c>
      <c r="GH190" s="533">
        <f t="shared" si="131"/>
        <v>0</v>
      </c>
      <c r="GI190" s="533">
        <f t="shared" si="132"/>
        <v>0</v>
      </c>
      <c r="GJ190" s="533">
        <f t="shared" si="133"/>
        <v>0</v>
      </c>
      <c r="GK190" s="533">
        <f t="shared" si="134"/>
        <v>0</v>
      </c>
      <c r="GL190" s="533">
        <f t="shared" si="135"/>
        <v>0</v>
      </c>
      <c r="GM190" s="533">
        <f t="shared" si="136"/>
        <v>0</v>
      </c>
      <c r="GN190" s="533">
        <f t="shared" si="137"/>
        <v>0</v>
      </c>
      <c r="GO190" s="533">
        <f t="shared" si="138"/>
        <v>0</v>
      </c>
      <c r="GP190" s="533">
        <f t="shared" si="139"/>
        <v>0</v>
      </c>
      <c r="GQ190" s="533">
        <f t="shared" si="140"/>
        <v>0</v>
      </c>
      <c r="GR190" s="533">
        <f t="shared" si="141"/>
        <v>0</v>
      </c>
      <c r="GS190" s="533">
        <f t="shared" si="142"/>
        <v>0</v>
      </c>
      <c r="GT190" s="533">
        <f t="shared" si="143"/>
        <v>0</v>
      </c>
      <c r="GU190" s="533">
        <f t="shared" si="144"/>
        <v>0</v>
      </c>
      <c r="GV190" s="533">
        <f t="shared" si="145"/>
        <v>0</v>
      </c>
      <c r="GW190" s="533">
        <f t="shared" si="146"/>
        <v>0</v>
      </c>
      <c r="GX190" s="533">
        <f t="shared" si="147"/>
        <v>0</v>
      </c>
      <c r="GZ190" s="511">
        <f>IF(EXACT(A190,LCI!A32),LCI!N32,-1*10^6)</f>
        <v>1.6499999999999999E-8</v>
      </c>
      <c r="HA190" s="511">
        <f t="shared" si="148"/>
        <v>0</v>
      </c>
      <c r="HB190" s="511">
        <f t="shared" si="149"/>
        <v>0</v>
      </c>
      <c r="HC190" s="511">
        <f t="shared" si="150"/>
        <v>2.1462164559000001E-5</v>
      </c>
      <c r="HD190" s="511">
        <f t="shared" si="151"/>
        <v>0</v>
      </c>
      <c r="HE190" s="511">
        <f t="shared" si="152"/>
        <v>0</v>
      </c>
      <c r="HF190" s="511">
        <f t="shared" si="153"/>
        <v>0</v>
      </c>
      <c r="HG190" s="511">
        <f t="shared" si="154"/>
        <v>0</v>
      </c>
      <c r="HH190" s="511">
        <f t="shared" si="155"/>
        <v>0</v>
      </c>
      <c r="HI190" s="511">
        <f t="shared" si="156"/>
        <v>0</v>
      </c>
      <c r="HJ190" s="511">
        <f t="shared" si="157"/>
        <v>0</v>
      </c>
      <c r="HK190" s="511">
        <f t="shared" si="158"/>
        <v>0</v>
      </c>
      <c r="HL190" s="511">
        <f t="shared" si="159"/>
        <v>0</v>
      </c>
      <c r="HM190" s="511">
        <f t="shared" si="160"/>
        <v>0</v>
      </c>
      <c r="HN190" s="511">
        <f t="shared" si="161"/>
        <v>0</v>
      </c>
      <c r="HO190" s="511">
        <f t="shared" si="162"/>
        <v>0</v>
      </c>
      <c r="HP190" s="511">
        <f t="shared" si="163"/>
        <v>0</v>
      </c>
      <c r="HQ190" s="511">
        <f t="shared" si="164"/>
        <v>0</v>
      </c>
      <c r="HR190" s="511">
        <f t="shared" si="165"/>
        <v>0</v>
      </c>
      <c r="HS190" s="511">
        <f t="shared" si="166"/>
        <v>0</v>
      </c>
      <c r="HT190" s="511">
        <f t="shared" si="167"/>
        <v>0</v>
      </c>
      <c r="HU190" s="511">
        <f t="shared" si="168"/>
        <v>0</v>
      </c>
      <c r="HW190" s="534">
        <f>IF(EXACT(A190,LCI!A32),LCI!O32,-1*10^6)</f>
        <v>6.9300000000000005E-8</v>
      </c>
      <c r="HX190" s="534">
        <f t="shared" si="169"/>
        <v>0</v>
      </c>
      <c r="HY190" s="534">
        <f t="shared" si="170"/>
        <v>0</v>
      </c>
      <c r="HZ190" s="534">
        <f t="shared" si="171"/>
        <v>9.0141091147800018E-5</v>
      </c>
      <c r="IA190" s="534">
        <f t="shared" si="172"/>
        <v>0</v>
      </c>
      <c r="IB190" s="534">
        <f t="shared" si="173"/>
        <v>0</v>
      </c>
      <c r="IC190" s="534">
        <f t="shared" si="174"/>
        <v>0</v>
      </c>
      <c r="ID190" s="534">
        <f t="shared" si="175"/>
        <v>0</v>
      </c>
      <c r="IE190" s="534">
        <f t="shared" si="176"/>
        <v>0</v>
      </c>
      <c r="IF190" s="534">
        <f t="shared" si="177"/>
        <v>0</v>
      </c>
      <c r="IG190" s="534">
        <f t="shared" si="178"/>
        <v>0</v>
      </c>
      <c r="IH190" s="534">
        <f t="shared" si="179"/>
        <v>0</v>
      </c>
      <c r="II190" s="534">
        <f t="shared" si="180"/>
        <v>0</v>
      </c>
      <c r="IJ190" s="534">
        <f t="shared" si="181"/>
        <v>0</v>
      </c>
      <c r="IK190" s="534">
        <f t="shared" si="182"/>
        <v>0</v>
      </c>
      <c r="IL190" s="534">
        <f t="shared" si="183"/>
        <v>0</v>
      </c>
      <c r="IM190" s="534">
        <f t="shared" si="184"/>
        <v>0</v>
      </c>
      <c r="IN190" s="534">
        <f t="shared" si="185"/>
        <v>0</v>
      </c>
      <c r="IO190" s="534">
        <f t="shared" si="186"/>
        <v>0</v>
      </c>
      <c r="IP190" s="534">
        <f t="shared" si="187"/>
        <v>0</v>
      </c>
      <c r="IQ190" s="534">
        <f t="shared" si="188"/>
        <v>0</v>
      </c>
      <c r="IR190" s="534">
        <f t="shared" si="189"/>
        <v>0</v>
      </c>
      <c r="IT190" s="531">
        <f>IF(EXACT(A190,LCI!A32),LCI!P32,-1*10^6)</f>
        <v>2.2950000000000002E-2</v>
      </c>
      <c r="IU190" s="531">
        <f t="shared" si="190"/>
        <v>0</v>
      </c>
      <c r="IV190" s="531">
        <f t="shared" si="191"/>
        <v>0</v>
      </c>
      <c r="IW190" s="531">
        <f t="shared" si="192"/>
        <v>29.851919795700006</v>
      </c>
      <c r="IX190" s="531">
        <f t="shared" si="193"/>
        <v>0</v>
      </c>
      <c r="IY190" s="531">
        <f t="shared" si="194"/>
        <v>0</v>
      </c>
      <c r="IZ190" s="531">
        <f t="shared" si="195"/>
        <v>0</v>
      </c>
      <c r="JA190" s="531">
        <f t="shared" si="196"/>
        <v>0</v>
      </c>
      <c r="JB190" s="531">
        <f t="shared" si="197"/>
        <v>0</v>
      </c>
      <c r="JC190" s="531">
        <f t="shared" si="198"/>
        <v>0</v>
      </c>
      <c r="JD190" s="531">
        <f t="shared" si="199"/>
        <v>0</v>
      </c>
      <c r="JE190" s="531">
        <f t="shared" si="200"/>
        <v>0</v>
      </c>
      <c r="JF190" s="531">
        <f t="shared" si="201"/>
        <v>0</v>
      </c>
      <c r="JG190" s="531">
        <f t="shared" si="202"/>
        <v>0</v>
      </c>
      <c r="JH190" s="531">
        <f t="shared" si="203"/>
        <v>0</v>
      </c>
      <c r="JI190" s="531">
        <f t="shared" si="204"/>
        <v>0</v>
      </c>
      <c r="JJ190" s="531">
        <f t="shared" si="205"/>
        <v>0</v>
      </c>
      <c r="JK190" s="531">
        <f t="shared" si="206"/>
        <v>0</v>
      </c>
      <c r="JL190" s="531">
        <f t="shared" si="207"/>
        <v>0</v>
      </c>
      <c r="JM190" s="531">
        <f t="shared" si="208"/>
        <v>0</v>
      </c>
      <c r="JN190" s="531">
        <f t="shared" si="209"/>
        <v>0</v>
      </c>
      <c r="JO190" s="531">
        <f t="shared" si="210"/>
        <v>0</v>
      </c>
      <c r="JQ190" s="532">
        <f>IF(EXACT(A190,LCI!A32),LCI!Q32,-1*10^6)</f>
        <v>0.59460999999999997</v>
      </c>
      <c r="JR190" s="532">
        <f t="shared" si="211"/>
        <v>0</v>
      </c>
      <c r="JS190" s="532">
        <f t="shared" si="212"/>
        <v>0</v>
      </c>
      <c r="JT190" s="532">
        <f t="shared" si="213"/>
        <v>773.43137384406009</v>
      </c>
      <c r="JU190" s="532">
        <f t="shared" si="214"/>
        <v>0</v>
      </c>
      <c r="JV190" s="532">
        <f t="shared" si="215"/>
        <v>0</v>
      </c>
      <c r="JW190" s="532">
        <f t="shared" si="216"/>
        <v>0</v>
      </c>
      <c r="JX190" s="532">
        <f t="shared" si="217"/>
        <v>0</v>
      </c>
      <c r="JY190" s="532">
        <f t="shared" si="218"/>
        <v>0</v>
      </c>
      <c r="JZ190" s="532">
        <f t="shared" si="219"/>
        <v>0</v>
      </c>
      <c r="KA190" s="532">
        <f t="shared" si="220"/>
        <v>0</v>
      </c>
      <c r="KB190" s="532">
        <f t="shared" si="221"/>
        <v>0</v>
      </c>
      <c r="KC190" s="532">
        <f t="shared" si="222"/>
        <v>0</v>
      </c>
      <c r="KD190" s="532">
        <f t="shared" si="223"/>
        <v>0</v>
      </c>
      <c r="KE190" s="532">
        <f t="shared" si="224"/>
        <v>0</v>
      </c>
      <c r="KF190" s="532">
        <f t="shared" si="225"/>
        <v>0</v>
      </c>
      <c r="KG190" s="532">
        <f t="shared" si="226"/>
        <v>0</v>
      </c>
      <c r="KH190" s="532">
        <f t="shared" si="227"/>
        <v>0</v>
      </c>
      <c r="KI190" s="532">
        <f t="shared" si="228"/>
        <v>0</v>
      </c>
      <c r="KJ190" s="532">
        <f t="shared" si="229"/>
        <v>0</v>
      </c>
      <c r="KK190" s="532">
        <f t="shared" si="230"/>
        <v>0</v>
      </c>
      <c r="KL190" s="532">
        <f t="shared" si="231"/>
        <v>0</v>
      </c>
      <c r="KN190" s="533">
        <f>IF(EXACT(A190,LCI!A32),LCI!R32,-1*10^6)</f>
        <v>1.7000000000000001E-4</v>
      </c>
      <c r="KO190" s="533">
        <f t="shared" si="232"/>
        <v>0</v>
      </c>
      <c r="KP190" s="533">
        <f t="shared" si="233"/>
        <v>0</v>
      </c>
      <c r="KQ190" s="533">
        <f t="shared" si="234"/>
        <v>0.22112533182000005</v>
      </c>
      <c r="KR190" s="533">
        <f t="shared" si="235"/>
        <v>0</v>
      </c>
      <c r="KS190" s="533">
        <f t="shared" si="236"/>
        <v>0</v>
      </c>
      <c r="KT190" s="533">
        <f t="shared" si="237"/>
        <v>0</v>
      </c>
      <c r="KU190" s="533">
        <f t="shared" si="238"/>
        <v>0</v>
      </c>
      <c r="KV190" s="533">
        <f t="shared" si="239"/>
        <v>0</v>
      </c>
      <c r="KW190" s="533">
        <f t="shared" si="240"/>
        <v>0</v>
      </c>
      <c r="KX190" s="533">
        <f t="shared" si="241"/>
        <v>0</v>
      </c>
      <c r="KY190" s="533">
        <f t="shared" si="242"/>
        <v>0</v>
      </c>
      <c r="KZ190" s="533">
        <f t="shared" si="243"/>
        <v>0</v>
      </c>
      <c r="LA190" s="533">
        <f t="shared" si="244"/>
        <v>0</v>
      </c>
      <c r="LB190" s="533">
        <f t="shared" si="245"/>
        <v>0</v>
      </c>
      <c r="LC190" s="533">
        <f t="shared" si="246"/>
        <v>0</v>
      </c>
      <c r="LD190" s="533">
        <f t="shared" si="247"/>
        <v>0</v>
      </c>
      <c r="LE190" s="533">
        <f t="shared" si="248"/>
        <v>0</v>
      </c>
      <c r="LF190" s="533">
        <f t="shared" si="249"/>
        <v>0</v>
      </c>
      <c r="LG190" s="533">
        <f t="shared" si="250"/>
        <v>0</v>
      </c>
      <c r="LH190" s="533">
        <f t="shared" si="251"/>
        <v>0</v>
      </c>
      <c r="LI190" s="533">
        <f t="shared" si="252"/>
        <v>0</v>
      </c>
    </row>
    <row r="191" spans="1:321" x14ac:dyDescent="0.25">
      <c r="A191" s="14" t="str">
        <f>LCI!A33</f>
        <v>Methanol (kg/yr)</v>
      </c>
      <c r="B191" s="42">
        <f>B81</f>
        <v>6600.8378349680961</v>
      </c>
      <c r="C191" s="42">
        <f t="shared" ref="C191:P191" si="310">C81</f>
        <v>0</v>
      </c>
      <c r="D191" s="42">
        <f t="shared" si="310"/>
        <v>0</v>
      </c>
      <c r="E191" s="42">
        <f t="shared" si="310"/>
        <v>0</v>
      </c>
      <c r="F191" s="42">
        <f t="shared" si="310"/>
        <v>0</v>
      </c>
      <c r="G191" s="42">
        <f t="shared" si="310"/>
        <v>0</v>
      </c>
      <c r="H191" s="42">
        <f t="shared" si="310"/>
        <v>0</v>
      </c>
      <c r="I191" s="42">
        <f t="shared" si="310"/>
        <v>0</v>
      </c>
      <c r="J191" s="42">
        <f t="shared" si="310"/>
        <v>0</v>
      </c>
      <c r="K191" s="42">
        <f t="shared" si="310"/>
        <v>0</v>
      </c>
      <c r="L191" s="42">
        <f t="shared" si="310"/>
        <v>0</v>
      </c>
      <c r="M191" s="42">
        <f t="shared" si="310"/>
        <v>0</v>
      </c>
      <c r="N191" s="42">
        <f t="shared" si="310"/>
        <v>0</v>
      </c>
      <c r="O191" s="257">
        <f t="shared" si="310"/>
        <v>0</v>
      </c>
      <c r="P191" s="251">
        <f t="shared" si="310"/>
        <v>0</v>
      </c>
      <c r="Q191" s="251"/>
      <c r="R191" s="251"/>
      <c r="S191" s="251"/>
      <c r="T191" s="268"/>
      <c r="U191" s="251"/>
      <c r="V191" s="251"/>
      <c r="X191" s="45">
        <f>IF(EXACT(A191,LCI!A33),LCI!G33,-1*10^6)</f>
        <v>0.34</v>
      </c>
      <c r="Y191" s="47">
        <f t="shared" si="45"/>
        <v>2244.2848638891528</v>
      </c>
      <c r="Z191" s="47">
        <f t="shared" si="46"/>
        <v>0</v>
      </c>
      <c r="AA191" s="47">
        <f t="shared" si="47"/>
        <v>0</v>
      </c>
      <c r="AB191" s="47">
        <f t="shared" si="48"/>
        <v>0</v>
      </c>
      <c r="AC191" s="47">
        <f t="shared" si="49"/>
        <v>0</v>
      </c>
      <c r="AD191" s="47">
        <f t="shared" si="291"/>
        <v>0</v>
      </c>
      <c r="AE191" s="47">
        <f t="shared" si="292"/>
        <v>0</v>
      </c>
      <c r="AF191" s="47">
        <f t="shared" si="293"/>
        <v>0</v>
      </c>
      <c r="AG191" s="47">
        <f t="shared" si="294"/>
        <v>0</v>
      </c>
      <c r="AH191" s="47">
        <f t="shared" si="295"/>
        <v>0</v>
      </c>
      <c r="AI191" s="47">
        <f t="shared" si="296"/>
        <v>0</v>
      </c>
      <c r="AJ191" s="47">
        <f t="shared" si="288"/>
        <v>0</v>
      </c>
      <c r="AK191" s="47">
        <f t="shared" si="50"/>
        <v>0</v>
      </c>
      <c r="AL191" s="262">
        <f t="shared" si="51"/>
        <v>0</v>
      </c>
      <c r="AM191" s="260">
        <f t="shared" si="52"/>
        <v>0</v>
      </c>
      <c r="AN191" s="260">
        <f t="shared" si="53"/>
        <v>0</v>
      </c>
      <c r="AO191" s="260">
        <f t="shared" si="54"/>
        <v>0</v>
      </c>
      <c r="AP191" s="260">
        <f t="shared" si="55"/>
        <v>0</v>
      </c>
      <c r="AQ191" s="260">
        <f t="shared" si="56"/>
        <v>0</v>
      </c>
      <c r="AR191" s="260">
        <f t="shared" si="57"/>
        <v>0</v>
      </c>
      <c r="AS191" s="260">
        <f t="shared" si="58"/>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0">
        <f t="shared" si="17"/>
        <v>0</v>
      </c>
      <c r="BE191" s="521">
        <f t="shared" si="18"/>
        <v>0</v>
      </c>
      <c r="BF191" s="71">
        <f t="shared" si="19"/>
        <v>0</v>
      </c>
      <c r="BG191" s="521">
        <f t="shared" si="278"/>
        <v>0</v>
      </c>
      <c r="BH191" s="529">
        <f t="shared" si="263"/>
        <v>0</v>
      </c>
      <c r="BI191" s="71">
        <f t="shared" si="254"/>
        <v>0</v>
      </c>
      <c r="BJ191" s="71">
        <f t="shared" si="255"/>
        <v>0</v>
      </c>
      <c r="BK191" s="71">
        <f t="shared" si="256"/>
        <v>0</v>
      </c>
      <c r="BL191" s="71">
        <f t="shared" si="257"/>
        <v>0</v>
      </c>
      <c r="BM191" s="71">
        <f t="shared" si="258"/>
        <v>0</v>
      </c>
      <c r="BN191" s="71">
        <f t="shared" si="259"/>
        <v>0</v>
      </c>
      <c r="BO191" s="71">
        <f t="shared" si="260"/>
        <v>0</v>
      </c>
      <c r="BP191" s="71">
        <f t="shared" si="261"/>
        <v>0</v>
      </c>
      <c r="BR191" s="507">
        <f>IF(EXACT(A191,LCI!A33),LCI!I33,-1*10^6)</f>
        <v>0</v>
      </c>
      <c r="BS191" s="507">
        <f t="shared" si="59"/>
        <v>0</v>
      </c>
      <c r="BT191" s="507">
        <f t="shared" si="60"/>
        <v>0</v>
      </c>
      <c r="BU191" s="507">
        <f t="shared" si="60"/>
        <v>0</v>
      </c>
      <c r="BV191" s="507">
        <f t="shared" si="60"/>
        <v>0</v>
      </c>
      <c r="BW191" s="507">
        <f t="shared" si="60"/>
        <v>0</v>
      </c>
      <c r="BX191" s="507">
        <f t="shared" si="60"/>
        <v>0</v>
      </c>
      <c r="BY191" s="507">
        <f t="shared" si="60"/>
        <v>0</v>
      </c>
      <c r="BZ191" s="507">
        <f t="shared" si="280"/>
        <v>0</v>
      </c>
      <c r="CA191" s="507">
        <f t="shared" si="280"/>
        <v>0</v>
      </c>
      <c r="CB191" s="507">
        <f t="shared" si="280"/>
        <v>0</v>
      </c>
      <c r="CC191" s="507">
        <f t="shared" si="280"/>
        <v>0</v>
      </c>
      <c r="CD191" s="507">
        <f t="shared" si="280"/>
        <v>0</v>
      </c>
      <c r="CE191" s="507">
        <f t="shared" si="280"/>
        <v>0</v>
      </c>
      <c r="CF191" s="507">
        <f t="shared" si="281"/>
        <v>0</v>
      </c>
      <c r="CG191" s="507">
        <f t="shared" si="281"/>
        <v>0</v>
      </c>
      <c r="CH191" s="507">
        <f t="shared" si="281"/>
        <v>0</v>
      </c>
      <c r="CI191" s="507">
        <f t="shared" si="281"/>
        <v>0</v>
      </c>
      <c r="CJ191" s="507">
        <f t="shared" si="276"/>
        <v>0</v>
      </c>
      <c r="CK191" s="507">
        <f t="shared" si="61"/>
        <v>0</v>
      </c>
      <c r="CL191" s="507">
        <f t="shared" si="61"/>
        <v>0</v>
      </c>
      <c r="CM191" s="507">
        <f t="shared" si="61"/>
        <v>0</v>
      </c>
      <c r="CO191" s="511">
        <f>IF(EXACT(A191,LCI!A33),LCI!F33,-1*10^6)</f>
        <v>0</v>
      </c>
      <c r="CP191" s="511">
        <f t="shared" si="62"/>
        <v>0</v>
      </c>
      <c r="CQ191" s="511">
        <f t="shared" si="62"/>
        <v>0</v>
      </c>
      <c r="CR191" s="511">
        <f t="shared" si="62"/>
        <v>0</v>
      </c>
      <c r="CS191" s="511">
        <f t="shared" si="62"/>
        <v>0</v>
      </c>
      <c r="CT191" s="511">
        <f t="shared" si="62"/>
        <v>0</v>
      </c>
      <c r="CU191" s="511">
        <f t="shared" si="62"/>
        <v>0</v>
      </c>
      <c r="CV191" s="511">
        <f t="shared" si="282"/>
        <v>0</v>
      </c>
      <c r="CW191" s="511">
        <f t="shared" si="282"/>
        <v>0</v>
      </c>
      <c r="CX191" s="511">
        <f t="shared" si="282"/>
        <v>0</v>
      </c>
      <c r="CY191" s="511">
        <f t="shared" si="282"/>
        <v>0</v>
      </c>
      <c r="CZ191" s="511">
        <f t="shared" si="282"/>
        <v>0</v>
      </c>
      <c r="DA191" s="511">
        <f t="shared" si="282"/>
        <v>0</v>
      </c>
      <c r="DB191" s="511">
        <f t="shared" si="283"/>
        <v>0</v>
      </c>
      <c r="DC191" s="511">
        <f t="shared" si="283"/>
        <v>0</v>
      </c>
      <c r="DD191" s="511">
        <f t="shared" si="283"/>
        <v>0</v>
      </c>
      <c r="DE191" s="511">
        <f t="shared" si="283"/>
        <v>0</v>
      </c>
      <c r="DF191" s="511">
        <f t="shared" si="275"/>
        <v>0</v>
      </c>
      <c r="DG191" s="511">
        <f t="shared" si="63"/>
        <v>0</v>
      </c>
      <c r="DH191" s="511">
        <f t="shared" si="63"/>
        <v>0</v>
      </c>
      <c r="DI191" s="511">
        <f t="shared" si="63"/>
        <v>0</v>
      </c>
      <c r="DJ191" s="511">
        <f t="shared" si="63"/>
        <v>0</v>
      </c>
      <c r="DL191" s="530">
        <f>IF(EXACT(A191,LCI!A33),LCI!J33,-1*10^6)</f>
        <v>1.98E-3</v>
      </c>
      <c r="DM191" s="530">
        <f t="shared" si="64"/>
        <v>13.069658913236831</v>
      </c>
      <c r="DN191" s="530">
        <f t="shared" si="65"/>
        <v>0</v>
      </c>
      <c r="DO191" s="530">
        <f t="shared" si="66"/>
        <v>0</v>
      </c>
      <c r="DP191" s="530">
        <f t="shared" si="67"/>
        <v>0</v>
      </c>
      <c r="DQ191" s="530">
        <f t="shared" si="68"/>
        <v>0</v>
      </c>
      <c r="DR191" s="530">
        <f t="shared" si="69"/>
        <v>0</v>
      </c>
      <c r="DS191" s="530">
        <f t="shared" si="70"/>
        <v>0</v>
      </c>
      <c r="DT191" s="530">
        <f t="shared" si="71"/>
        <v>0</v>
      </c>
      <c r="DU191" s="530">
        <f t="shared" si="72"/>
        <v>0</v>
      </c>
      <c r="DV191" s="530">
        <f t="shared" si="73"/>
        <v>0</v>
      </c>
      <c r="DW191" s="530">
        <f t="shared" si="74"/>
        <v>0</v>
      </c>
      <c r="DX191" s="530">
        <f t="shared" si="75"/>
        <v>0</v>
      </c>
      <c r="DY191" s="530">
        <f t="shared" si="76"/>
        <v>0</v>
      </c>
      <c r="DZ191" s="530">
        <f t="shared" si="77"/>
        <v>0</v>
      </c>
      <c r="EA191" s="530">
        <f t="shared" si="78"/>
        <v>0</v>
      </c>
      <c r="EB191" s="530">
        <f t="shared" si="79"/>
        <v>0</v>
      </c>
      <c r="EC191" s="530">
        <f t="shared" si="80"/>
        <v>0</v>
      </c>
      <c r="ED191" s="530">
        <f t="shared" si="81"/>
        <v>0</v>
      </c>
      <c r="EE191" s="530">
        <f t="shared" si="82"/>
        <v>0</v>
      </c>
      <c r="EF191" s="530">
        <f t="shared" si="83"/>
        <v>0</v>
      </c>
      <c r="EG191" s="530">
        <f t="shared" si="84"/>
        <v>0</v>
      </c>
      <c r="EI191" s="535">
        <f>IF(EXACT(A191,LCI!A33),LCI!K33,-1*10^6)</f>
        <v>2.5272899999999998</v>
      </c>
      <c r="EJ191" s="531">
        <f t="shared" si="85"/>
        <v>16682.231451936517</v>
      </c>
      <c r="EK191" s="536">
        <f t="shared" si="86"/>
        <v>0</v>
      </c>
      <c r="EL191" s="531">
        <f t="shared" si="87"/>
        <v>0</v>
      </c>
      <c r="EM191" s="531">
        <f t="shared" si="88"/>
        <v>0</v>
      </c>
      <c r="EN191" s="531">
        <f t="shared" si="89"/>
        <v>0</v>
      </c>
      <c r="EO191" s="531">
        <f t="shared" si="90"/>
        <v>0</v>
      </c>
      <c r="EP191" s="531">
        <f t="shared" si="91"/>
        <v>0</v>
      </c>
      <c r="EQ191" s="531">
        <f t="shared" si="92"/>
        <v>0</v>
      </c>
      <c r="ER191" s="531">
        <f t="shared" si="93"/>
        <v>0</v>
      </c>
      <c r="ES191" s="531">
        <f t="shared" si="94"/>
        <v>0</v>
      </c>
      <c r="ET191" s="531">
        <f t="shared" si="95"/>
        <v>0</v>
      </c>
      <c r="EU191" s="531">
        <f t="shared" si="96"/>
        <v>0</v>
      </c>
      <c r="EV191" s="531">
        <f t="shared" si="97"/>
        <v>0</v>
      </c>
      <c r="EW191" s="531">
        <f t="shared" si="98"/>
        <v>0</v>
      </c>
      <c r="EX191" s="531">
        <f t="shared" si="99"/>
        <v>0</v>
      </c>
      <c r="EY191" s="531">
        <f t="shared" si="100"/>
        <v>0</v>
      </c>
      <c r="EZ191" s="531">
        <f t="shared" si="101"/>
        <v>0</v>
      </c>
      <c r="FA191" s="531">
        <f t="shared" si="102"/>
        <v>0</v>
      </c>
      <c r="FB191" s="531">
        <f t="shared" si="103"/>
        <v>0</v>
      </c>
      <c r="FC191" s="531">
        <f t="shared" si="104"/>
        <v>0</v>
      </c>
      <c r="FD191" s="531">
        <f t="shared" si="105"/>
        <v>0</v>
      </c>
      <c r="FF191" s="532">
        <f>IF(EXACT(A191,LCI!A33),LCI!L33,-1*10^6)</f>
        <v>9.6000000000000002E-4</v>
      </c>
      <c r="FG191" s="532">
        <f t="shared" si="106"/>
        <v>6.3368043215693728</v>
      </c>
      <c r="FH191" s="532">
        <f t="shared" si="107"/>
        <v>0</v>
      </c>
      <c r="FI191" s="532">
        <f t="shared" si="108"/>
        <v>0</v>
      </c>
      <c r="FJ191" s="532">
        <f t="shared" si="109"/>
        <v>0</v>
      </c>
      <c r="FK191" s="532">
        <f t="shared" si="110"/>
        <v>0</v>
      </c>
      <c r="FL191" s="532">
        <f t="shared" si="111"/>
        <v>0</v>
      </c>
      <c r="FM191" s="532">
        <f t="shared" si="112"/>
        <v>0</v>
      </c>
      <c r="FN191" s="532">
        <f t="shared" si="113"/>
        <v>0</v>
      </c>
      <c r="FO191" s="532">
        <f t="shared" si="114"/>
        <v>0</v>
      </c>
      <c r="FP191" s="532">
        <f t="shared" si="115"/>
        <v>0</v>
      </c>
      <c r="FQ191" s="532">
        <f t="shared" si="116"/>
        <v>0</v>
      </c>
      <c r="FR191" s="532">
        <f t="shared" si="117"/>
        <v>0</v>
      </c>
      <c r="FS191" s="532">
        <f t="shared" si="118"/>
        <v>0</v>
      </c>
      <c r="FT191" s="532">
        <f t="shared" si="119"/>
        <v>0</v>
      </c>
      <c r="FU191" s="532">
        <f t="shared" si="120"/>
        <v>0</v>
      </c>
      <c r="FV191" s="532">
        <f t="shared" si="121"/>
        <v>0</v>
      </c>
      <c r="FW191" s="532">
        <f t="shared" si="122"/>
        <v>0</v>
      </c>
      <c r="FX191" s="532">
        <f t="shared" si="123"/>
        <v>0</v>
      </c>
      <c r="FY191" s="532">
        <f t="shared" si="124"/>
        <v>0</v>
      </c>
      <c r="FZ191" s="532">
        <f t="shared" si="125"/>
        <v>0</v>
      </c>
      <c r="GA191" s="532">
        <f t="shared" si="126"/>
        <v>0</v>
      </c>
      <c r="GC191" s="533">
        <f>IF(EXACT(A191,LCI!A33),LCI!M33,-1*10^6)</f>
        <v>1.51E-8</v>
      </c>
      <c r="GD191" s="533">
        <f t="shared" si="127"/>
        <v>9.967265130801825E-5</v>
      </c>
      <c r="GE191" s="533">
        <f t="shared" si="128"/>
        <v>0</v>
      </c>
      <c r="GF191" s="533">
        <f t="shared" si="129"/>
        <v>0</v>
      </c>
      <c r="GG191" s="533">
        <f t="shared" si="130"/>
        <v>0</v>
      </c>
      <c r="GH191" s="533">
        <f t="shared" si="131"/>
        <v>0</v>
      </c>
      <c r="GI191" s="533">
        <f t="shared" si="132"/>
        <v>0</v>
      </c>
      <c r="GJ191" s="533">
        <f t="shared" si="133"/>
        <v>0</v>
      </c>
      <c r="GK191" s="533">
        <f t="shared" si="134"/>
        <v>0</v>
      </c>
      <c r="GL191" s="533">
        <f t="shared" si="135"/>
        <v>0</v>
      </c>
      <c r="GM191" s="533">
        <f t="shared" si="136"/>
        <v>0</v>
      </c>
      <c r="GN191" s="533">
        <f t="shared" si="137"/>
        <v>0</v>
      </c>
      <c r="GO191" s="533">
        <f t="shared" si="138"/>
        <v>0</v>
      </c>
      <c r="GP191" s="533">
        <f t="shared" si="139"/>
        <v>0</v>
      </c>
      <c r="GQ191" s="533">
        <f t="shared" si="140"/>
        <v>0</v>
      </c>
      <c r="GR191" s="533">
        <f t="shared" si="141"/>
        <v>0</v>
      </c>
      <c r="GS191" s="533">
        <f t="shared" si="142"/>
        <v>0</v>
      </c>
      <c r="GT191" s="533">
        <f t="shared" si="143"/>
        <v>0</v>
      </c>
      <c r="GU191" s="533">
        <f t="shared" si="144"/>
        <v>0</v>
      </c>
      <c r="GV191" s="533">
        <f t="shared" si="145"/>
        <v>0</v>
      </c>
      <c r="GW191" s="533">
        <f t="shared" si="146"/>
        <v>0</v>
      </c>
      <c r="GX191" s="533">
        <f t="shared" si="147"/>
        <v>0</v>
      </c>
      <c r="GZ191" s="511">
        <f>IF(EXACT(A191,LCI!A33),LCI!N33,-1*10^6)</f>
        <v>1.1300000000000001E-7</v>
      </c>
      <c r="HA191" s="511">
        <f t="shared" si="148"/>
        <v>7.4589467535139491E-4</v>
      </c>
      <c r="HB191" s="511">
        <f t="shared" si="149"/>
        <v>0</v>
      </c>
      <c r="HC191" s="511">
        <f t="shared" si="150"/>
        <v>0</v>
      </c>
      <c r="HD191" s="511">
        <f t="shared" si="151"/>
        <v>0</v>
      </c>
      <c r="HE191" s="511">
        <f t="shared" si="152"/>
        <v>0</v>
      </c>
      <c r="HF191" s="511">
        <f t="shared" si="153"/>
        <v>0</v>
      </c>
      <c r="HG191" s="511">
        <f t="shared" si="154"/>
        <v>0</v>
      </c>
      <c r="HH191" s="511">
        <f t="shared" si="155"/>
        <v>0</v>
      </c>
      <c r="HI191" s="511">
        <f t="shared" si="156"/>
        <v>0</v>
      </c>
      <c r="HJ191" s="511">
        <f t="shared" si="157"/>
        <v>0</v>
      </c>
      <c r="HK191" s="511">
        <f t="shared" si="158"/>
        <v>0</v>
      </c>
      <c r="HL191" s="511">
        <f t="shared" si="159"/>
        <v>0</v>
      </c>
      <c r="HM191" s="511">
        <f t="shared" si="160"/>
        <v>0</v>
      </c>
      <c r="HN191" s="511">
        <f t="shared" si="161"/>
        <v>0</v>
      </c>
      <c r="HO191" s="511">
        <f t="shared" si="162"/>
        <v>0</v>
      </c>
      <c r="HP191" s="511">
        <f t="shared" si="163"/>
        <v>0</v>
      </c>
      <c r="HQ191" s="511">
        <f t="shared" si="164"/>
        <v>0</v>
      </c>
      <c r="HR191" s="511">
        <f t="shared" si="165"/>
        <v>0</v>
      </c>
      <c r="HS191" s="511">
        <f t="shared" si="166"/>
        <v>0</v>
      </c>
      <c r="HT191" s="511">
        <f t="shared" si="167"/>
        <v>0</v>
      </c>
      <c r="HU191" s="511">
        <f t="shared" si="168"/>
        <v>0</v>
      </c>
      <c r="HW191" s="534">
        <f>IF(EXACT(A191,LCI!A33),LCI!O33,-1*10^6)</f>
        <v>2.36E-7</v>
      </c>
      <c r="HX191" s="534">
        <f t="shared" si="169"/>
        <v>1.5577977290524706E-3</v>
      </c>
      <c r="HY191" s="534">
        <f t="shared" si="170"/>
        <v>0</v>
      </c>
      <c r="HZ191" s="534">
        <f t="shared" si="171"/>
        <v>0</v>
      </c>
      <c r="IA191" s="534">
        <f t="shared" si="172"/>
        <v>0</v>
      </c>
      <c r="IB191" s="534">
        <f t="shared" si="173"/>
        <v>0</v>
      </c>
      <c r="IC191" s="534">
        <f t="shared" si="174"/>
        <v>0</v>
      </c>
      <c r="ID191" s="534">
        <f t="shared" si="175"/>
        <v>0</v>
      </c>
      <c r="IE191" s="534">
        <f t="shared" si="176"/>
        <v>0</v>
      </c>
      <c r="IF191" s="534">
        <f t="shared" si="177"/>
        <v>0</v>
      </c>
      <c r="IG191" s="534">
        <f t="shared" si="178"/>
        <v>0</v>
      </c>
      <c r="IH191" s="534">
        <f t="shared" si="179"/>
        <v>0</v>
      </c>
      <c r="II191" s="534">
        <f t="shared" si="180"/>
        <v>0</v>
      </c>
      <c r="IJ191" s="534">
        <f t="shared" si="181"/>
        <v>0</v>
      </c>
      <c r="IK191" s="534">
        <f t="shared" si="182"/>
        <v>0</v>
      </c>
      <c r="IL191" s="534">
        <f t="shared" si="183"/>
        <v>0</v>
      </c>
      <c r="IM191" s="534">
        <f t="shared" si="184"/>
        <v>0</v>
      </c>
      <c r="IN191" s="534">
        <f t="shared" si="185"/>
        <v>0</v>
      </c>
      <c r="IO191" s="534">
        <f t="shared" si="186"/>
        <v>0</v>
      </c>
      <c r="IP191" s="534">
        <f t="shared" si="187"/>
        <v>0</v>
      </c>
      <c r="IQ191" s="534">
        <f t="shared" si="188"/>
        <v>0</v>
      </c>
      <c r="IR191" s="534">
        <f t="shared" si="189"/>
        <v>0</v>
      </c>
      <c r="IT191" s="531">
        <f>IF(EXACT(A191,LCI!A33),LCI!P33,-1*10^6)</f>
        <v>2.3879999999999998E-2</v>
      </c>
      <c r="IU191" s="531">
        <f t="shared" si="190"/>
        <v>157.62800749903812</v>
      </c>
      <c r="IV191" s="531">
        <f t="shared" si="191"/>
        <v>0</v>
      </c>
      <c r="IW191" s="531">
        <f t="shared" si="192"/>
        <v>0</v>
      </c>
      <c r="IX191" s="531">
        <f t="shared" si="193"/>
        <v>0</v>
      </c>
      <c r="IY191" s="531">
        <f t="shared" si="194"/>
        <v>0</v>
      </c>
      <c r="IZ191" s="531">
        <f t="shared" si="195"/>
        <v>0</v>
      </c>
      <c r="JA191" s="531">
        <f t="shared" si="196"/>
        <v>0</v>
      </c>
      <c r="JB191" s="531">
        <f t="shared" si="197"/>
        <v>0</v>
      </c>
      <c r="JC191" s="531">
        <f t="shared" si="198"/>
        <v>0</v>
      </c>
      <c r="JD191" s="531">
        <f t="shared" si="199"/>
        <v>0</v>
      </c>
      <c r="JE191" s="531">
        <f t="shared" si="200"/>
        <v>0</v>
      </c>
      <c r="JF191" s="531">
        <f t="shared" si="201"/>
        <v>0</v>
      </c>
      <c r="JG191" s="531">
        <f t="shared" si="202"/>
        <v>0</v>
      </c>
      <c r="JH191" s="531">
        <f t="shared" si="203"/>
        <v>0</v>
      </c>
      <c r="JI191" s="531">
        <f t="shared" si="204"/>
        <v>0</v>
      </c>
      <c r="JJ191" s="531">
        <f t="shared" si="205"/>
        <v>0</v>
      </c>
      <c r="JK191" s="531">
        <f t="shared" si="206"/>
        <v>0</v>
      </c>
      <c r="JL191" s="531">
        <f t="shared" si="207"/>
        <v>0</v>
      </c>
      <c r="JM191" s="531">
        <f t="shared" si="208"/>
        <v>0</v>
      </c>
      <c r="JN191" s="531">
        <f t="shared" si="209"/>
        <v>0</v>
      </c>
      <c r="JO191" s="531">
        <f t="shared" si="210"/>
        <v>0</v>
      </c>
      <c r="JQ191" s="532">
        <f>IF(EXACT(A191,LCI!A33),LCI!Q33,-1*10^6)</f>
        <v>0</v>
      </c>
      <c r="JR191" s="532">
        <f t="shared" si="211"/>
        <v>0</v>
      </c>
      <c r="JS191" s="532">
        <f t="shared" si="212"/>
        <v>0</v>
      </c>
      <c r="JT191" s="532">
        <f t="shared" si="213"/>
        <v>0</v>
      </c>
      <c r="JU191" s="532">
        <f t="shared" si="214"/>
        <v>0</v>
      </c>
      <c r="JV191" s="532">
        <f t="shared" si="215"/>
        <v>0</v>
      </c>
      <c r="JW191" s="532">
        <f t="shared" si="216"/>
        <v>0</v>
      </c>
      <c r="JX191" s="532">
        <f t="shared" si="217"/>
        <v>0</v>
      </c>
      <c r="JY191" s="532">
        <f t="shared" si="218"/>
        <v>0</v>
      </c>
      <c r="JZ191" s="532">
        <f t="shared" si="219"/>
        <v>0</v>
      </c>
      <c r="KA191" s="532">
        <f t="shared" si="220"/>
        <v>0</v>
      </c>
      <c r="KB191" s="532">
        <f t="shared" si="221"/>
        <v>0</v>
      </c>
      <c r="KC191" s="532">
        <f t="shared" si="222"/>
        <v>0</v>
      </c>
      <c r="KD191" s="532">
        <f t="shared" si="223"/>
        <v>0</v>
      </c>
      <c r="KE191" s="532">
        <f t="shared" si="224"/>
        <v>0</v>
      </c>
      <c r="KF191" s="532">
        <f t="shared" si="225"/>
        <v>0</v>
      </c>
      <c r="KG191" s="532">
        <f t="shared" si="226"/>
        <v>0</v>
      </c>
      <c r="KH191" s="532">
        <f t="shared" si="227"/>
        <v>0</v>
      </c>
      <c r="KI191" s="532">
        <f t="shared" si="228"/>
        <v>0</v>
      </c>
      <c r="KJ191" s="532">
        <f t="shared" si="229"/>
        <v>0</v>
      </c>
      <c r="KK191" s="532">
        <f t="shared" si="230"/>
        <v>0</v>
      </c>
      <c r="KL191" s="532">
        <f t="shared" si="231"/>
        <v>0</v>
      </c>
      <c r="KN191" s="533">
        <f>IF(EXACT(A191,LCI!A33),LCI!R33,-1*10^6)</f>
        <v>2.2000000000000001E-4</v>
      </c>
      <c r="KO191" s="533">
        <f t="shared" si="232"/>
        <v>1.4521843236929812</v>
      </c>
      <c r="KP191" s="533">
        <f t="shared" si="233"/>
        <v>0</v>
      </c>
      <c r="KQ191" s="533">
        <f t="shared" si="234"/>
        <v>0</v>
      </c>
      <c r="KR191" s="533">
        <f t="shared" si="235"/>
        <v>0</v>
      </c>
      <c r="KS191" s="533">
        <f t="shared" si="236"/>
        <v>0</v>
      </c>
      <c r="KT191" s="533">
        <f t="shared" si="237"/>
        <v>0</v>
      </c>
      <c r="KU191" s="533">
        <f t="shared" si="238"/>
        <v>0</v>
      </c>
      <c r="KV191" s="533">
        <f t="shared" si="239"/>
        <v>0</v>
      </c>
      <c r="KW191" s="533">
        <f t="shared" si="240"/>
        <v>0</v>
      </c>
      <c r="KX191" s="533">
        <f t="shared" si="241"/>
        <v>0</v>
      </c>
      <c r="KY191" s="533">
        <f t="shared" si="242"/>
        <v>0</v>
      </c>
      <c r="KZ191" s="533">
        <f t="shared" si="243"/>
        <v>0</v>
      </c>
      <c r="LA191" s="533">
        <f t="shared" si="244"/>
        <v>0</v>
      </c>
      <c r="LB191" s="533">
        <f t="shared" si="245"/>
        <v>0</v>
      </c>
      <c r="LC191" s="533">
        <f t="shared" si="246"/>
        <v>0</v>
      </c>
      <c r="LD191" s="533">
        <f t="shared" si="247"/>
        <v>0</v>
      </c>
      <c r="LE191" s="533">
        <f t="shared" si="248"/>
        <v>0</v>
      </c>
      <c r="LF191" s="533">
        <f t="shared" si="249"/>
        <v>0</v>
      </c>
      <c r="LG191" s="533">
        <f t="shared" si="250"/>
        <v>0</v>
      </c>
      <c r="LH191" s="533">
        <f t="shared" si="251"/>
        <v>0</v>
      </c>
      <c r="LI191" s="533">
        <f t="shared" si="252"/>
        <v>0</v>
      </c>
    </row>
    <row r="192" spans="1:321" x14ac:dyDescent="0.25">
      <c r="A192" s="14" t="str">
        <f>LCI!A34</f>
        <v>MSW (kg/yr)</v>
      </c>
      <c r="B192" s="42">
        <f>B22</f>
        <v>0</v>
      </c>
      <c r="C192" s="42">
        <f t="shared" ref="C192:P192" si="311">C22</f>
        <v>0</v>
      </c>
      <c r="D192" s="42">
        <f t="shared" si="311"/>
        <v>0</v>
      </c>
      <c r="E192" s="42">
        <f t="shared" si="311"/>
        <v>0</v>
      </c>
      <c r="F192" s="42">
        <f t="shared" si="311"/>
        <v>0</v>
      </c>
      <c r="G192" s="42">
        <f t="shared" si="311"/>
        <v>0</v>
      </c>
      <c r="H192" s="42">
        <f t="shared" si="311"/>
        <v>0</v>
      </c>
      <c r="I192" s="42">
        <f t="shared" si="311"/>
        <v>0</v>
      </c>
      <c r="J192" s="42">
        <f t="shared" si="311"/>
        <v>0</v>
      </c>
      <c r="K192" s="42">
        <f t="shared" si="311"/>
        <v>0</v>
      </c>
      <c r="L192" s="42">
        <f t="shared" si="311"/>
        <v>0</v>
      </c>
      <c r="M192" s="42">
        <f t="shared" si="311"/>
        <v>0</v>
      </c>
      <c r="N192" s="42">
        <f t="shared" si="311"/>
        <v>0</v>
      </c>
      <c r="O192" s="257">
        <f t="shared" si="311"/>
        <v>0</v>
      </c>
      <c r="P192" s="251">
        <f t="shared" si="311"/>
        <v>0</v>
      </c>
      <c r="Q192" s="251"/>
      <c r="R192" s="251"/>
      <c r="S192" s="251"/>
      <c r="T192" s="268"/>
      <c r="U192" s="251"/>
      <c r="V192" s="251"/>
      <c r="X192" s="45">
        <f>IF(EXACT(A192,LCI!A34),LCI!G34,-1*10^6)</f>
        <v>0</v>
      </c>
      <c r="Y192" s="47">
        <f t="shared" si="45"/>
        <v>0</v>
      </c>
      <c r="Z192" s="47">
        <f t="shared" si="46"/>
        <v>0</v>
      </c>
      <c r="AA192" s="47">
        <f t="shared" si="47"/>
        <v>0</v>
      </c>
      <c r="AB192" s="47">
        <f t="shared" si="48"/>
        <v>0</v>
      </c>
      <c r="AC192" s="47">
        <f t="shared" si="49"/>
        <v>0</v>
      </c>
      <c r="AD192" s="47">
        <f t="shared" si="291"/>
        <v>0</v>
      </c>
      <c r="AE192" s="47">
        <f t="shared" si="292"/>
        <v>0</v>
      </c>
      <c r="AF192" s="47">
        <f t="shared" si="293"/>
        <v>0</v>
      </c>
      <c r="AG192" s="47">
        <f t="shared" si="294"/>
        <v>0</v>
      </c>
      <c r="AH192" s="47">
        <f t="shared" si="295"/>
        <v>0</v>
      </c>
      <c r="AI192" s="47">
        <f t="shared" si="296"/>
        <v>0</v>
      </c>
      <c r="AJ192" s="47">
        <f t="shared" si="288"/>
        <v>0</v>
      </c>
      <c r="AK192" s="47">
        <f t="shared" si="50"/>
        <v>0</v>
      </c>
      <c r="AL192" s="262">
        <f t="shared" si="51"/>
        <v>0</v>
      </c>
      <c r="AM192" s="260">
        <f t="shared" si="52"/>
        <v>0</v>
      </c>
      <c r="AN192" s="260">
        <f t="shared" si="53"/>
        <v>0</v>
      </c>
      <c r="AO192" s="260">
        <f t="shared" si="54"/>
        <v>0</v>
      </c>
      <c r="AP192" s="260">
        <f t="shared" si="55"/>
        <v>0</v>
      </c>
      <c r="AQ192" s="260">
        <f t="shared" si="56"/>
        <v>0</v>
      </c>
      <c r="AR192" s="260">
        <f t="shared" si="57"/>
        <v>0</v>
      </c>
      <c r="AS192" s="260">
        <f t="shared" si="58"/>
        <v>0</v>
      </c>
      <c r="AU192" s="41">
        <f>IF(EXACT(A192,LCI!A34),LCI!H34,-1*10^6)</f>
        <v>1060.21</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0">
        <f t="shared" si="17"/>
        <v>0</v>
      </c>
      <c r="BE192" s="521">
        <f t="shared" si="18"/>
        <v>0</v>
      </c>
      <c r="BF192" s="71">
        <f t="shared" si="19"/>
        <v>0</v>
      </c>
      <c r="BG192" s="521">
        <f t="shared" si="278"/>
        <v>0</v>
      </c>
      <c r="BH192" s="529">
        <f t="shared" si="263"/>
        <v>0</v>
      </c>
      <c r="BI192" s="71">
        <f t="shared" si="254"/>
        <v>0</v>
      </c>
      <c r="BJ192" s="71">
        <f t="shared" si="255"/>
        <v>0</v>
      </c>
      <c r="BK192" s="71">
        <f t="shared" si="256"/>
        <v>0</v>
      </c>
      <c r="BL192" s="71">
        <f t="shared" si="257"/>
        <v>0</v>
      </c>
      <c r="BM192" s="71">
        <f t="shared" si="258"/>
        <v>0</v>
      </c>
      <c r="BN192" s="71">
        <f t="shared" si="259"/>
        <v>0</v>
      </c>
      <c r="BO192" s="71">
        <f t="shared" si="260"/>
        <v>0</v>
      </c>
      <c r="BP192" s="71">
        <f t="shared" si="261"/>
        <v>0</v>
      </c>
      <c r="BR192" s="507">
        <f>IF(EXACT(A192,LCI!A34),LCI!I34,-1*10^6)</f>
        <v>9.9500000000000006E-5</v>
      </c>
      <c r="BS192" s="507">
        <f t="shared" si="59"/>
        <v>0</v>
      </c>
      <c r="BT192" s="507">
        <f t="shared" si="60"/>
        <v>0</v>
      </c>
      <c r="BU192" s="507">
        <f t="shared" si="60"/>
        <v>0</v>
      </c>
      <c r="BV192" s="507">
        <f t="shared" si="60"/>
        <v>0</v>
      </c>
      <c r="BW192" s="507">
        <f t="shared" si="60"/>
        <v>0</v>
      </c>
      <c r="BX192" s="507">
        <f t="shared" si="60"/>
        <v>0</v>
      </c>
      <c r="BY192" s="507">
        <f t="shared" si="60"/>
        <v>0</v>
      </c>
      <c r="BZ192" s="507">
        <f t="shared" si="280"/>
        <v>0</v>
      </c>
      <c r="CA192" s="507">
        <f t="shared" si="280"/>
        <v>0</v>
      </c>
      <c r="CB192" s="507">
        <f t="shared" si="280"/>
        <v>0</v>
      </c>
      <c r="CC192" s="507">
        <f t="shared" si="280"/>
        <v>0</v>
      </c>
      <c r="CD192" s="507">
        <f t="shared" si="280"/>
        <v>0</v>
      </c>
      <c r="CE192" s="507">
        <f t="shared" si="280"/>
        <v>0</v>
      </c>
      <c r="CF192" s="507">
        <f t="shared" si="281"/>
        <v>0</v>
      </c>
      <c r="CG192" s="507">
        <f t="shared" si="281"/>
        <v>0</v>
      </c>
      <c r="CH192" s="507">
        <f t="shared" si="281"/>
        <v>0</v>
      </c>
      <c r="CI192" s="507">
        <f t="shared" si="281"/>
        <v>0</v>
      </c>
      <c r="CJ192" s="507">
        <f t="shared" si="276"/>
        <v>0</v>
      </c>
      <c r="CK192" s="507">
        <f t="shared" si="61"/>
        <v>0</v>
      </c>
      <c r="CL192" s="507">
        <f t="shared" si="61"/>
        <v>0</v>
      </c>
      <c r="CM192" s="507">
        <f t="shared" si="61"/>
        <v>0</v>
      </c>
      <c r="CO192" s="511">
        <f>IF(EXACT(A192,LCI!A34),LCI!F34,-1*10^6)</f>
        <v>0</v>
      </c>
      <c r="CP192" s="511">
        <f t="shared" si="62"/>
        <v>0</v>
      </c>
      <c r="CQ192" s="511">
        <f t="shared" si="62"/>
        <v>0</v>
      </c>
      <c r="CR192" s="511">
        <f t="shared" si="62"/>
        <v>0</v>
      </c>
      <c r="CS192" s="511">
        <f t="shared" si="62"/>
        <v>0</v>
      </c>
      <c r="CT192" s="511">
        <f t="shared" si="62"/>
        <v>0</v>
      </c>
      <c r="CU192" s="511">
        <f t="shared" si="62"/>
        <v>0</v>
      </c>
      <c r="CV192" s="511">
        <f t="shared" si="282"/>
        <v>0</v>
      </c>
      <c r="CW192" s="511">
        <f t="shared" si="282"/>
        <v>0</v>
      </c>
      <c r="CX192" s="511">
        <f t="shared" si="282"/>
        <v>0</v>
      </c>
      <c r="CY192" s="511">
        <f t="shared" si="282"/>
        <v>0</v>
      </c>
      <c r="CZ192" s="511">
        <f t="shared" si="282"/>
        <v>0</v>
      </c>
      <c r="DA192" s="511">
        <f t="shared" si="282"/>
        <v>0</v>
      </c>
      <c r="DB192" s="511">
        <f t="shared" si="283"/>
        <v>0</v>
      </c>
      <c r="DC192" s="511">
        <f t="shared" si="283"/>
        <v>0</v>
      </c>
      <c r="DD192" s="511">
        <f t="shared" si="283"/>
        <v>0</v>
      </c>
      <c r="DE192" s="511">
        <f t="shared" si="283"/>
        <v>0</v>
      </c>
      <c r="DF192" s="511">
        <f t="shared" si="275"/>
        <v>0</v>
      </c>
      <c r="DG192" s="511">
        <f t="shared" si="63"/>
        <v>0</v>
      </c>
      <c r="DH192" s="511">
        <f t="shared" si="63"/>
        <v>0</v>
      </c>
      <c r="DI192" s="511">
        <f t="shared" si="63"/>
        <v>0</v>
      </c>
      <c r="DJ192" s="511">
        <f t="shared" si="63"/>
        <v>0</v>
      </c>
      <c r="DL192" s="530">
        <f>IF(EXACT(A192,LCI!A34),LCI!J34,-1*10^6)</f>
        <v>1.2899999999999999E-3</v>
      </c>
      <c r="DM192" s="530">
        <f t="shared" si="64"/>
        <v>0</v>
      </c>
      <c r="DN192" s="530">
        <f t="shared" si="65"/>
        <v>0</v>
      </c>
      <c r="DO192" s="530">
        <f t="shared" si="66"/>
        <v>0</v>
      </c>
      <c r="DP192" s="530">
        <f t="shared" si="67"/>
        <v>0</v>
      </c>
      <c r="DQ192" s="530">
        <f t="shared" si="68"/>
        <v>0</v>
      </c>
      <c r="DR192" s="530">
        <f t="shared" si="69"/>
        <v>0</v>
      </c>
      <c r="DS192" s="530">
        <f t="shared" si="70"/>
        <v>0</v>
      </c>
      <c r="DT192" s="530">
        <f t="shared" si="71"/>
        <v>0</v>
      </c>
      <c r="DU192" s="530">
        <f t="shared" si="72"/>
        <v>0</v>
      </c>
      <c r="DV192" s="530">
        <f t="shared" si="73"/>
        <v>0</v>
      </c>
      <c r="DW192" s="530">
        <f t="shared" si="74"/>
        <v>0</v>
      </c>
      <c r="DX192" s="530">
        <f t="shared" si="75"/>
        <v>0</v>
      </c>
      <c r="DY192" s="530">
        <f t="shared" si="76"/>
        <v>0</v>
      </c>
      <c r="DZ192" s="530">
        <f t="shared" si="77"/>
        <v>0</v>
      </c>
      <c r="EA192" s="530">
        <f t="shared" si="78"/>
        <v>0</v>
      </c>
      <c r="EB192" s="530">
        <f t="shared" si="79"/>
        <v>0</v>
      </c>
      <c r="EC192" s="530">
        <f t="shared" si="80"/>
        <v>0</v>
      </c>
      <c r="ED192" s="530">
        <f t="shared" si="81"/>
        <v>0</v>
      </c>
      <c r="EE192" s="530">
        <f t="shared" si="82"/>
        <v>0</v>
      </c>
      <c r="EF192" s="530">
        <f t="shared" si="83"/>
        <v>0</v>
      </c>
      <c r="EG192" s="530">
        <f t="shared" si="84"/>
        <v>0</v>
      </c>
      <c r="EI192" s="535">
        <f>IF(EXACT(A192,LCI!A34),LCI!K34,-1*10^6)</f>
        <v>40.574860000000001</v>
      </c>
      <c r="EJ192" s="531">
        <f t="shared" si="85"/>
        <v>0</v>
      </c>
      <c r="EK192" s="536">
        <f t="shared" si="86"/>
        <v>0</v>
      </c>
      <c r="EL192" s="531">
        <f t="shared" si="87"/>
        <v>0</v>
      </c>
      <c r="EM192" s="531">
        <f t="shared" si="88"/>
        <v>0</v>
      </c>
      <c r="EN192" s="531">
        <f t="shared" si="89"/>
        <v>0</v>
      </c>
      <c r="EO192" s="531">
        <f t="shared" si="90"/>
        <v>0</v>
      </c>
      <c r="EP192" s="531">
        <f t="shared" si="91"/>
        <v>0</v>
      </c>
      <c r="EQ192" s="531">
        <f t="shared" si="92"/>
        <v>0</v>
      </c>
      <c r="ER192" s="531">
        <f t="shared" si="93"/>
        <v>0</v>
      </c>
      <c r="ES192" s="531">
        <f t="shared" si="94"/>
        <v>0</v>
      </c>
      <c r="ET192" s="531">
        <f t="shared" si="95"/>
        <v>0</v>
      </c>
      <c r="EU192" s="531">
        <f t="shared" si="96"/>
        <v>0</v>
      </c>
      <c r="EV192" s="531">
        <f t="shared" si="97"/>
        <v>0</v>
      </c>
      <c r="EW192" s="531">
        <f t="shared" si="98"/>
        <v>0</v>
      </c>
      <c r="EX192" s="531">
        <f t="shared" si="99"/>
        <v>0</v>
      </c>
      <c r="EY192" s="531">
        <f t="shared" si="100"/>
        <v>0</v>
      </c>
      <c r="EZ192" s="531">
        <f t="shared" si="101"/>
        <v>0</v>
      </c>
      <c r="FA192" s="531">
        <f t="shared" si="102"/>
        <v>0</v>
      </c>
      <c r="FB192" s="531">
        <f t="shared" si="103"/>
        <v>0</v>
      </c>
      <c r="FC192" s="531">
        <f t="shared" si="104"/>
        <v>0</v>
      </c>
      <c r="FD192" s="531">
        <f t="shared" si="105"/>
        <v>0</v>
      </c>
      <c r="FF192" s="532">
        <f>IF(EXACT(A192,LCI!A34),LCI!L34,-1*10^6)</f>
        <v>1.533E-2</v>
      </c>
      <c r="FG192" s="532">
        <f t="shared" si="106"/>
        <v>0</v>
      </c>
      <c r="FH192" s="532">
        <f t="shared" si="107"/>
        <v>0</v>
      </c>
      <c r="FI192" s="532">
        <f t="shared" si="108"/>
        <v>0</v>
      </c>
      <c r="FJ192" s="532">
        <f t="shared" si="109"/>
        <v>0</v>
      </c>
      <c r="FK192" s="532">
        <f t="shared" si="110"/>
        <v>0</v>
      </c>
      <c r="FL192" s="532">
        <f t="shared" si="111"/>
        <v>0</v>
      </c>
      <c r="FM192" s="532">
        <f t="shared" si="112"/>
        <v>0</v>
      </c>
      <c r="FN192" s="532">
        <f t="shared" si="113"/>
        <v>0</v>
      </c>
      <c r="FO192" s="532">
        <f t="shared" si="114"/>
        <v>0</v>
      </c>
      <c r="FP192" s="532">
        <f t="shared" si="115"/>
        <v>0</v>
      </c>
      <c r="FQ192" s="532">
        <f t="shared" si="116"/>
        <v>0</v>
      </c>
      <c r="FR192" s="532">
        <f t="shared" si="117"/>
        <v>0</v>
      </c>
      <c r="FS192" s="532">
        <f t="shared" si="118"/>
        <v>0</v>
      </c>
      <c r="FT192" s="532">
        <f t="shared" si="119"/>
        <v>0</v>
      </c>
      <c r="FU192" s="532">
        <f t="shared" si="120"/>
        <v>0</v>
      </c>
      <c r="FV192" s="532">
        <f t="shared" si="121"/>
        <v>0</v>
      </c>
      <c r="FW192" s="532">
        <f t="shared" si="122"/>
        <v>0</v>
      </c>
      <c r="FX192" s="532">
        <f t="shared" si="123"/>
        <v>0</v>
      </c>
      <c r="FY192" s="532">
        <f t="shared" si="124"/>
        <v>0</v>
      </c>
      <c r="FZ192" s="532">
        <f t="shared" si="125"/>
        <v>0</v>
      </c>
      <c r="GA192" s="532">
        <f t="shared" si="126"/>
        <v>0</v>
      </c>
      <c r="GC192" s="533">
        <f>IF(EXACT(A192,LCI!A34),LCI!M34,-1*10^6)</f>
        <v>2.2700000000000001E-8</v>
      </c>
      <c r="GD192" s="533">
        <f t="shared" si="127"/>
        <v>0</v>
      </c>
      <c r="GE192" s="533">
        <f t="shared" si="128"/>
        <v>0</v>
      </c>
      <c r="GF192" s="533">
        <f t="shared" si="129"/>
        <v>0</v>
      </c>
      <c r="GG192" s="533">
        <f t="shared" si="130"/>
        <v>0</v>
      </c>
      <c r="GH192" s="533">
        <f t="shared" si="131"/>
        <v>0</v>
      </c>
      <c r="GI192" s="533">
        <f t="shared" si="132"/>
        <v>0</v>
      </c>
      <c r="GJ192" s="533">
        <f t="shared" si="133"/>
        <v>0</v>
      </c>
      <c r="GK192" s="533">
        <f t="shared" si="134"/>
        <v>0</v>
      </c>
      <c r="GL192" s="533">
        <f t="shared" si="135"/>
        <v>0</v>
      </c>
      <c r="GM192" s="533">
        <f t="shared" si="136"/>
        <v>0</v>
      </c>
      <c r="GN192" s="533">
        <f t="shared" si="137"/>
        <v>0</v>
      </c>
      <c r="GO192" s="533">
        <f t="shared" si="138"/>
        <v>0</v>
      </c>
      <c r="GP192" s="533">
        <f t="shared" si="139"/>
        <v>0</v>
      </c>
      <c r="GQ192" s="533">
        <f t="shared" si="140"/>
        <v>0</v>
      </c>
      <c r="GR192" s="533">
        <f t="shared" si="141"/>
        <v>0</v>
      </c>
      <c r="GS192" s="533">
        <f t="shared" si="142"/>
        <v>0</v>
      </c>
      <c r="GT192" s="533">
        <f t="shared" si="143"/>
        <v>0</v>
      </c>
      <c r="GU192" s="533">
        <f t="shared" si="144"/>
        <v>0</v>
      </c>
      <c r="GV192" s="533">
        <f t="shared" si="145"/>
        <v>0</v>
      </c>
      <c r="GW192" s="533">
        <f t="shared" si="146"/>
        <v>0</v>
      </c>
      <c r="GX192" s="533">
        <f t="shared" si="147"/>
        <v>0</v>
      </c>
      <c r="GZ192" s="511">
        <f>IF(EXACT(A192,LCI!A34),LCI!N34,-1*10^6)</f>
        <v>1.3200000000000001E-6</v>
      </c>
      <c r="HA192" s="511">
        <f t="shared" si="148"/>
        <v>0</v>
      </c>
      <c r="HB192" s="511">
        <f t="shared" si="149"/>
        <v>0</v>
      </c>
      <c r="HC192" s="511">
        <f t="shared" si="150"/>
        <v>0</v>
      </c>
      <c r="HD192" s="511">
        <f t="shared" si="151"/>
        <v>0</v>
      </c>
      <c r="HE192" s="511">
        <f t="shared" si="152"/>
        <v>0</v>
      </c>
      <c r="HF192" s="511">
        <f t="shared" si="153"/>
        <v>0</v>
      </c>
      <c r="HG192" s="511">
        <f t="shared" si="154"/>
        <v>0</v>
      </c>
      <c r="HH192" s="511">
        <f t="shared" si="155"/>
        <v>0</v>
      </c>
      <c r="HI192" s="511">
        <f t="shared" si="156"/>
        <v>0</v>
      </c>
      <c r="HJ192" s="511">
        <f t="shared" si="157"/>
        <v>0</v>
      </c>
      <c r="HK192" s="511">
        <f t="shared" si="158"/>
        <v>0</v>
      </c>
      <c r="HL192" s="511">
        <f t="shared" si="159"/>
        <v>0</v>
      </c>
      <c r="HM192" s="511">
        <f t="shared" si="160"/>
        <v>0</v>
      </c>
      <c r="HN192" s="511">
        <f t="shared" si="161"/>
        <v>0</v>
      </c>
      <c r="HO192" s="511">
        <f t="shared" si="162"/>
        <v>0</v>
      </c>
      <c r="HP192" s="511">
        <f t="shared" si="163"/>
        <v>0</v>
      </c>
      <c r="HQ192" s="511">
        <f t="shared" si="164"/>
        <v>0</v>
      </c>
      <c r="HR192" s="511">
        <f t="shared" si="165"/>
        <v>0</v>
      </c>
      <c r="HS192" s="511">
        <f t="shared" si="166"/>
        <v>0</v>
      </c>
      <c r="HT192" s="511">
        <f t="shared" si="167"/>
        <v>0</v>
      </c>
      <c r="HU192" s="511">
        <f t="shared" si="168"/>
        <v>0</v>
      </c>
      <c r="HW192" s="534">
        <f>IF(EXACT(A192,LCI!A34),LCI!O34,-1*10^6)</f>
        <v>1.2E-9</v>
      </c>
      <c r="HX192" s="534">
        <f t="shared" si="169"/>
        <v>0</v>
      </c>
      <c r="HY192" s="534">
        <f t="shared" si="170"/>
        <v>0</v>
      </c>
      <c r="HZ192" s="534">
        <f t="shared" si="171"/>
        <v>0</v>
      </c>
      <c r="IA192" s="534">
        <f t="shared" si="172"/>
        <v>0</v>
      </c>
      <c r="IB192" s="534">
        <f t="shared" si="173"/>
        <v>0</v>
      </c>
      <c r="IC192" s="534">
        <f t="shared" si="174"/>
        <v>0</v>
      </c>
      <c r="ID192" s="534">
        <f t="shared" si="175"/>
        <v>0</v>
      </c>
      <c r="IE192" s="534">
        <f t="shared" si="176"/>
        <v>0</v>
      </c>
      <c r="IF192" s="534">
        <f t="shared" si="177"/>
        <v>0</v>
      </c>
      <c r="IG192" s="534">
        <f t="shared" si="178"/>
        <v>0</v>
      </c>
      <c r="IH192" s="534">
        <f t="shared" si="179"/>
        <v>0</v>
      </c>
      <c r="II192" s="534">
        <f t="shared" si="180"/>
        <v>0</v>
      </c>
      <c r="IJ192" s="534">
        <f t="shared" si="181"/>
        <v>0</v>
      </c>
      <c r="IK192" s="534">
        <f t="shared" si="182"/>
        <v>0</v>
      </c>
      <c r="IL192" s="534">
        <f t="shared" si="183"/>
        <v>0</v>
      </c>
      <c r="IM192" s="534">
        <f t="shared" si="184"/>
        <v>0</v>
      </c>
      <c r="IN192" s="534">
        <f t="shared" si="185"/>
        <v>0</v>
      </c>
      <c r="IO192" s="534">
        <f t="shared" si="186"/>
        <v>0</v>
      </c>
      <c r="IP192" s="534">
        <f t="shared" si="187"/>
        <v>0</v>
      </c>
      <c r="IQ192" s="534">
        <f t="shared" si="188"/>
        <v>0</v>
      </c>
      <c r="IR192" s="534">
        <f t="shared" si="189"/>
        <v>0</v>
      </c>
      <c r="IT192" s="531">
        <f>IF(EXACT(A192,LCI!A34),LCI!P34,-1*10^6)</f>
        <v>2.043E-2</v>
      </c>
      <c r="IU192" s="531">
        <f t="shared" si="190"/>
        <v>0</v>
      </c>
      <c r="IV192" s="531">
        <f t="shared" si="191"/>
        <v>0</v>
      </c>
      <c r="IW192" s="531">
        <f t="shared" si="192"/>
        <v>0</v>
      </c>
      <c r="IX192" s="531">
        <f t="shared" si="193"/>
        <v>0</v>
      </c>
      <c r="IY192" s="531">
        <f t="shared" si="194"/>
        <v>0</v>
      </c>
      <c r="IZ192" s="531">
        <f t="shared" si="195"/>
        <v>0</v>
      </c>
      <c r="JA192" s="531">
        <f t="shared" si="196"/>
        <v>0</v>
      </c>
      <c r="JB192" s="531">
        <f t="shared" si="197"/>
        <v>0</v>
      </c>
      <c r="JC192" s="531">
        <f t="shared" si="198"/>
        <v>0</v>
      </c>
      <c r="JD192" s="531">
        <f t="shared" si="199"/>
        <v>0</v>
      </c>
      <c r="JE192" s="531">
        <f t="shared" si="200"/>
        <v>0</v>
      </c>
      <c r="JF192" s="531">
        <f t="shared" si="201"/>
        <v>0</v>
      </c>
      <c r="JG192" s="531">
        <f t="shared" si="202"/>
        <v>0</v>
      </c>
      <c r="JH192" s="531">
        <f t="shared" si="203"/>
        <v>0</v>
      </c>
      <c r="JI192" s="531">
        <f t="shared" si="204"/>
        <v>0</v>
      </c>
      <c r="JJ192" s="531">
        <f t="shared" si="205"/>
        <v>0</v>
      </c>
      <c r="JK192" s="531">
        <f t="shared" si="206"/>
        <v>0</v>
      </c>
      <c r="JL192" s="531">
        <f t="shared" si="207"/>
        <v>0</v>
      </c>
      <c r="JM192" s="531">
        <f t="shared" si="208"/>
        <v>0</v>
      </c>
      <c r="JN192" s="531">
        <f t="shared" si="209"/>
        <v>0</v>
      </c>
      <c r="JO192" s="531">
        <f t="shared" si="210"/>
        <v>0</v>
      </c>
      <c r="JQ192" s="532">
        <f>IF(EXACT(A192,LCI!A34),LCI!Q34,-1*10^6)</f>
        <v>1.059E-2</v>
      </c>
      <c r="JR192" s="532">
        <f t="shared" si="211"/>
        <v>0</v>
      </c>
      <c r="JS192" s="532">
        <f t="shared" si="212"/>
        <v>0</v>
      </c>
      <c r="JT192" s="532">
        <f t="shared" si="213"/>
        <v>0</v>
      </c>
      <c r="JU192" s="532">
        <f t="shared" si="214"/>
        <v>0</v>
      </c>
      <c r="JV192" s="532">
        <f t="shared" si="215"/>
        <v>0</v>
      </c>
      <c r="JW192" s="532">
        <f t="shared" si="216"/>
        <v>0</v>
      </c>
      <c r="JX192" s="532">
        <f t="shared" si="217"/>
        <v>0</v>
      </c>
      <c r="JY192" s="532">
        <f t="shared" si="218"/>
        <v>0</v>
      </c>
      <c r="JZ192" s="532">
        <f t="shared" si="219"/>
        <v>0</v>
      </c>
      <c r="KA192" s="532">
        <f t="shared" si="220"/>
        <v>0</v>
      </c>
      <c r="KB192" s="532">
        <f t="shared" si="221"/>
        <v>0</v>
      </c>
      <c r="KC192" s="532">
        <f t="shared" si="222"/>
        <v>0</v>
      </c>
      <c r="KD192" s="532">
        <f t="shared" si="223"/>
        <v>0</v>
      </c>
      <c r="KE192" s="532">
        <f t="shared" si="224"/>
        <v>0</v>
      </c>
      <c r="KF192" s="532">
        <f t="shared" si="225"/>
        <v>0</v>
      </c>
      <c r="KG192" s="532">
        <f t="shared" si="226"/>
        <v>0</v>
      </c>
      <c r="KH192" s="532">
        <f t="shared" si="227"/>
        <v>0</v>
      </c>
      <c r="KI192" s="532">
        <f t="shared" si="228"/>
        <v>0</v>
      </c>
      <c r="KJ192" s="532">
        <f t="shared" si="229"/>
        <v>0</v>
      </c>
      <c r="KK192" s="532">
        <f t="shared" si="230"/>
        <v>0</v>
      </c>
      <c r="KL192" s="532">
        <f t="shared" si="231"/>
        <v>0</v>
      </c>
      <c r="KN192" s="533">
        <f>IF(EXACT(A192,LCI!A34),LCI!R34,-1*10^6)</f>
        <v>1.08E-3</v>
      </c>
      <c r="KO192" s="533">
        <f t="shared" si="232"/>
        <v>0</v>
      </c>
      <c r="KP192" s="533">
        <f t="shared" si="233"/>
        <v>0</v>
      </c>
      <c r="KQ192" s="533">
        <f t="shared" si="234"/>
        <v>0</v>
      </c>
      <c r="KR192" s="533">
        <f t="shared" si="235"/>
        <v>0</v>
      </c>
      <c r="KS192" s="533">
        <f t="shared" si="236"/>
        <v>0</v>
      </c>
      <c r="KT192" s="533">
        <f t="shared" si="237"/>
        <v>0</v>
      </c>
      <c r="KU192" s="533">
        <f t="shared" si="238"/>
        <v>0</v>
      </c>
      <c r="KV192" s="533">
        <f t="shared" si="239"/>
        <v>0</v>
      </c>
      <c r="KW192" s="533">
        <f t="shared" si="240"/>
        <v>0</v>
      </c>
      <c r="KX192" s="533">
        <f t="shared" si="241"/>
        <v>0</v>
      </c>
      <c r="KY192" s="533">
        <f t="shared" si="242"/>
        <v>0</v>
      </c>
      <c r="KZ192" s="533">
        <f t="shared" si="243"/>
        <v>0</v>
      </c>
      <c r="LA192" s="533">
        <f t="shared" si="244"/>
        <v>0</v>
      </c>
      <c r="LB192" s="533">
        <f t="shared" si="245"/>
        <v>0</v>
      </c>
      <c r="LC192" s="533">
        <f t="shared" si="246"/>
        <v>0</v>
      </c>
      <c r="LD192" s="533">
        <f t="shared" si="247"/>
        <v>0</v>
      </c>
      <c r="LE192" s="533">
        <f t="shared" si="248"/>
        <v>0</v>
      </c>
      <c r="LF192" s="533">
        <f t="shared" si="249"/>
        <v>0</v>
      </c>
      <c r="LG192" s="533">
        <f t="shared" si="250"/>
        <v>0</v>
      </c>
      <c r="LH192" s="533">
        <f t="shared" si="251"/>
        <v>0</v>
      </c>
      <c r="LI192" s="533">
        <f t="shared" si="252"/>
        <v>0</v>
      </c>
    </row>
    <row r="193" spans="1:321" x14ac:dyDescent="0.25">
      <c r="A193" s="14" t="str">
        <f>LCI!A35</f>
        <v>Nitrogen in Fertilizer (kg/yr)</v>
      </c>
      <c r="B193" s="42">
        <f>B23</f>
        <v>603.4265920800002</v>
      </c>
      <c r="C193" s="42">
        <f t="shared" ref="C193:P193" si="312">C23</f>
        <v>603.4265920800002</v>
      </c>
      <c r="D193" s="42">
        <f t="shared" si="312"/>
        <v>30766.666666666668</v>
      </c>
      <c r="E193" s="42">
        <f t="shared" si="312"/>
        <v>30766.666666666668</v>
      </c>
      <c r="F193" s="42">
        <f t="shared" si="312"/>
        <v>30766.666666666668</v>
      </c>
      <c r="G193" s="42">
        <f t="shared" si="312"/>
        <v>0</v>
      </c>
      <c r="H193" s="42">
        <f t="shared" si="312"/>
        <v>0</v>
      </c>
      <c r="I193" s="42">
        <f t="shared" si="312"/>
        <v>0</v>
      </c>
      <c r="J193" s="42">
        <f t="shared" si="312"/>
        <v>3561</v>
      </c>
      <c r="K193" s="42">
        <f t="shared" si="312"/>
        <v>11800</v>
      </c>
      <c r="L193" s="42">
        <f>L23</f>
        <v>8800</v>
      </c>
      <c r="M193" s="42">
        <f t="shared" si="312"/>
        <v>293554.00030522165</v>
      </c>
      <c r="N193" s="42">
        <f>N23</f>
        <v>293554.00030522165</v>
      </c>
      <c r="O193" s="257">
        <f t="shared" si="312"/>
        <v>0</v>
      </c>
      <c r="P193" s="251">
        <f t="shared" si="312"/>
        <v>0</v>
      </c>
      <c r="Q193" s="251"/>
      <c r="R193" s="251"/>
      <c r="S193" s="251"/>
      <c r="T193" s="268"/>
      <c r="U193" s="251"/>
      <c r="V193" s="251"/>
      <c r="X193" s="45">
        <f>IF(EXACT(A193,LCI!A35),LCI!G35,-1*10^6)</f>
        <v>0.56759999999999999</v>
      </c>
      <c r="Y193" s="47">
        <f t="shared" si="45"/>
        <v>342.50493366460813</v>
      </c>
      <c r="Z193" s="47">
        <f t="shared" si="46"/>
        <v>342.50493366460813</v>
      </c>
      <c r="AA193" s="47">
        <f t="shared" si="47"/>
        <v>17463.16</v>
      </c>
      <c r="AB193" s="47">
        <f t="shared" si="48"/>
        <v>17463.16</v>
      </c>
      <c r="AC193" s="47">
        <f t="shared" si="49"/>
        <v>17463.16</v>
      </c>
      <c r="AD193" s="47">
        <f t="shared" si="291"/>
        <v>0</v>
      </c>
      <c r="AE193" s="47">
        <f t="shared" si="292"/>
        <v>0</v>
      </c>
      <c r="AF193" s="47">
        <f t="shared" si="293"/>
        <v>0</v>
      </c>
      <c r="AG193" s="47">
        <f t="shared" si="294"/>
        <v>2021.2236</v>
      </c>
      <c r="AH193" s="47">
        <f t="shared" si="295"/>
        <v>6697.68</v>
      </c>
      <c r="AI193" s="47">
        <f t="shared" si="296"/>
        <v>4994.88</v>
      </c>
      <c r="AJ193" s="47">
        <f t="shared" si="288"/>
        <v>166621.2505732438</v>
      </c>
      <c r="AK193" s="47">
        <f t="shared" si="50"/>
        <v>166621.2505732438</v>
      </c>
      <c r="AL193" s="262">
        <f t="shared" si="51"/>
        <v>0</v>
      </c>
      <c r="AM193" s="260">
        <f t="shared" si="52"/>
        <v>0</v>
      </c>
      <c r="AN193" s="260">
        <f t="shared" si="53"/>
        <v>0</v>
      </c>
      <c r="AO193" s="260">
        <f t="shared" si="54"/>
        <v>0</v>
      </c>
      <c r="AP193" s="260">
        <f t="shared" si="55"/>
        <v>0</v>
      </c>
      <c r="AQ193" s="260">
        <f t="shared" si="56"/>
        <v>0</v>
      </c>
      <c r="AR193" s="260">
        <f t="shared" si="57"/>
        <v>0</v>
      </c>
      <c r="AS193" s="260">
        <f t="shared" si="58"/>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0">
        <f t="shared" si="17"/>
        <v>18535005</v>
      </c>
      <c r="BE193" s="521">
        <f t="shared" si="18"/>
        <v>61419000</v>
      </c>
      <c r="BF193" s="71">
        <f t="shared" si="19"/>
        <v>45804000</v>
      </c>
      <c r="BG193" s="521">
        <f t="shared" si="278"/>
        <v>1527948571.5886786</v>
      </c>
      <c r="BH193" s="529">
        <f t="shared" si="263"/>
        <v>1527948571.5886786</v>
      </c>
      <c r="BI193" s="71">
        <f t="shared" si="254"/>
        <v>0</v>
      </c>
      <c r="BJ193" s="71">
        <f t="shared" si="255"/>
        <v>0</v>
      </c>
      <c r="BK193" s="71">
        <f t="shared" si="256"/>
        <v>0</v>
      </c>
      <c r="BL193" s="71">
        <f t="shared" si="257"/>
        <v>0</v>
      </c>
      <c r="BM193" s="71">
        <f t="shared" si="258"/>
        <v>0</v>
      </c>
      <c r="BN193" s="71">
        <f t="shared" si="259"/>
        <v>0</v>
      </c>
      <c r="BO193" s="71">
        <f t="shared" si="260"/>
        <v>0</v>
      </c>
      <c r="BP193" s="71">
        <f t="shared" si="261"/>
        <v>0</v>
      </c>
      <c r="BR193" s="507">
        <f>IF(EXACT(A193,LCI!A35),LCI!I35,-1*10^6)</f>
        <v>5.8583800000000004</v>
      </c>
      <c r="BS193" s="507">
        <f t="shared" si="59"/>
        <v>3535.102278509632</v>
      </c>
      <c r="BT193" s="507">
        <f t="shared" si="60"/>
        <v>3535.102278509632</v>
      </c>
      <c r="BU193" s="507">
        <f t="shared" si="60"/>
        <v>180242.82466666668</v>
      </c>
      <c r="BV193" s="507">
        <f t="shared" si="60"/>
        <v>180242.82466666668</v>
      </c>
      <c r="BW193" s="507">
        <f t="shared" si="60"/>
        <v>180242.82466666668</v>
      </c>
      <c r="BX193" s="507">
        <f t="shared" si="60"/>
        <v>0</v>
      </c>
      <c r="BY193" s="507">
        <f t="shared" si="60"/>
        <v>0</v>
      </c>
      <c r="BZ193" s="507">
        <f t="shared" si="280"/>
        <v>0</v>
      </c>
      <c r="CA193" s="507">
        <f t="shared" si="280"/>
        <v>20861.691180000002</v>
      </c>
      <c r="CB193" s="507">
        <f t="shared" si="280"/>
        <v>69128.884000000005</v>
      </c>
      <c r="CC193" s="507">
        <f t="shared" si="280"/>
        <v>51553.744000000006</v>
      </c>
      <c r="CD193" s="507">
        <f t="shared" si="280"/>
        <v>1719750.8843081044</v>
      </c>
      <c r="CE193" s="507">
        <f t="shared" si="280"/>
        <v>1719750.8843081044</v>
      </c>
      <c r="CF193" s="507">
        <f t="shared" si="281"/>
        <v>0</v>
      </c>
      <c r="CG193" s="507">
        <f t="shared" si="281"/>
        <v>0</v>
      </c>
      <c r="CH193" s="507">
        <f t="shared" si="281"/>
        <v>0</v>
      </c>
      <c r="CI193" s="507">
        <f t="shared" si="281"/>
        <v>0</v>
      </c>
      <c r="CJ193" s="507">
        <f t="shared" si="276"/>
        <v>0</v>
      </c>
      <c r="CK193" s="507">
        <f t="shared" si="61"/>
        <v>0</v>
      </c>
      <c r="CL193" s="507">
        <f t="shared" si="61"/>
        <v>0</v>
      </c>
      <c r="CM193" s="507">
        <f t="shared" si="61"/>
        <v>0</v>
      </c>
      <c r="CO193" s="511">
        <f>IF(EXACT(A193,LCI!A35),LCI!F35,-1*10^6)</f>
        <v>59.3</v>
      </c>
      <c r="CP193" s="511">
        <f t="shared" si="62"/>
        <v>35783.196910344013</v>
      </c>
      <c r="CQ193" s="511">
        <f t="shared" si="62"/>
        <v>35783.196910344013</v>
      </c>
      <c r="CR193" s="511">
        <f t="shared" si="62"/>
        <v>1824463.3333333333</v>
      </c>
      <c r="CS193" s="511">
        <f t="shared" si="62"/>
        <v>1824463.3333333333</v>
      </c>
      <c r="CT193" s="511">
        <f t="shared" si="62"/>
        <v>1824463.3333333333</v>
      </c>
      <c r="CU193" s="511">
        <f t="shared" si="62"/>
        <v>0</v>
      </c>
      <c r="CV193" s="511">
        <f t="shared" si="282"/>
        <v>0</v>
      </c>
      <c r="CW193" s="511">
        <f t="shared" si="282"/>
        <v>0</v>
      </c>
      <c r="CX193" s="511">
        <f t="shared" si="282"/>
        <v>211167.3</v>
      </c>
      <c r="CY193" s="511">
        <f t="shared" si="282"/>
        <v>699740</v>
      </c>
      <c r="CZ193" s="511">
        <f t="shared" si="282"/>
        <v>521840</v>
      </c>
      <c r="DA193" s="511">
        <f t="shared" si="282"/>
        <v>17407752.218099643</v>
      </c>
      <c r="DB193" s="517">
        <f>N193*$CO193</f>
        <v>17407752.218099643</v>
      </c>
      <c r="DC193" s="511">
        <f t="shared" si="283"/>
        <v>0</v>
      </c>
      <c r="DD193" s="511">
        <f t="shared" si="283"/>
        <v>0</v>
      </c>
      <c r="DE193" s="511">
        <f t="shared" si="283"/>
        <v>0</v>
      </c>
      <c r="DF193" s="511">
        <f t="shared" si="275"/>
        <v>0</v>
      </c>
      <c r="DG193" s="511">
        <f t="shared" si="63"/>
        <v>0</v>
      </c>
      <c r="DH193" s="511">
        <f t="shared" si="63"/>
        <v>0</v>
      </c>
      <c r="DI193" s="511">
        <f t="shared" si="63"/>
        <v>0</v>
      </c>
      <c r="DJ193" s="511">
        <f t="shared" si="63"/>
        <v>0</v>
      </c>
      <c r="DL193" s="530">
        <f>IF(EXACT(A193,LCI!A35),LCI!J35,-1*10^6)</f>
        <v>2.4340000000000001E-2</v>
      </c>
      <c r="DM193" s="530">
        <f t="shared" si="64"/>
        <v>14.687403251227206</v>
      </c>
      <c r="DN193" s="530">
        <f t="shared" si="65"/>
        <v>14.687403251227206</v>
      </c>
      <c r="DO193" s="530">
        <f t="shared" si="66"/>
        <v>748.8606666666667</v>
      </c>
      <c r="DP193" s="530">
        <f t="shared" si="67"/>
        <v>748.8606666666667</v>
      </c>
      <c r="DQ193" s="530">
        <f t="shared" si="68"/>
        <v>748.8606666666667</v>
      </c>
      <c r="DR193" s="530">
        <f t="shared" si="69"/>
        <v>0</v>
      </c>
      <c r="DS193" s="530">
        <f t="shared" si="70"/>
        <v>0</v>
      </c>
      <c r="DT193" s="530">
        <f t="shared" si="71"/>
        <v>0</v>
      </c>
      <c r="DU193" s="530">
        <f t="shared" si="72"/>
        <v>86.67474</v>
      </c>
      <c r="DV193" s="530">
        <f t="shared" si="73"/>
        <v>287.21199999999999</v>
      </c>
      <c r="DW193" s="530">
        <f t="shared" si="74"/>
        <v>214.19200000000001</v>
      </c>
      <c r="DX193" s="530">
        <f t="shared" si="75"/>
        <v>7145.104367429095</v>
      </c>
      <c r="DY193" s="530">
        <f t="shared" si="76"/>
        <v>7145.104367429095</v>
      </c>
      <c r="DZ193" s="530">
        <f t="shared" si="77"/>
        <v>0</v>
      </c>
      <c r="EA193" s="530">
        <f t="shared" si="78"/>
        <v>0</v>
      </c>
      <c r="EB193" s="530">
        <f t="shared" si="79"/>
        <v>0</v>
      </c>
      <c r="EC193" s="530">
        <f t="shared" si="80"/>
        <v>0</v>
      </c>
      <c r="ED193" s="530">
        <f t="shared" si="81"/>
        <v>0</v>
      </c>
      <c r="EE193" s="530">
        <f t="shared" si="82"/>
        <v>0</v>
      </c>
      <c r="EF193" s="530">
        <f t="shared" si="83"/>
        <v>0</v>
      </c>
      <c r="EG193" s="530">
        <f t="shared" si="84"/>
        <v>0</v>
      </c>
      <c r="EI193" s="535">
        <f>IF(EXACT(A193,LCI!A35),LCI!K35,-1*10^6)</f>
        <v>20.522670000000002</v>
      </c>
      <c r="EJ193" s="531">
        <f t="shared" si="85"/>
        <v>12383.924818482459</v>
      </c>
      <c r="EK193" s="536">
        <f t="shared" si="86"/>
        <v>12383.924818482459</v>
      </c>
      <c r="EL193" s="531">
        <f t="shared" si="87"/>
        <v>631414.14700000011</v>
      </c>
      <c r="EM193" s="531">
        <f t="shared" si="88"/>
        <v>631414.14700000011</v>
      </c>
      <c r="EN193" s="531">
        <f t="shared" si="89"/>
        <v>631414.14700000011</v>
      </c>
      <c r="EO193" s="531">
        <f t="shared" si="90"/>
        <v>0</v>
      </c>
      <c r="EP193" s="531">
        <f t="shared" si="91"/>
        <v>0</v>
      </c>
      <c r="EQ193" s="531">
        <f t="shared" si="92"/>
        <v>0</v>
      </c>
      <c r="ER193" s="531">
        <f t="shared" si="93"/>
        <v>73081.227870000002</v>
      </c>
      <c r="ES193" s="531">
        <f t="shared" si="94"/>
        <v>242167.50600000002</v>
      </c>
      <c r="ET193" s="531">
        <f t="shared" si="95"/>
        <v>180599.49600000001</v>
      </c>
      <c r="EU193" s="531">
        <f t="shared" si="96"/>
        <v>6024511.8754439633</v>
      </c>
      <c r="EV193" s="531">
        <f t="shared" si="97"/>
        <v>6024511.8754439633</v>
      </c>
      <c r="EW193" s="531">
        <f t="shared" si="98"/>
        <v>0</v>
      </c>
      <c r="EX193" s="531">
        <f t="shared" si="99"/>
        <v>0</v>
      </c>
      <c r="EY193" s="531">
        <f t="shared" si="100"/>
        <v>0</v>
      </c>
      <c r="EZ193" s="531">
        <f t="shared" si="101"/>
        <v>0</v>
      </c>
      <c r="FA193" s="531">
        <f t="shared" si="102"/>
        <v>0</v>
      </c>
      <c r="FB193" s="531">
        <f t="shared" si="103"/>
        <v>0</v>
      </c>
      <c r="FC193" s="531">
        <f t="shared" si="104"/>
        <v>0</v>
      </c>
      <c r="FD193" s="531">
        <f t="shared" si="105"/>
        <v>0</v>
      </c>
      <c r="FF193" s="532">
        <f>IF(EXACT(A193,LCI!A35),LCI!L35,-1*10^6)</f>
        <v>1.1560000000000001E-2</v>
      </c>
      <c r="FG193" s="532">
        <f t="shared" si="106"/>
        <v>6.9756114044448028</v>
      </c>
      <c r="FH193" s="532">
        <f t="shared" si="107"/>
        <v>6.9756114044448028</v>
      </c>
      <c r="FI193" s="532">
        <f t="shared" si="108"/>
        <v>355.66266666666672</v>
      </c>
      <c r="FJ193" s="532">
        <f t="shared" si="109"/>
        <v>355.66266666666672</v>
      </c>
      <c r="FK193" s="532">
        <f t="shared" si="110"/>
        <v>355.66266666666672</v>
      </c>
      <c r="FL193" s="532">
        <f t="shared" si="111"/>
        <v>0</v>
      </c>
      <c r="FM193" s="532">
        <f t="shared" si="112"/>
        <v>0</v>
      </c>
      <c r="FN193" s="532">
        <f t="shared" si="113"/>
        <v>0</v>
      </c>
      <c r="FO193" s="532">
        <f t="shared" si="114"/>
        <v>41.16516</v>
      </c>
      <c r="FP193" s="532">
        <f t="shared" si="115"/>
        <v>136.40800000000002</v>
      </c>
      <c r="FQ193" s="532">
        <f t="shared" si="116"/>
        <v>101.72800000000001</v>
      </c>
      <c r="FR193" s="532">
        <f t="shared" si="117"/>
        <v>3393.4842435283626</v>
      </c>
      <c r="FS193" s="532">
        <f t="shared" si="118"/>
        <v>3393.4842435283626</v>
      </c>
      <c r="FT193" s="532">
        <f t="shared" si="119"/>
        <v>0</v>
      </c>
      <c r="FU193" s="532">
        <f t="shared" si="120"/>
        <v>0</v>
      </c>
      <c r="FV193" s="532">
        <f t="shared" si="121"/>
        <v>0</v>
      </c>
      <c r="FW193" s="532">
        <f t="shared" si="122"/>
        <v>0</v>
      </c>
      <c r="FX193" s="532">
        <f t="shared" si="123"/>
        <v>0</v>
      </c>
      <c r="FY193" s="532">
        <f t="shared" si="124"/>
        <v>0</v>
      </c>
      <c r="FZ193" s="532">
        <f t="shared" si="125"/>
        <v>0</v>
      </c>
      <c r="GA193" s="532">
        <f t="shared" si="126"/>
        <v>0</v>
      </c>
      <c r="GC193" s="533">
        <f>IF(EXACT(A193,LCI!A35),LCI!M35,-1*10^6)</f>
        <v>1.3E-7</v>
      </c>
      <c r="GD193" s="533">
        <f t="shared" si="127"/>
        <v>7.8445456970400022E-5</v>
      </c>
      <c r="GE193" s="533">
        <f t="shared" si="128"/>
        <v>7.8445456970400022E-5</v>
      </c>
      <c r="GF193" s="533">
        <f t="shared" si="129"/>
        <v>3.999666666666667E-3</v>
      </c>
      <c r="GG193" s="533">
        <f t="shared" si="130"/>
        <v>3.999666666666667E-3</v>
      </c>
      <c r="GH193" s="533">
        <f t="shared" si="131"/>
        <v>3.999666666666667E-3</v>
      </c>
      <c r="GI193" s="533">
        <f t="shared" si="132"/>
        <v>0</v>
      </c>
      <c r="GJ193" s="533">
        <f t="shared" si="133"/>
        <v>0</v>
      </c>
      <c r="GK193" s="533">
        <f t="shared" si="134"/>
        <v>0</v>
      </c>
      <c r="GL193" s="533">
        <f t="shared" si="135"/>
        <v>4.6293000000000001E-4</v>
      </c>
      <c r="GM193" s="533">
        <f t="shared" si="136"/>
        <v>1.534E-3</v>
      </c>
      <c r="GN193" s="533">
        <f t="shared" si="137"/>
        <v>1.1440000000000001E-3</v>
      </c>
      <c r="GO193" s="533">
        <f t="shared" si="138"/>
        <v>3.8162020039678814E-2</v>
      </c>
      <c r="GP193" s="533">
        <f t="shared" si="139"/>
        <v>3.8162020039678814E-2</v>
      </c>
      <c r="GQ193" s="533">
        <f t="shared" si="140"/>
        <v>0</v>
      </c>
      <c r="GR193" s="533">
        <f t="shared" si="141"/>
        <v>0</v>
      </c>
      <c r="GS193" s="533">
        <f t="shared" si="142"/>
        <v>0</v>
      </c>
      <c r="GT193" s="533">
        <f t="shared" si="143"/>
        <v>0</v>
      </c>
      <c r="GU193" s="533">
        <f t="shared" si="144"/>
        <v>0</v>
      </c>
      <c r="GV193" s="533">
        <f t="shared" si="145"/>
        <v>0</v>
      </c>
      <c r="GW193" s="533">
        <f t="shared" si="146"/>
        <v>0</v>
      </c>
      <c r="GX193" s="533">
        <f t="shared" si="147"/>
        <v>0</v>
      </c>
      <c r="GZ193" s="511">
        <f>IF(EXACT(A193,LCI!A35),LCI!N35,-1*10^6)</f>
        <v>9.7999999999999993E-7</v>
      </c>
      <c r="HA193" s="511">
        <f t="shared" si="148"/>
        <v>5.9135806023840015E-4</v>
      </c>
      <c r="HB193" s="511">
        <f t="shared" si="149"/>
        <v>5.9135806023840015E-4</v>
      </c>
      <c r="HC193" s="511">
        <f t="shared" si="150"/>
        <v>3.0151333333333332E-2</v>
      </c>
      <c r="HD193" s="511">
        <f t="shared" si="151"/>
        <v>3.0151333333333332E-2</v>
      </c>
      <c r="HE193" s="511">
        <f t="shared" si="152"/>
        <v>3.0151333333333332E-2</v>
      </c>
      <c r="HF193" s="511">
        <f t="shared" si="153"/>
        <v>0</v>
      </c>
      <c r="HG193" s="511">
        <f t="shared" si="154"/>
        <v>0</v>
      </c>
      <c r="HH193" s="511">
        <f t="shared" si="155"/>
        <v>0</v>
      </c>
      <c r="HI193" s="511">
        <f t="shared" si="156"/>
        <v>3.4897799999999996E-3</v>
      </c>
      <c r="HJ193" s="511">
        <f t="shared" si="157"/>
        <v>1.1564E-2</v>
      </c>
      <c r="HK193" s="511">
        <f t="shared" si="158"/>
        <v>8.6239999999999997E-3</v>
      </c>
      <c r="HL193" s="511">
        <f t="shared" si="159"/>
        <v>0.28768292029911718</v>
      </c>
      <c r="HM193" s="511">
        <f t="shared" si="160"/>
        <v>0.28768292029911718</v>
      </c>
      <c r="HN193" s="511">
        <f t="shared" si="161"/>
        <v>0</v>
      </c>
      <c r="HO193" s="511">
        <f t="shared" si="162"/>
        <v>0</v>
      </c>
      <c r="HP193" s="511">
        <f t="shared" si="163"/>
        <v>0</v>
      </c>
      <c r="HQ193" s="511">
        <f t="shared" si="164"/>
        <v>0</v>
      </c>
      <c r="HR193" s="511">
        <f t="shared" si="165"/>
        <v>0</v>
      </c>
      <c r="HS193" s="511">
        <f t="shared" si="166"/>
        <v>0</v>
      </c>
      <c r="HT193" s="511">
        <f t="shared" si="167"/>
        <v>0</v>
      </c>
      <c r="HU193" s="511">
        <f t="shared" si="168"/>
        <v>0</v>
      </c>
      <c r="HW193" s="534">
        <f>IF(EXACT(A193,LCI!A35),LCI!O35,-1*10^6)</f>
        <v>5.75E-7</v>
      </c>
      <c r="HX193" s="534">
        <f t="shared" si="169"/>
        <v>3.4697029044600014E-4</v>
      </c>
      <c r="HY193" s="534">
        <f t="shared" si="170"/>
        <v>3.4697029044600014E-4</v>
      </c>
      <c r="HZ193" s="534">
        <f t="shared" si="171"/>
        <v>1.7690833333333333E-2</v>
      </c>
      <c r="IA193" s="534">
        <f t="shared" si="172"/>
        <v>1.7690833333333333E-2</v>
      </c>
      <c r="IB193" s="534">
        <f t="shared" si="173"/>
        <v>1.7690833333333333E-2</v>
      </c>
      <c r="IC193" s="534">
        <f t="shared" si="174"/>
        <v>0</v>
      </c>
      <c r="ID193" s="534">
        <f t="shared" si="175"/>
        <v>0</v>
      </c>
      <c r="IE193" s="534">
        <f t="shared" si="176"/>
        <v>0</v>
      </c>
      <c r="IF193" s="534">
        <f t="shared" si="177"/>
        <v>2.0475749999999998E-3</v>
      </c>
      <c r="IG193" s="534">
        <f t="shared" si="178"/>
        <v>6.7850000000000002E-3</v>
      </c>
      <c r="IH193" s="534">
        <f t="shared" si="179"/>
        <v>5.0600000000000003E-3</v>
      </c>
      <c r="II193" s="534">
        <f t="shared" si="180"/>
        <v>0.16879355017550246</v>
      </c>
      <c r="IJ193" s="534">
        <f t="shared" si="181"/>
        <v>0.16879355017550246</v>
      </c>
      <c r="IK193" s="534">
        <f t="shared" si="182"/>
        <v>0</v>
      </c>
      <c r="IL193" s="534">
        <f t="shared" si="183"/>
        <v>0</v>
      </c>
      <c r="IM193" s="534">
        <f t="shared" si="184"/>
        <v>0</v>
      </c>
      <c r="IN193" s="534">
        <f t="shared" si="185"/>
        <v>0</v>
      </c>
      <c r="IO193" s="534">
        <f t="shared" si="186"/>
        <v>0</v>
      </c>
      <c r="IP193" s="534">
        <f t="shared" si="187"/>
        <v>0</v>
      </c>
      <c r="IQ193" s="534">
        <f t="shared" si="188"/>
        <v>0</v>
      </c>
      <c r="IR193" s="534">
        <f t="shared" si="189"/>
        <v>0</v>
      </c>
      <c r="IT193" s="531">
        <f>IF(EXACT(A193,LCI!A35),LCI!P35,-1*10^6)</f>
        <v>0.25003999999999998</v>
      </c>
      <c r="IU193" s="531">
        <f t="shared" si="190"/>
        <v>150.88078508368324</v>
      </c>
      <c r="IV193" s="531">
        <f t="shared" si="191"/>
        <v>150.88078508368324</v>
      </c>
      <c r="IW193" s="531">
        <f t="shared" si="192"/>
        <v>7692.8973333333333</v>
      </c>
      <c r="IX193" s="531">
        <f t="shared" si="193"/>
        <v>7692.8973333333333</v>
      </c>
      <c r="IY193" s="531">
        <f t="shared" si="194"/>
        <v>7692.8973333333333</v>
      </c>
      <c r="IZ193" s="531">
        <f t="shared" si="195"/>
        <v>0</v>
      </c>
      <c r="JA193" s="531">
        <f t="shared" si="196"/>
        <v>0</v>
      </c>
      <c r="JB193" s="531">
        <f t="shared" si="197"/>
        <v>0</v>
      </c>
      <c r="JC193" s="531">
        <f t="shared" si="198"/>
        <v>890.39243999999997</v>
      </c>
      <c r="JD193" s="531">
        <f t="shared" si="199"/>
        <v>2950.4719999999998</v>
      </c>
      <c r="JE193" s="531">
        <f t="shared" si="200"/>
        <v>2200.3519999999999</v>
      </c>
      <c r="JF193" s="531">
        <f t="shared" si="201"/>
        <v>73400.242236317616</v>
      </c>
      <c r="JG193" s="531">
        <f t="shared" si="202"/>
        <v>73400.242236317616</v>
      </c>
      <c r="JH193" s="531">
        <f t="shared" si="203"/>
        <v>0</v>
      </c>
      <c r="JI193" s="531">
        <f t="shared" si="204"/>
        <v>0</v>
      </c>
      <c r="JJ193" s="531">
        <f t="shared" si="205"/>
        <v>0</v>
      </c>
      <c r="JK193" s="531">
        <f t="shared" si="206"/>
        <v>0</v>
      </c>
      <c r="JL193" s="531">
        <f t="shared" si="207"/>
        <v>0</v>
      </c>
      <c r="JM193" s="531">
        <f t="shared" si="208"/>
        <v>0</v>
      </c>
      <c r="JN193" s="531">
        <f t="shared" si="209"/>
        <v>0</v>
      </c>
      <c r="JO193" s="531">
        <f t="shared" si="210"/>
        <v>0</v>
      </c>
      <c r="JQ193" s="532">
        <f>IF(EXACT(A193,LCI!A35),LCI!Q35,-1*10^6)</f>
        <v>7.14</v>
      </c>
      <c r="JR193" s="532">
        <f t="shared" si="211"/>
        <v>4308.4658674512011</v>
      </c>
      <c r="JS193" s="532">
        <f t="shared" si="212"/>
        <v>4308.4658674512011</v>
      </c>
      <c r="JT193" s="532">
        <f t="shared" si="213"/>
        <v>219674</v>
      </c>
      <c r="JU193" s="532">
        <f t="shared" si="214"/>
        <v>219674</v>
      </c>
      <c r="JV193" s="532">
        <f t="shared" si="215"/>
        <v>219674</v>
      </c>
      <c r="JW193" s="532">
        <f t="shared" si="216"/>
        <v>0</v>
      </c>
      <c r="JX193" s="532">
        <f t="shared" si="217"/>
        <v>0</v>
      </c>
      <c r="JY193" s="532">
        <f t="shared" si="218"/>
        <v>0</v>
      </c>
      <c r="JZ193" s="532">
        <f t="shared" si="219"/>
        <v>25425.539999999997</v>
      </c>
      <c r="KA193" s="532">
        <f t="shared" si="220"/>
        <v>84252</v>
      </c>
      <c r="KB193" s="532">
        <f t="shared" si="221"/>
        <v>62832</v>
      </c>
      <c r="KC193" s="532">
        <f t="shared" si="222"/>
        <v>2095975.5621792825</v>
      </c>
      <c r="KD193" s="532">
        <f t="shared" si="223"/>
        <v>2095975.5621792825</v>
      </c>
      <c r="KE193" s="532">
        <f t="shared" si="224"/>
        <v>0</v>
      </c>
      <c r="KF193" s="532">
        <f t="shared" si="225"/>
        <v>0</v>
      </c>
      <c r="KG193" s="532">
        <f t="shared" si="226"/>
        <v>0</v>
      </c>
      <c r="KH193" s="532">
        <f t="shared" si="227"/>
        <v>0</v>
      </c>
      <c r="KI193" s="532">
        <f t="shared" si="228"/>
        <v>0</v>
      </c>
      <c r="KJ193" s="532">
        <f t="shared" si="229"/>
        <v>0</v>
      </c>
      <c r="KK193" s="532">
        <f t="shared" si="230"/>
        <v>0</v>
      </c>
      <c r="KL193" s="532">
        <f t="shared" si="231"/>
        <v>0</v>
      </c>
      <c r="KN193" s="533">
        <f>IF(EXACT(A193,LCI!A35),LCI!R35,-1*10^6)</f>
        <v>3.15E-3</v>
      </c>
      <c r="KO193" s="533">
        <f t="shared" si="232"/>
        <v>1.9007937650520006</v>
      </c>
      <c r="KP193" s="533">
        <f t="shared" si="233"/>
        <v>1.9007937650520006</v>
      </c>
      <c r="KQ193" s="533">
        <f t="shared" si="234"/>
        <v>96.915000000000006</v>
      </c>
      <c r="KR193" s="533">
        <f t="shared" si="235"/>
        <v>96.915000000000006</v>
      </c>
      <c r="KS193" s="533">
        <f t="shared" si="236"/>
        <v>96.915000000000006</v>
      </c>
      <c r="KT193" s="533">
        <f t="shared" si="237"/>
        <v>0</v>
      </c>
      <c r="KU193" s="533">
        <f t="shared" si="238"/>
        <v>0</v>
      </c>
      <c r="KV193" s="533">
        <f t="shared" si="239"/>
        <v>0</v>
      </c>
      <c r="KW193" s="533">
        <f t="shared" si="240"/>
        <v>11.21715</v>
      </c>
      <c r="KX193" s="533">
        <f t="shared" si="241"/>
        <v>37.17</v>
      </c>
      <c r="KY193" s="533">
        <f t="shared" si="242"/>
        <v>27.72</v>
      </c>
      <c r="KZ193" s="533">
        <f t="shared" si="243"/>
        <v>924.69510096144825</v>
      </c>
      <c r="LA193" s="533">
        <f t="shared" si="244"/>
        <v>924.69510096144825</v>
      </c>
      <c r="LB193" s="533">
        <f t="shared" si="245"/>
        <v>0</v>
      </c>
      <c r="LC193" s="533">
        <f t="shared" si="246"/>
        <v>0</v>
      </c>
      <c r="LD193" s="533">
        <f t="shared" si="247"/>
        <v>0</v>
      </c>
      <c r="LE193" s="533">
        <f t="shared" si="248"/>
        <v>0</v>
      </c>
      <c r="LF193" s="533">
        <f t="shared" si="249"/>
        <v>0</v>
      </c>
      <c r="LG193" s="533">
        <f t="shared" si="250"/>
        <v>0</v>
      </c>
      <c r="LH193" s="533">
        <f t="shared" si="251"/>
        <v>0</v>
      </c>
      <c r="LI193" s="533">
        <f t="shared" si="252"/>
        <v>0</v>
      </c>
    </row>
    <row r="194" spans="1:321"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45"/>
        <v>0</v>
      </c>
      <c r="Z194" s="47">
        <f t="shared" si="46"/>
        <v>0</v>
      </c>
      <c r="AA194" s="47">
        <f t="shared" si="47"/>
        <v>0</v>
      </c>
      <c r="AB194" s="47">
        <f t="shared" si="48"/>
        <v>0</v>
      </c>
      <c r="AC194" s="47">
        <f t="shared" si="49"/>
        <v>0</v>
      </c>
      <c r="AD194" s="47">
        <f t="shared" si="291"/>
        <v>0</v>
      </c>
      <c r="AE194" s="47">
        <f t="shared" si="292"/>
        <v>0</v>
      </c>
      <c r="AF194" s="47">
        <f t="shared" si="293"/>
        <v>0</v>
      </c>
      <c r="AG194" s="47">
        <f t="shared" si="294"/>
        <v>0</v>
      </c>
      <c r="AH194" s="47">
        <f t="shared" si="295"/>
        <v>0</v>
      </c>
      <c r="AI194" s="47">
        <f t="shared" si="296"/>
        <v>0</v>
      </c>
      <c r="AJ194" s="47">
        <f t="shared" si="288"/>
        <v>0</v>
      </c>
      <c r="AK194" s="47">
        <f t="shared" si="50"/>
        <v>0</v>
      </c>
      <c r="AL194" s="262">
        <f t="shared" si="51"/>
        <v>0</v>
      </c>
      <c r="AM194" s="260">
        <f t="shared" si="52"/>
        <v>0</v>
      </c>
      <c r="AN194" s="260">
        <f t="shared" si="53"/>
        <v>0</v>
      </c>
      <c r="AO194" s="260">
        <f t="shared" si="54"/>
        <v>0</v>
      </c>
      <c r="AP194" s="260">
        <f t="shared" si="55"/>
        <v>0</v>
      </c>
      <c r="AQ194" s="260">
        <f t="shared" si="56"/>
        <v>0</v>
      </c>
      <c r="AR194" s="260">
        <f t="shared" si="57"/>
        <v>0</v>
      </c>
      <c r="AS194" s="260">
        <f t="shared" si="58"/>
        <v>0</v>
      </c>
      <c r="AU194" s="41">
        <f>IF(EXACT(A194,LCI!A36),LCI!H36,-1*10^6)</f>
        <v>928.98</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0">
        <f t="shared" si="17"/>
        <v>0</v>
      </c>
      <c r="BE194" s="521">
        <f t="shared" si="18"/>
        <v>0</v>
      </c>
      <c r="BF194" s="71">
        <f t="shared" si="19"/>
        <v>0</v>
      </c>
      <c r="BG194" s="521">
        <f t="shared" si="278"/>
        <v>0</v>
      </c>
      <c r="BH194" s="529">
        <f t="shared" si="263"/>
        <v>0</v>
      </c>
      <c r="BI194" s="71">
        <f t="shared" si="254"/>
        <v>0</v>
      </c>
      <c r="BJ194" s="71">
        <f t="shared" si="255"/>
        <v>0</v>
      </c>
      <c r="BK194" s="71">
        <f t="shared" si="256"/>
        <v>0</v>
      </c>
      <c r="BL194" s="71">
        <f t="shared" si="257"/>
        <v>0</v>
      </c>
      <c r="BM194" s="71">
        <f t="shared" si="258"/>
        <v>0</v>
      </c>
      <c r="BN194" s="71">
        <f t="shared" si="259"/>
        <v>0</v>
      </c>
      <c r="BO194" s="71">
        <f t="shared" si="260"/>
        <v>0</v>
      </c>
      <c r="BP194" s="71">
        <f t="shared" si="261"/>
        <v>0</v>
      </c>
      <c r="BR194" s="507">
        <f>IF(EXACT(A194,LCI!A36),LCI!I36,-1*10^6)</f>
        <v>1.2529999999999999E-2</v>
      </c>
      <c r="BS194" s="507">
        <f t="shared" si="59"/>
        <v>0</v>
      </c>
      <c r="BT194" s="507">
        <f t="shared" si="60"/>
        <v>0</v>
      </c>
      <c r="BU194" s="507">
        <f t="shared" si="60"/>
        <v>0</v>
      </c>
      <c r="BV194" s="507">
        <f t="shared" si="60"/>
        <v>0</v>
      </c>
      <c r="BW194" s="507">
        <f t="shared" si="60"/>
        <v>0</v>
      </c>
      <c r="BX194" s="507">
        <f t="shared" si="60"/>
        <v>0</v>
      </c>
      <c r="BY194" s="507">
        <f t="shared" si="60"/>
        <v>0</v>
      </c>
      <c r="BZ194" s="507">
        <f t="shared" si="280"/>
        <v>0</v>
      </c>
      <c r="CA194" s="507">
        <f t="shared" si="280"/>
        <v>0</v>
      </c>
      <c r="CB194" s="507">
        <f t="shared" si="280"/>
        <v>0</v>
      </c>
      <c r="CC194" s="507">
        <f t="shared" si="280"/>
        <v>0</v>
      </c>
      <c r="CD194" s="507">
        <f t="shared" si="280"/>
        <v>0</v>
      </c>
      <c r="CE194" s="507">
        <f t="shared" si="280"/>
        <v>0</v>
      </c>
      <c r="CF194" s="507">
        <f t="shared" si="281"/>
        <v>0</v>
      </c>
      <c r="CG194" s="507">
        <f t="shared" si="281"/>
        <v>0</v>
      </c>
      <c r="CH194" s="507">
        <f t="shared" si="281"/>
        <v>0</v>
      </c>
      <c r="CI194" s="507">
        <f t="shared" si="281"/>
        <v>0</v>
      </c>
      <c r="CJ194" s="507">
        <f t="shared" si="276"/>
        <v>0</v>
      </c>
      <c r="CK194" s="507">
        <f t="shared" si="61"/>
        <v>0</v>
      </c>
      <c r="CL194" s="507">
        <f t="shared" si="61"/>
        <v>0</v>
      </c>
      <c r="CM194" s="507">
        <f t="shared" si="61"/>
        <v>0</v>
      </c>
      <c r="CO194" s="511">
        <f>IF(EXACT(A194,LCI!A36),LCI!F36,-1*10^6)</f>
        <v>0</v>
      </c>
      <c r="CP194" s="511">
        <f t="shared" si="62"/>
        <v>0</v>
      </c>
      <c r="CQ194" s="511">
        <f t="shared" si="62"/>
        <v>0</v>
      </c>
      <c r="CR194" s="511">
        <f t="shared" si="62"/>
        <v>0</v>
      </c>
      <c r="CS194" s="511">
        <f t="shared" si="62"/>
        <v>0</v>
      </c>
      <c r="CT194" s="511">
        <f t="shared" si="62"/>
        <v>0</v>
      </c>
      <c r="CU194" s="511">
        <f t="shared" si="62"/>
        <v>0</v>
      </c>
      <c r="CV194" s="511">
        <f t="shared" si="282"/>
        <v>0</v>
      </c>
      <c r="CW194" s="511">
        <f t="shared" si="282"/>
        <v>0</v>
      </c>
      <c r="CX194" s="511">
        <f t="shared" si="282"/>
        <v>0</v>
      </c>
      <c r="CY194" s="511">
        <f t="shared" si="282"/>
        <v>0</v>
      </c>
      <c r="CZ194" s="511">
        <f t="shared" si="282"/>
        <v>0</v>
      </c>
      <c r="DA194" s="511">
        <f t="shared" si="282"/>
        <v>0</v>
      </c>
      <c r="DB194" s="511">
        <f t="shared" si="283"/>
        <v>0</v>
      </c>
      <c r="DC194" s="511">
        <f t="shared" si="283"/>
        <v>0</v>
      </c>
      <c r="DD194" s="511">
        <f t="shared" si="283"/>
        <v>0</v>
      </c>
      <c r="DE194" s="511">
        <f t="shared" si="283"/>
        <v>0</v>
      </c>
      <c r="DF194" s="511">
        <f t="shared" si="275"/>
        <v>0</v>
      </c>
      <c r="DG194" s="511">
        <f t="shared" si="63"/>
        <v>0</v>
      </c>
      <c r="DH194" s="511">
        <f t="shared" si="63"/>
        <v>0</v>
      </c>
      <c r="DI194" s="511">
        <f t="shared" si="63"/>
        <v>0</v>
      </c>
      <c r="DJ194" s="511">
        <f t="shared" si="63"/>
        <v>0</v>
      </c>
      <c r="DL194" s="530">
        <f>IF(EXACT(A194,LCI!A36),LCI!J36,-1*10^6)</f>
        <v>1.372E-2</v>
      </c>
      <c r="DM194" s="530">
        <f t="shared" si="64"/>
        <v>0</v>
      </c>
      <c r="DN194" s="530">
        <f t="shared" si="65"/>
        <v>0</v>
      </c>
      <c r="DO194" s="530">
        <f t="shared" si="66"/>
        <v>0</v>
      </c>
      <c r="DP194" s="530">
        <f t="shared" si="67"/>
        <v>0</v>
      </c>
      <c r="DQ194" s="530">
        <f t="shared" si="68"/>
        <v>0</v>
      </c>
      <c r="DR194" s="530">
        <f t="shared" si="69"/>
        <v>0</v>
      </c>
      <c r="DS194" s="530">
        <f t="shared" si="70"/>
        <v>0</v>
      </c>
      <c r="DT194" s="530">
        <f t="shared" si="71"/>
        <v>0</v>
      </c>
      <c r="DU194" s="530">
        <f t="shared" si="72"/>
        <v>0</v>
      </c>
      <c r="DV194" s="530">
        <f t="shared" si="73"/>
        <v>0</v>
      </c>
      <c r="DW194" s="530">
        <f t="shared" si="74"/>
        <v>0</v>
      </c>
      <c r="DX194" s="530">
        <f t="shared" si="75"/>
        <v>0</v>
      </c>
      <c r="DY194" s="530">
        <f t="shared" si="76"/>
        <v>0</v>
      </c>
      <c r="DZ194" s="530">
        <f t="shared" si="77"/>
        <v>0</v>
      </c>
      <c r="EA194" s="530">
        <f t="shared" si="78"/>
        <v>0</v>
      </c>
      <c r="EB194" s="530">
        <f t="shared" si="79"/>
        <v>0</v>
      </c>
      <c r="EC194" s="530">
        <f t="shared" si="80"/>
        <v>0</v>
      </c>
      <c r="ED194" s="530">
        <f t="shared" si="81"/>
        <v>0</v>
      </c>
      <c r="EE194" s="530">
        <f t="shared" si="82"/>
        <v>0</v>
      </c>
      <c r="EF194" s="530">
        <f t="shared" si="83"/>
        <v>0</v>
      </c>
      <c r="EG194" s="530">
        <f t="shared" si="84"/>
        <v>0</v>
      </c>
      <c r="EI194" s="535">
        <f>IF(EXACT(A194,LCI!A36),LCI!K36,-1*10^6)</f>
        <v>13.8354</v>
      </c>
      <c r="EJ194" s="531">
        <f t="shared" si="85"/>
        <v>0</v>
      </c>
      <c r="EK194" s="536">
        <f t="shared" si="86"/>
        <v>0</v>
      </c>
      <c r="EL194" s="531">
        <f t="shared" si="87"/>
        <v>0</v>
      </c>
      <c r="EM194" s="531">
        <f t="shared" si="88"/>
        <v>0</v>
      </c>
      <c r="EN194" s="531">
        <f t="shared" si="89"/>
        <v>0</v>
      </c>
      <c r="EO194" s="531">
        <f t="shared" si="90"/>
        <v>0</v>
      </c>
      <c r="EP194" s="531">
        <f t="shared" si="91"/>
        <v>0</v>
      </c>
      <c r="EQ194" s="531">
        <f t="shared" si="92"/>
        <v>0</v>
      </c>
      <c r="ER194" s="531">
        <f t="shared" si="93"/>
        <v>0</v>
      </c>
      <c r="ES194" s="531">
        <f t="shared" si="94"/>
        <v>0</v>
      </c>
      <c r="ET194" s="531">
        <f t="shared" si="95"/>
        <v>0</v>
      </c>
      <c r="EU194" s="531">
        <f t="shared" si="96"/>
        <v>0</v>
      </c>
      <c r="EV194" s="531">
        <f t="shared" si="97"/>
        <v>0</v>
      </c>
      <c r="EW194" s="531">
        <f t="shared" si="98"/>
        <v>0</v>
      </c>
      <c r="EX194" s="531">
        <f t="shared" si="99"/>
        <v>0</v>
      </c>
      <c r="EY194" s="531">
        <f t="shared" si="100"/>
        <v>0</v>
      </c>
      <c r="EZ194" s="531">
        <f t="shared" si="101"/>
        <v>0</v>
      </c>
      <c r="FA194" s="531">
        <f t="shared" si="102"/>
        <v>0</v>
      </c>
      <c r="FB194" s="531">
        <f t="shared" si="103"/>
        <v>0</v>
      </c>
      <c r="FC194" s="531">
        <f t="shared" si="104"/>
        <v>0</v>
      </c>
      <c r="FD194" s="531">
        <f t="shared" si="105"/>
        <v>0</v>
      </c>
      <c r="FF194" s="532">
        <f>IF(EXACT(A194,LCI!A36),LCI!L36,-1*10^6)</f>
        <v>1.0919999999999999E-2</v>
      </c>
      <c r="FG194" s="532">
        <f t="shared" si="106"/>
        <v>0</v>
      </c>
      <c r="FH194" s="532">
        <f t="shared" si="107"/>
        <v>0</v>
      </c>
      <c r="FI194" s="532">
        <f t="shared" si="108"/>
        <v>0</v>
      </c>
      <c r="FJ194" s="532">
        <f t="shared" si="109"/>
        <v>0</v>
      </c>
      <c r="FK194" s="532">
        <f t="shared" si="110"/>
        <v>0</v>
      </c>
      <c r="FL194" s="532">
        <f t="shared" si="111"/>
        <v>0</v>
      </c>
      <c r="FM194" s="532">
        <f t="shared" si="112"/>
        <v>0</v>
      </c>
      <c r="FN194" s="532">
        <f t="shared" si="113"/>
        <v>0</v>
      </c>
      <c r="FO194" s="532">
        <f t="shared" si="114"/>
        <v>0</v>
      </c>
      <c r="FP194" s="532">
        <f t="shared" si="115"/>
        <v>0</v>
      </c>
      <c r="FQ194" s="532">
        <f t="shared" si="116"/>
        <v>0</v>
      </c>
      <c r="FR194" s="532">
        <f t="shared" si="117"/>
        <v>0</v>
      </c>
      <c r="FS194" s="532">
        <f t="shared" si="118"/>
        <v>0</v>
      </c>
      <c r="FT194" s="532">
        <f t="shared" si="119"/>
        <v>0</v>
      </c>
      <c r="FU194" s="532">
        <f t="shared" si="120"/>
        <v>0</v>
      </c>
      <c r="FV194" s="532">
        <f t="shared" si="121"/>
        <v>0</v>
      </c>
      <c r="FW194" s="532">
        <f t="shared" si="122"/>
        <v>0</v>
      </c>
      <c r="FX194" s="532">
        <f t="shared" si="123"/>
        <v>0</v>
      </c>
      <c r="FY194" s="532">
        <f t="shared" si="124"/>
        <v>0</v>
      </c>
      <c r="FZ194" s="532">
        <f t="shared" si="125"/>
        <v>0</v>
      </c>
      <c r="GA194" s="532">
        <f t="shared" si="126"/>
        <v>0</v>
      </c>
      <c r="GC194" s="533">
        <f>IF(EXACT(A194,LCI!A36),LCI!M36,-1*10^6)</f>
        <v>1.24E-7</v>
      </c>
      <c r="GD194" s="533">
        <f t="shared" si="127"/>
        <v>0</v>
      </c>
      <c r="GE194" s="533">
        <f t="shared" si="128"/>
        <v>0</v>
      </c>
      <c r="GF194" s="533">
        <f t="shared" si="129"/>
        <v>0</v>
      </c>
      <c r="GG194" s="533">
        <f t="shared" si="130"/>
        <v>0</v>
      </c>
      <c r="GH194" s="533">
        <f t="shared" si="131"/>
        <v>0</v>
      </c>
      <c r="GI194" s="533">
        <f t="shared" si="132"/>
        <v>0</v>
      </c>
      <c r="GJ194" s="533">
        <f t="shared" si="133"/>
        <v>0</v>
      </c>
      <c r="GK194" s="533">
        <f t="shared" si="134"/>
        <v>0</v>
      </c>
      <c r="GL194" s="533">
        <f t="shared" si="135"/>
        <v>0</v>
      </c>
      <c r="GM194" s="533">
        <f t="shared" si="136"/>
        <v>0</v>
      </c>
      <c r="GN194" s="533">
        <f t="shared" si="137"/>
        <v>0</v>
      </c>
      <c r="GO194" s="533">
        <f t="shared" si="138"/>
        <v>0</v>
      </c>
      <c r="GP194" s="533">
        <f t="shared" si="139"/>
        <v>0</v>
      </c>
      <c r="GQ194" s="533">
        <f t="shared" si="140"/>
        <v>0</v>
      </c>
      <c r="GR194" s="533">
        <f t="shared" si="141"/>
        <v>0</v>
      </c>
      <c r="GS194" s="533">
        <f t="shared" si="142"/>
        <v>0</v>
      </c>
      <c r="GT194" s="533">
        <f t="shared" si="143"/>
        <v>0</v>
      </c>
      <c r="GU194" s="533">
        <f t="shared" si="144"/>
        <v>0</v>
      </c>
      <c r="GV194" s="533">
        <f t="shared" si="145"/>
        <v>0</v>
      </c>
      <c r="GW194" s="533">
        <f t="shared" si="146"/>
        <v>0</v>
      </c>
      <c r="GX194" s="533">
        <f t="shared" si="147"/>
        <v>0</v>
      </c>
      <c r="GZ194" s="511">
        <f>IF(EXACT(A194,LCI!A36),LCI!N36,-1*10^6)</f>
        <v>5.6400000000000002E-7</v>
      </c>
      <c r="HA194" s="511">
        <f t="shared" si="148"/>
        <v>0</v>
      </c>
      <c r="HB194" s="511">
        <f t="shared" si="149"/>
        <v>0</v>
      </c>
      <c r="HC194" s="511">
        <f t="shared" si="150"/>
        <v>0</v>
      </c>
      <c r="HD194" s="511">
        <f t="shared" si="151"/>
        <v>0</v>
      </c>
      <c r="HE194" s="511">
        <f t="shared" si="152"/>
        <v>0</v>
      </c>
      <c r="HF194" s="511">
        <f t="shared" si="153"/>
        <v>0</v>
      </c>
      <c r="HG194" s="511">
        <f t="shared" si="154"/>
        <v>0</v>
      </c>
      <c r="HH194" s="511">
        <f t="shared" si="155"/>
        <v>0</v>
      </c>
      <c r="HI194" s="511">
        <f t="shared" si="156"/>
        <v>0</v>
      </c>
      <c r="HJ194" s="511">
        <f t="shared" si="157"/>
        <v>0</v>
      </c>
      <c r="HK194" s="511">
        <f t="shared" si="158"/>
        <v>0</v>
      </c>
      <c r="HL194" s="511">
        <f t="shared" si="159"/>
        <v>0</v>
      </c>
      <c r="HM194" s="511">
        <f t="shared" si="160"/>
        <v>0</v>
      </c>
      <c r="HN194" s="511">
        <f t="shared" si="161"/>
        <v>0</v>
      </c>
      <c r="HO194" s="511">
        <f t="shared" si="162"/>
        <v>0</v>
      </c>
      <c r="HP194" s="511">
        <f t="shared" si="163"/>
        <v>0</v>
      </c>
      <c r="HQ194" s="511">
        <f t="shared" si="164"/>
        <v>0</v>
      </c>
      <c r="HR194" s="511">
        <f t="shared" si="165"/>
        <v>0</v>
      </c>
      <c r="HS194" s="511">
        <f t="shared" si="166"/>
        <v>0</v>
      </c>
      <c r="HT194" s="511">
        <f t="shared" si="167"/>
        <v>0</v>
      </c>
      <c r="HU194" s="511">
        <f t="shared" si="168"/>
        <v>0</v>
      </c>
      <c r="HW194" s="534">
        <f>IF(EXACT(A194,LCI!A36),LCI!O36,-1*10^6)</f>
        <v>1.2800000000000001E-7</v>
      </c>
      <c r="HX194" s="534">
        <f t="shared" si="169"/>
        <v>0</v>
      </c>
      <c r="HY194" s="534">
        <f t="shared" si="170"/>
        <v>0</v>
      </c>
      <c r="HZ194" s="534">
        <f t="shared" si="171"/>
        <v>0</v>
      </c>
      <c r="IA194" s="534">
        <f t="shared" si="172"/>
        <v>0</v>
      </c>
      <c r="IB194" s="534">
        <f t="shared" si="173"/>
        <v>0</v>
      </c>
      <c r="IC194" s="534">
        <f t="shared" si="174"/>
        <v>0</v>
      </c>
      <c r="ID194" s="534">
        <f t="shared" si="175"/>
        <v>0</v>
      </c>
      <c r="IE194" s="534">
        <f t="shared" si="176"/>
        <v>0</v>
      </c>
      <c r="IF194" s="534">
        <f t="shared" si="177"/>
        <v>0</v>
      </c>
      <c r="IG194" s="534">
        <f t="shared" si="178"/>
        <v>0</v>
      </c>
      <c r="IH194" s="534">
        <f t="shared" si="179"/>
        <v>0</v>
      </c>
      <c r="II194" s="534">
        <f t="shared" si="180"/>
        <v>0</v>
      </c>
      <c r="IJ194" s="534">
        <f t="shared" si="181"/>
        <v>0</v>
      </c>
      <c r="IK194" s="534">
        <f t="shared" si="182"/>
        <v>0</v>
      </c>
      <c r="IL194" s="534">
        <f t="shared" si="183"/>
        <v>0</v>
      </c>
      <c r="IM194" s="534">
        <f t="shared" si="184"/>
        <v>0</v>
      </c>
      <c r="IN194" s="534">
        <f t="shared" si="185"/>
        <v>0</v>
      </c>
      <c r="IO194" s="534">
        <f t="shared" si="186"/>
        <v>0</v>
      </c>
      <c r="IP194" s="534">
        <f t="shared" si="187"/>
        <v>0</v>
      </c>
      <c r="IQ194" s="534">
        <f t="shared" si="188"/>
        <v>0</v>
      </c>
      <c r="IR194" s="534">
        <f t="shared" si="189"/>
        <v>0</v>
      </c>
      <c r="IT194" s="531">
        <f>IF(EXACT(A194,LCI!A36),LCI!P36,-1*10^6)</f>
        <v>7.7929999999999999E-2</v>
      </c>
      <c r="IU194" s="531">
        <f t="shared" si="190"/>
        <v>0</v>
      </c>
      <c r="IV194" s="531">
        <f t="shared" si="191"/>
        <v>0</v>
      </c>
      <c r="IW194" s="531">
        <f t="shared" si="192"/>
        <v>0</v>
      </c>
      <c r="IX194" s="531">
        <f t="shared" si="193"/>
        <v>0</v>
      </c>
      <c r="IY194" s="531">
        <f t="shared" si="194"/>
        <v>0</v>
      </c>
      <c r="IZ194" s="531">
        <f t="shared" si="195"/>
        <v>0</v>
      </c>
      <c r="JA194" s="531">
        <f t="shared" si="196"/>
        <v>0</v>
      </c>
      <c r="JB194" s="531">
        <f t="shared" si="197"/>
        <v>0</v>
      </c>
      <c r="JC194" s="531">
        <f t="shared" si="198"/>
        <v>0</v>
      </c>
      <c r="JD194" s="531">
        <f t="shared" si="199"/>
        <v>0</v>
      </c>
      <c r="JE194" s="531">
        <f t="shared" si="200"/>
        <v>0</v>
      </c>
      <c r="JF194" s="531">
        <f t="shared" si="201"/>
        <v>0</v>
      </c>
      <c r="JG194" s="531">
        <f t="shared" si="202"/>
        <v>0</v>
      </c>
      <c r="JH194" s="531">
        <f t="shared" si="203"/>
        <v>0</v>
      </c>
      <c r="JI194" s="531">
        <f t="shared" si="204"/>
        <v>0</v>
      </c>
      <c r="JJ194" s="531">
        <f t="shared" si="205"/>
        <v>0</v>
      </c>
      <c r="JK194" s="531">
        <f t="shared" si="206"/>
        <v>0</v>
      </c>
      <c r="JL194" s="531">
        <f t="shared" si="207"/>
        <v>0</v>
      </c>
      <c r="JM194" s="531">
        <f t="shared" si="208"/>
        <v>0</v>
      </c>
      <c r="JN194" s="531">
        <f t="shared" si="209"/>
        <v>0</v>
      </c>
      <c r="JO194" s="531">
        <f t="shared" si="210"/>
        <v>0</v>
      </c>
      <c r="JQ194" s="532">
        <f>IF(EXACT(A194,LCI!A36),LCI!Q36,-1*10^6)</f>
        <v>1.6417200000000001</v>
      </c>
      <c r="JR194" s="532">
        <f t="shared" si="211"/>
        <v>0</v>
      </c>
      <c r="JS194" s="532">
        <f t="shared" si="212"/>
        <v>0</v>
      </c>
      <c r="JT194" s="532">
        <f t="shared" si="213"/>
        <v>0</v>
      </c>
      <c r="JU194" s="532">
        <f t="shared" si="214"/>
        <v>0</v>
      </c>
      <c r="JV194" s="532">
        <f t="shared" si="215"/>
        <v>0</v>
      </c>
      <c r="JW194" s="532">
        <f t="shared" si="216"/>
        <v>0</v>
      </c>
      <c r="JX194" s="532">
        <f t="shared" si="217"/>
        <v>0</v>
      </c>
      <c r="JY194" s="532">
        <f t="shared" si="218"/>
        <v>0</v>
      </c>
      <c r="JZ194" s="532">
        <f t="shared" si="219"/>
        <v>0</v>
      </c>
      <c r="KA194" s="532">
        <f t="shared" si="220"/>
        <v>0</v>
      </c>
      <c r="KB194" s="532">
        <f t="shared" si="221"/>
        <v>0</v>
      </c>
      <c r="KC194" s="532">
        <f t="shared" si="222"/>
        <v>0</v>
      </c>
      <c r="KD194" s="532">
        <f t="shared" si="223"/>
        <v>0</v>
      </c>
      <c r="KE194" s="532">
        <f t="shared" si="224"/>
        <v>0</v>
      </c>
      <c r="KF194" s="532">
        <f t="shared" si="225"/>
        <v>0</v>
      </c>
      <c r="KG194" s="532">
        <f t="shared" si="226"/>
        <v>0</v>
      </c>
      <c r="KH194" s="532">
        <f t="shared" si="227"/>
        <v>0</v>
      </c>
      <c r="KI194" s="532">
        <f t="shared" si="228"/>
        <v>0</v>
      </c>
      <c r="KJ194" s="532">
        <f t="shared" si="229"/>
        <v>0</v>
      </c>
      <c r="KK194" s="532">
        <f t="shared" si="230"/>
        <v>0</v>
      </c>
      <c r="KL194" s="532">
        <f t="shared" si="231"/>
        <v>0</v>
      </c>
      <c r="KN194" s="533">
        <f>IF(EXACT(A194,LCI!A36),LCI!R36,-1*10^6)</f>
        <v>1.4400000000000001E-3</v>
      </c>
      <c r="KO194" s="533">
        <f t="shared" si="232"/>
        <v>0</v>
      </c>
      <c r="KP194" s="533">
        <f t="shared" si="233"/>
        <v>0</v>
      </c>
      <c r="KQ194" s="533">
        <f t="shared" si="234"/>
        <v>0</v>
      </c>
      <c r="KR194" s="533">
        <f t="shared" si="235"/>
        <v>0</v>
      </c>
      <c r="KS194" s="533">
        <f t="shared" si="236"/>
        <v>0</v>
      </c>
      <c r="KT194" s="533">
        <f t="shared" si="237"/>
        <v>0</v>
      </c>
      <c r="KU194" s="533">
        <f t="shared" si="238"/>
        <v>0</v>
      </c>
      <c r="KV194" s="533">
        <f t="shared" si="239"/>
        <v>0</v>
      </c>
      <c r="KW194" s="533">
        <f t="shared" si="240"/>
        <v>0</v>
      </c>
      <c r="KX194" s="533">
        <f t="shared" si="241"/>
        <v>0</v>
      </c>
      <c r="KY194" s="533">
        <f t="shared" si="242"/>
        <v>0</v>
      </c>
      <c r="KZ194" s="533">
        <f t="shared" si="243"/>
        <v>0</v>
      </c>
      <c r="LA194" s="533">
        <f t="shared" si="244"/>
        <v>0</v>
      </c>
      <c r="LB194" s="533">
        <f t="shared" si="245"/>
        <v>0</v>
      </c>
      <c r="LC194" s="533">
        <f t="shared" si="246"/>
        <v>0</v>
      </c>
      <c r="LD194" s="533">
        <f t="shared" si="247"/>
        <v>0</v>
      </c>
      <c r="LE194" s="533">
        <f t="shared" si="248"/>
        <v>0</v>
      </c>
      <c r="LF194" s="533">
        <f t="shared" si="249"/>
        <v>0</v>
      </c>
      <c r="LG194" s="533">
        <f t="shared" si="250"/>
        <v>0</v>
      </c>
      <c r="LH194" s="533">
        <f t="shared" si="251"/>
        <v>0</v>
      </c>
      <c r="LI194" s="533">
        <f t="shared" si="252"/>
        <v>0</v>
      </c>
    </row>
    <row r="195" spans="1:321" x14ac:dyDescent="0.25">
      <c r="A195" s="14" t="str">
        <f>LCI!A37</f>
        <v>Phosphorus in Fertilizer (kg/yr)</v>
      </c>
      <c r="B195" s="42">
        <f>B24</f>
        <v>1074.2693132241131</v>
      </c>
      <c r="C195" s="42">
        <f t="shared" ref="C195:P195" si="313">C24</f>
        <v>1074.2693132241131</v>
      </c>
      <c r="D195" s="42">
        <f t="shared" si="313"/>
        <v>4583.3333333333339</v>
      </c>
      <c r="E195" s="42">
        <f t="shared" si="313"/>
        <v>4583.3333333333339</v>
      </c>
      <c r="F195" s="42">
        <f t="shared" si="313"/>
        <v>4583.3333333333339</v>
      </c>
      <c r="G195" s="42">
        <f t="shared" si="313"/>
        <v>0</v>
      </c>
      <c r="H195" s="42">
        <f t="shared" si="313"/>
        <v>0</v>
      </c>
      <c r="I195" s="42">
        <f t="shared" si="313"/>
        <v>0</v>
      </c>
      <c r="J195" s="42">
        <f t="shared" si="313"/>
        <v>350</v>
      </c>
      <c r="K195" s="42">
        <f>K24</f>
        <v>2225</v>
      </c>
      <c r="L195" s="42">
        <f>L24</f>
        <v>1650</v>
      </c>
      <c r="M195" s="42">
        <f t="shared" si="313"/>
        <v>22865.658797615135</v>
      </c>
      <c r="N195" s="42">
        <f t="shared" si="313"/>
        <v>22865.658797615135</v>
      </c>
      <c r="O195" s="257">
        <f t="shared" si="313"/>
        <v>0</v>
      </c>
      <c r="P195" s="251">
        <f t="shared" si="313"/>
        <v>0</v>
      </c>
      <c r="Q195" s="251"/>
      <c r="R195" s="251"/>
      <c r="S195" s="251"/>
      <c r="T195" s="268"/>
      <c r="U195" s="251"/>
      <c r="V195" s="251"/>
      <c r="X195" s="45">
        <f>IF(EXACT(A195,LCI!A37),LCI!G37,-1*10^6)</f>
        <v>0.66236128999999999</v>
      </c>
      <c r="Y195" s="47">
        <f t="shared" si="45"/>
        <v>711.55440811453764</v>
      </c>
      <c r="Z195" s="47">
        <f t="shared" si="46"/>
        <v>711.55440811453764</v>
      </c>
      <c r="AA195" s="47">
        <f t="shared" si="47"/>
        <v>3035.8225791666669</v>
      </c>
      <c r="AB195" s="47">
        <f t="shared" si="48"/>
        <v>3035.8225791666669</v>
      </c>
      <c r="AC195" s="47">
        <f t="shared" si="49"/>
        <v>3035.8225791666669</v>
      </c>
      <c r="AD195" s="47">
        <f t="shared" si="291"/>
        <v>0</v>
      </c>
      <c r="AE195" s="47">
        <f t="shared" si="292"/>
        <v>0</v>
      </c>
      <c r="AF195" s="47">
        <f t="shared" si="293"/>
        <v>0</v>
      </c>
      <c r="AG195" s="47">
        <f t="shared" si="294"/>
        <v>231.82645149999999</v>
      </c>
      <c r="AH195" s="47">
        <f t="shared" si="295"/>
        <v>1473.7538702500001</v>
      </c>
      <c r="AI195" s="47">
        <f t="shared" si="296"/>
        <v>1092.8961285</v>
      </c>
      <c r="AJ195" s="47">
        <f t="shared" si="288"/>
        <v>15145.32725788821</v>
      </c>
      <c r="AK195" s="47">
        <f t="shared" si="50"/>
        <v>15145.32725788821</v>
      </c>
      <c r="AL195" s="262">
        <f t="shared" si="51"/>
        <v>0</v>
      </c>
      <c r="AM195" s="260">
        <f t="shared" si="52"/>
        <v>0</v>
      </c>
      <c r="AN195" s="260">
        <f t="shared" si="53"/>
        <v>0</v>
      </c>
      <c r="AO195" s="260">
        <f t="shared" si="54"/>
        <v>0</v>
      </c>
      <c r="AP195" s="260">
        <f t="shared" si="55"/>
        <v>0</v>
      </c>
      <c r="AQ195" s="260">
        <f t="shared" si="56"/>
        <v>0</v>
      </c>
      <c r="AR195" s="260">
        <f t="shared" si="57"/>
        <v>0</v>
      </c>
      <c r="AS195" s="260">
        <f t="shared" si="58"/>
        <v>0</v>
      </c>
      <c r="AU195" s="41">
        <f>IF(EXACT(A195,LCI!A37),LCI!H37,-1*10^6)</f>
        <v>3097.81</v>
      </c>
      <c r="AV195" s="71">
        <f t="shared" si="9"/>
        <v>3327882.2211987898</v>
      </c>
      <c r="AW195" s="71">
        <f t="shared" si="10"/>
        <v>3327882.2211987898</v>
      </c>
      <c r="AX195" s="71">
        <f t="shared" si="11"/>
        <v>14198295.833333336</v>
      </c>
      <c r="AY195" s="71">
        <f t="shared" si="12"/>
        <v>14198295.833333336</v>
      </c>
      <c r="AZ195" s="71">
        <f t="shared" si="13"/>
        <v>14198295.833333336</v>
      </c>
      <c r="BA195" s="71">
        <f t="shared" si="14"/>
        <v>0</v>
      </c>
      <c r="BB195" s="71">
        <f t="shared" si="15"/>
        <v>0</v>
      </c>
      <c r="BC195" s="71">
        <f t="shared" si="16"/>
        <v>0</v>
      </c>
      <c r="BD195" s="520">
        <f t="shared" si="17"/>
        <v>1084233.5</v>
      </c>
      <c r="BE195" s="521">
        <f t="shared" si="18"/>
        <v>6892627.25</v>
      </c>
      <c r="BF195" s="71">
        <f t="shared" si="19"/>
        <v>5111386.5</v>
      </c>
      <c r="BG195" s="521">
        <f t="shared" si="278"/>
        <v>70833466.479840145</v>
      </c>
      <c r="BH195" s="529">
        <f t="shared" si="263"/>
        <v>70833466.479840145</v>
      </c>
      <c r="BI195" s="71">
        <f t="shared" si="254"/>
        <v>0</v>
      </c>
      <c r="BJ195" s="71">
        <f t="shared" si="255"/>
        <v>0</v>
      </c>
      <c r="BK195" s="71">
        <f t="shared" si="256"/>
        <v>0</v>
      </c>
      <c r="BL195" s="71">
        <f t="shared" si="257"/>
        <v>0</v>
      </c>
      <c r="BM195" s="71">
        <f t="shared" si="258"/>
        <v>0</v>
      </c>
      <c r="BN195" s="71">
        <f t="shared" si="259"/>
        <v>0</v>
      </c>
      <c r="BO195" s="71">
        <f t="shared" si="260"/>
        <v>0</v>
      </c>
      <c r="BP195" s="71">
        <f t="shared" si="261"/>
        <v>0</v>
      </c>
      <c r="BR195" s="507">
        <f>IF(EXACT(A195,LCI!A37),LCI!I37,-1*10^6)</f>
        <v>1.7399999999999999E-2</v>
      </c>
      <c r="BS195" s="507">
        <f t="shared" si="59"/>
        <v>18.692286050099568</v>
      </c>
      <c r="BT195" s="507">
        <f t="shared" si="60"/>
        <v>18.692286050099568</v>
      </c>
      <c r="BU195" s="507">
        <f t="shared" si="60"/>
        <v>79.75</v>
      </c>
      <c r="BV195" s="507">
        <f t="shared" si="60"/>
        <v>79.75</v>
      </c>
      <c r="BW195" s="507">
        <f t="shared" si="60"/>
        <v>79.75</v>
      </c>
      <c r="BX195" s="507">
        <f t="shared" si="60"/>
        <v>0</v>
      </c>
      <c r="BY195" s="507">
        <f t="shared" si="60"/>
        <v>0</v>
      </c>
      <c r="BZ195" s="507">
        <f t="shared" si="280"/>
        <v>0</v>
      </c>
      <c r="CA195" s="507">
        <f t="shared" si="280"/>
        <v>6.09</v>
      </c>
      <c r="CB195" s="507">
        <f t="shared" si="280"/>
        <v>38.714999999999996</v>
      </c>
      <c r="CC195" s="507">
        <f t="shared" si="280"/>
        <v>28.709999999999997</v>
      </c>
      <c r="CD195" s="507">
        <f t="shared" si="280"/>
        <v>397.86246307850331</v>
      </c>
      <c r="CE195" s="507">
        <f t="shared" si="280"/>
        <v>397.86246307850331</v>
      </c>
      <c r="CF195" s="507">
        <f t="shared" si="281"/>
        <v>0</v>
      </c>
      <c r="CG195" s="507">
        <f t="shared" si="281"/>
        <v>0</v>
      </c>
      <c r="CH195" s="507">
        <f t="shared" si="281"/>
        <v>0</v>
      </c>
      <c r="CI195" s="507">
        <f t="shared" si="281"/>
        <v>0</v>
      </c>
      <c r="CJ195" s="507">
        <f t="shared" si="276"/>
        <v>0</v>
      </c>
      <c r="CK195" s="507">
        <f t="shared" si="61"/>
        <v>0</v>
      </c>
      <c r="CL195" s="507">
        <f t="shared" si="61"/>
        <v>0</v>
      </c>
      <c r="CM195" s="507">
        <f t="shared" si="61"/>
        <v>0</v>
      </c>
      <c r="CO195" s="511">
        <f>IF(EXACT(A195,LCI!A37),LCI!F37,-1*10^6)</f>
        <v>96.88064516</v>
      </c>
      <c r="CP195" s="511">
        <f t="shared" si="62"/>
        <v>104075.9041407422</v>
      </c>
      <c r="CQ195" s="511">
        <f t="shared" si="62"/>
        <v>104075.9041407422</v>
      </c>
      <c r="CR195" s="511">
        <f t="shared" si="62"/>
        <v>444036.29031666671</v>
      </c>
      <c r="CS195" s="511">
        <f t="shared" si="62"/>
        <v>444036.29031666671</v>
      </c>
      <c r="CT195" s="511">
        <f t="shared" si="62"/>
        <v>444036.29031666671</v>
      </c>
      <c r="CU195" s="511">
        <f t="shared" si="62"/>
        <v>0</v>
      </c>
      <c r="CV195" s="511">
        <f t="shared" si="282"/>
        <v>0</v>
      </c>
      <c r="CW195" s="511">
        <f t="shared" si="282"/>
        <v>0</v>
      </c>
      <c r="CX195" s="511">
        <f t="shared" si="282"/>
        <v>33908.225806000002</v>
      </c>
      <c r="CY195" s="511">
        <f t="shared" si="282"/>
        <v>215559.43548099999</v>
      </c>
      <c r="CZ195" s="511">
        <f t="shared" si="282"/>
        <v>159853.064514</v>
      </c>
      <c r="DA195" s="511">
        <f t="shared" si="282"/>
        <v>2215239.7763213841</v>
      </c>
      <c r="DB195" s="517">
        <f t="shared" si="283"/>
        <v>2215239.7763213841</v>
      </c>
      <c r="DC195" s="511">
        <f t="shared" si="283"/>
        <v>0</v>
      </c>
      <c r="DD195" s="511">
        <f t="shared" si="283"/>
        <v>0</v>
      </c>
      <c r="DE195" s="511">
        <f t="shared" si="283"/>
        <v>0</v>
      </c>
      <c r="DF195" s="511">
        <f t="shared" si="275"/>
        <v>0</v>
      </c>
      <c r="DG195" s="511">
        <f t="shared" si="63"/>
        <v>0</v>
      </c>
      <c r="DH195" s="511">
        <f t="shared" si="63"/>
        <v>0</v>
      </c>
      <c r="DI195" s="511">
        <f t="shared" si="63"/>
        <v>0</v>
      </c>
      <c r="DJ195" s="511">
        <f t="shared" si="63"/>
        <v>0</v>
      </c>
      <c r="DL195" s="530">
        <f>IF(EXACT(A195,LCI!A37),LCI!J37,-1*10^6)</f>
        <v>1.5679999999999999E-2</v>
      </c>
      <c r="DM195" s="530">
        <f t="shared" si="64"/>
        <v>16.844542831354094</v>
      </c>
      <c r="DN195" s="530">
        <f t="shared" si="65"/>
        <v>16.844542831354094</v>
      </c>
      <c r="DO195" s="530">
        <f t="shared" si="66"/>
        <v>71.866666666666674</v>
      </c>
      <c r="DP195" s="530">
        <f t="shared" si="67"/>
        <v>71.866666666666674</v>
      </c>
      <c r="DQ195" s="530">
        <f t="shared" si="68"/>
        <v>71.866666666666674</v>
      </c>
      <c r="DR195" s="530">
        <f t="shared" si="69"/>
        <v>0</v>
      </c>
      <c r="DS195" s="530">
        <f t="shared" si="70"/>
        <v>0</v>
      </c>
      <c r="DT195" s="530">
        <f t="shared" si="71"/>
        <v>0</v>
      </c>
      <c r="DU195" s="530">
        <f t="shared" si="72"/>
        <v>5.4879999999999995</v>
      </c>
      <c r="DV195" s="530">
        <f t="shared" si="73"/>
        <v>34.887999999999998</v>
      </c>
      <c r="DW195" s="530">
        <f t="shared" si="74"/>
        <v>25.872</v>
      </c>
      <c r="DX195" s="530">
        <f t="shared" si="75"/>
        <v>358.53352994660531</v>
      </c>
      <c r="DY195" s="530">
        <f t="shared" si="76"/>
        <v>358.53352994660531</v>
      </c>
      <c r="DZ195" s="530">
        <f t="shared" si="77"/>
        <v>0</v>
      </c>
      <c r="EA195" s="530">
        <f t="shared" si="78"/>
        <v>0</v>
      </c>
      <c r="EB195" s="530">
        <f t="shared" si="79"/>
        <v>0</v>
      </c>
      <c r="EC195" s="530">
        <f t="shared" si="80"/>
        <v>0</v>
      </c>
      <c r="ED195" s="530">
        <f t="shared" si="81"/>
        <v>0</v>
      </c>
      <c r="EE195" s="530">
        <f t="shared" si="82"/>
        <v>0</v>
      </c>
      <c r="EF195" s="530">
        <f t="shared" si="83"/>
        <v>0</v>
      </c>
      <c r="EG195" s="530">
        <f t="shared" si="84"/>
        <v>0</v>
      </c>
      <c r="EI195" s="535">
        <f>IF(EXACT(A195,LCI!A37),LCI!K37,-1*10^6)</f>
        <v>15.56597</v>
      </c>
      <c r="EJ195" s="531">
        <f t="shared" si="85"/>
        <v>16722.043901567147</v>
      </c>
      <c r="EK195" s="536">
        <f t="shared" si="86"/>
        <v>16722.043901567147</v>
      </c>
      <c r="EL195" s="531">
        <f t="shared" si="87"/>
        <v>71344.029166666674</v>
      </c>
      <c r="EM195" s="531">
        <f t="shared" si="88"/>
        <v>71344.029166666674</v>
      </c>
      <c r="EN195" s="531">
        <f t="shared" si="89"/>
        <v>71344.029166666674</v>
      </c>
      <c r="EO195" s="531">
        <f t="shared" si="90"/>
        <v>0</v>
      </c>
      <c r="EP195" s="531">
        <f t="shared" si="91"/>
        <v>0</v>
      </c>
      <c r="EQ195" s="531">
        <f t="shared" si="92"/>
        <v>0</v>
      </c>
      <c r="ER195" s="531">
        <f t="shared" si="93"/>
        <v>5448.0895</v>
      </c>
      <c r="ES195" s="531">
        <f t="shared" si="94"/>
        <v>34634.28325</v>
      </c>
      <c r="ET195" s="531">
        <f t="shared" si="95"/>
        <v>25683.8505</v>
      </c>
      <c r="EU195" s="531">
        <f t="shared" si="96"/>
        <v>355926.15887391329</v>
      </c>
      <c r="EV195" s="531">
        <f t="shared" si="97"/>
        <v>355926.15887391329</v>
      </c>
      <c r="EW195" s="531">
        <f t="shared" si="98"/>
        <v>0</v>
      </c>
      <c r="EX195" s="531">
        <f t="shared" si="99"/>
        <v>0</v>
      </c>
      <c r="EY195" s="531">
        <f t="shared" si="100"/>
        <v>0</v>
      </c>
      <c r="EZ195" s="531">
        <f t="shared" si="101"/>
        <v>0</v>
      </c>
      <c r="FA195" s="531">
        <f t="shared" si="102"/>
        <v>0</v>
      </c>
      <c r="FB195" s="531">
        <f t="shared" si="103"/>
        <v>0</v>
      </c>
      <c r="FC195" s="531">
        <f t="shared" si="104"/>
        <v>0</v>
      </c>
      <c r="FD195" s="531">
        <f t="shared" si="105"/>
        <v>0</v>
      </c>
      <c r="FF195" s="532">
        <f>IF(EXACT(A195,LCI!A37),LCI!L37,-1*10^6)</f>
        <v>9.9900000000000006E-3</v>
      </c>
      <c r="FG195" s="532">
        <f t="shared" si="106"/>
        <v>10.731950439108891</v>
      </c>
      <c r="FH195" s="532">
        <f t="shared" si="107"/>
        <v>10.731950439108891</v>
      </c>
      <c r="FI195" s="532">
        <f t="shared" si="108"/>
        <v>45.787500000000009</v>
      </c>
      <c r="FJ195" s="532">
        <f t="shared" si="109"/>
        <v>45.787500000000009</v>
      </c>
      <c r="FK195" s="532">
        <f t="shared" si="110"/>
        <v>45.787500000000009</v>
      </c>
      <c r="FL195" s="532">
        <f t="shared" si="111"/>
        <v>0</v>
      </c>
      <c r="FM195" s="532">
        <f t="shared" si="112"/>
        <v>0</v>
      </c>
      <c r="FN195" s="532">
        <f t="shared" si="113"/>
        <v>0</v>
      </c>
      <c r="FO195" s="532">
        <f t="shared" si="114"/>
        <v>3.4965000000000002</v>
      </c>
      <c r="FP195" s="532">
        <f t="shared" si="115"/>
        <v>22.22775</v>
      </c>
      <c r="FQ195" s="532">
        <f t="shared" si="116"/>
        <v>16.483499999999999</v>
      </c>
      <c r="FR195" s="532">
        <f t="shared" si="117"/>
        <v>228.42793138817521</v>
      </c>
      <c r="FS195" s="532">
        <f t="shared" si="118"/>
        <v>228.42793138817521</v>
      </c>
      <c r="FT195" s="532">
        <f t="shared" si="119"/>
        <v>0</v>
      </c>
      <c r="FU195" s="532">
        <f t="shared" si="120"/>
        <v>0</v>
      </c>
      <c r="FV195" s="532">
        <f t="shared" si="121"/>
        <v>0</v>
      </c>
      <c r="FW195" s="532">
        <f t="shared" si="122"/>
        <v>0</v>
      </c>
      <c r="FX195" s="532">
        <f t="shared" si="123"/>
        <v>0</v>
      </c>
      <c r="FY195" s="532">
        <f t="shared" si="124"/>
        <v>0</v>
      </c>
      <c r="FZ195" s="532">
        <f t="shared" si="125"/>
        <v>0</v>
      </c>
      <c r="GA195" s="532">
        <f t="shared" si="126"/>
        <v>0</v>
      </c>
      <c r="GC195" s="533">
        <f>IF(EXACT(A195,LCI!A37),LCI!M37,-1*10^6)</f>
        <v>3.3299999999999998E-7</v>
      </c>
      <c r="GD195" s="533">
        <f t="shared" si="127"/>
        <v>3.5773168130362964E-4</v>
      </c>
      <c r="GE195" s="533">
        <f t="shared" si="128"/>
        <v>3.5773168130362964E-4</v>
      </c>
      <c r="GF195" s="533">
        <f t="shared" si="129"/>
        <v>1.52625E-3</v>
      </c>
      <c r="GG195" s="533">
        <f t="shared" si="130"/>
        <v>1.52625E-3</v>
      </c>
      <c r="GH195" s="533">
        <f t="shared" si="131"/>
        <v>1.52625E-3</v>
      </c>
      <c r="GI195" s="533">
        <f t="shared" si="132"/>
        <v>0</v>
      </c>
      <c r="GJ195" s="533">
        <f t="shared" si="133"/>
        <v>0</v>
      </c>
      <c r="GK195" s="533">
        <f t="shared" si="134"/>
        <v>0</v>
      </c>
      <c r="GL195" s="533">
        <f t="shared" si="135"/>
        <v>1.1654999999999999E-4</v>
      </c>
      <c r="GM195" s="533">
        <f t="shared" si="136"/>
        <v>7.4092499999999992E-4</v>
      </c>
      <c r="GN195" s="533">
        <f t="shared" si="137"/>
        <v>5.4944999999999994E-4</v>
      </c>
      <c r="GO195" s="533">
        <f t="shared" si="138"/>
        <v>7.6142643796058397E-3</v>
      </c>
      <c r="GP195" s="533">
        <f t="shared" si="139"/>
        <v>7.6142643796058397E-3</v>
      </c>
      <c r="GQ195" s="533">
        <f t="shared" si="140"/>
        <v>0</v>
      </c>
      <c r="GR195" s="533">
        <f t="shared" si="141"/>
        <v>0</v>
      </c>
      <c r="GS195" s="533">
        <f t="shared" si="142"/>
        <v>0</v>
      </c>
      <c r="GT195" s="533">
        <f t="shared" si="143"/>
        <v>0</v>
      </c>
      <c r="GU195" s="533">
        <f t="shared" si="144"/>
        <v>0</v>
      </c>
      <c r="GV195" s="533">
        <f t="shared" si="145"/>
        <v>0</v>
      </c>
      <c r="GW195" s="533">
        <f t="shared" si="146"/>
        <v>0</v>
      </c>
      <c r="GX195" s="533">
        <f t="shared" si="147"/>
        <v>0</v>
      </c>
      <c r="GZ195" s="511">
        <f>IF(EXACT(A195,LCI!A37),LCI!N37,-1*10^6)</f>
        <v>6.0299999999999999E-7</v>
      </c>
      <c r="HA195" s="511">
        <f t="shared" si="148"/>
        <v>6.4778439587414021E-4</v>
      </c>
      <c r="HB195" s="511">
        <f t="shared" si="149"/>
        <v>6.4778439587414021E-4</v>
      </c>
      <c r="HC195" s="511">
        <f t="shared" si="150"/>
        <v>2.7637500000000001E-3</v>
      </c>
      <c r="HD195" s="511">
        <f t="shared" si="151"/>
        <v>2.7637500000000001E-3</v>
      </c>
      <c r="HE195" s="511">
        <f t="shared" si="152"/>
        <v>2.7637500000000001E-3</v>
      </c>
      <c r="HF195" s="511">
        <f t="shared" si="153"/>
        <v>0</v>
      </c>
      <c r="HG195" s="511">
        <f t="shared" si="154"/>
        <v>0</v>
      </c>
      <c r="HH195" s="511">
        <f t="shared" si="155"/>
        <v>0</v>
      </c>
      <c r="HI195" s="511">
        <f t="shared" si="156"/>
        <v>2.1105000000000001E-4</v>
      </c>
      <c r="HJ195" s="511">
        <f t="shared" si="157"/>
        <v>1.3416750000000001E-3</v>
      </c>
      <c r="HK195" s="511">
        <f t="shared" si="158"/>
        <v>9.9494999999999987E-4</v>
      </c>
      <c r="HL195" s="511">
        <f t="shared" si="159"/>
        <v>1.3787992254961925E-2</v>
      </c>
      <c r="HM195" s="511">
        <f t="shared" si="160"/>
        <v>1.3787992254961925E-2</v>
      </c>
      <c r="HN195" s="511">
        <f t="shared" si="161"/>
        <v>0</v>
      </c>
      <c r="HO195" s="511">
        <f t="shared" si="162"/>
        <v>0</v>
      </c>
      <c r="HP195" s="511">
        <f t="shared" si="163"/>
        <v>0</v>
      </c>
      <c r="HQ195" s="511">
        <f t="shared" si="164"/>
        <v>0</v>
      </c>
      <c r="HR195" s="511">
        <f t="shared" si="165"/>
        <v>0</v>
      </c>
      <c r="HS195" s="511">
        <f t="shared" si="166"/>
        <v>0</v>
      </c>
      <c r="HT195" s="511">
        <f t="shared" si="167"/>
        <v>0</v>
      </c>
      <c r="HU195" s="511">
        <f t="shared" si="168"/>
        <v>0</v>
      </c>
      <c r="HW195" s="534">
        <f>IF(EXACT(A195,LCI!A37),LCI!O37,-1*10^6)</f>
        <v>3.1E-7</v>
      </c>
      <c r="HX195" s="534">
        <f t="shared" si="169"/>
        <v>3.3302348709947507E-4</v>
      </c>
      <c r="HY195" s="534">
        <f t="shared" si="170"/>
        <v>3.3302348709947507E-4</v>
      </c>
      <c r="HZ195" s="534">
        <f t="shared" si="171"/>
        <v>1.4208333333333334E-3</v>
      </c>
      <c r="IA195" s="534">
        <f t="shared" si="172"/>
        <v>1.4208333333333334E-3</v>
      </c>
      <c r="IB195" s="534">
        <f t="shared" si="173"/>
        <v>1.4208333333333334E-3</v>
      </c>
      <c r="IC195" s="534">
        <f t="shared" si="174"/>
        <v>0</v>
      </c>
      <c r="ID195" s="534">
        <f t="shared" si="175"/>
        <v>0</v>
      </c>
      <c r="IE195" s="534">
        <f t="shared" si="176"/>
        <v>0</v>
      </c>
      <c r="IF195" s="534">
        <f t="shared" si="177"/>
        <v>1.0849999999999999E-4</v>
      </c>
      <c r="IG195" s="534">
        <f t="shared" si="178"/>
        <v>6.8975000000000004E-4</v>
      </c>
      <c r="IH195" s="534">
        <f t="shared" si="179"/>
        <v>5.1150000000000002E-4</v>
      </c>
      <c r="II195" s="534">
        <f t="shared" si="180"/>
        <v>7.0883542272606919E-3</v>
      </c>
      <c r="IJ195" s="534">
        <f t="shared" si="181"/>
        <v>7.0883542272606919E-3</v>
      </c>
      <c r="IK195" s="534">
        <f t="shared" si="182"/>
        <v>0</v>
      </c>
      <c r="IL195" s="534">
        <f t="shared" si="183"/>
        <v>0</v>
      </c>
      <c r="IM195" s="534">
        <f t="shared" si="184"/>
        <v>0</v>
      </c>
      <c r="IN195" s="534">
        <f t="shared" si="185"/>
        <v>0</v>
      </c>
      <c r="IO195" s="534">
        <f t="shared" si="186"/>
        <v>0</v>
      </c>
      <c r="IP195" s="534">
        <f t="shared" si="187"/>
        <v>0</v>
      </c>
      <c r="IQ195" s="534">
        <f t="shared" si="188"/>
        <v>0</v>
      </c>
      <c r="IR195" s="534">
        <f t="shared" si="189"/>
        <v>0</v>
      </c>
      <c r="IT195" s="531">
        <f>IF(EXACT(A195,LCI!A37),LCI!P37,-1*10^6)</f>
        <v>0.19796</v>
      </c>
      <c r="IU195" s="531">
        <f t="shared" si="190"/>
        <v>212.66235324584542</v>
      </c>
      <c r="IV195" s="531">
        <f t="shared" si="191"/>
        <v>212.66235324584542</v>
      </c>
      <c r="IW195" s="531">
        <f t="shared" si="192"/>
        <v>907.31666666666672</v>
      </c>
      <c r="IX195" s="531">
        <f t="shared" si="193"/>
        <v>907.31666666666672</v>
      </c>
      <c r="IY195" s="531">
        <f t="shared" si="194"/>
        <v>907.31666666666672</v>
      </c>
      <c r="IZ195" s="531">
        <f t="shared" si="195"/>
        <v>0</v>
      </c>
      <c r="JA195" s="531">
        <f t="shared" si="196"/>
        <v>0</v>
      </c>
      <c r="JB195" s="531">
        <f t="shared" si="197"/>
        <v>0</v>
      </c>
      <c r="JC195" s="531">
        <f t="shared" si="198"/>
        <v>69.286000000000001</v>
      </c>
      <c r="JD195" s="531">
        <f t="shared" si="199"/>
        <v>440.46100000000001</v>
      </c>
      <c r="JE195" s="531">
        <f t="shared" si="200"/>
        <v>326.63400000000001</v>
      </c>
      <c r="JF195" s="531">
        <f t="shared" si="201"/>
        <v>4526.485815575892</v>
      </c>
      <c r="JG195" s="531">
        <f t="shared" si="202"/>
        <v>4526.485815575892</v>
      </c>
      <c r="JH195" s="531">
        <f t="shared" si="203"/>
        <v>0</v>
      </c>
      <c r="JI195" s="531">
        <f t="shared" si="204"/>
        <v>0</v>
      </c>
      <c r="JJ195" s="531">
        <f t="shared" si="205"/>
        <v>0</v>
      </c>
      <c r="JK195" s="531">
        <f t="shared" si="206"/>
        <v>0</v>
      </c>
      <c r="JL195" s="531">
        <f t="shared" si="207"/>
        <v>0</v>
      </c>
      <c r="JM195" s="531">
        <f t="shared" si="208"/>
        <v>0</v>
      </c>
      <c r="JN195" s="531">
        <f t="shared" si="209"/>
        <v>0</v>
      </c>
      <c r="JO195" s="531">
        <f t="shared" si="210"/>
        <v>0</v>
      </c>
      <c r="JQ195" s="532">
        <f>IF(EXACT(A195,LCI!A37),LCI!Q37,-1*10^6)</f>
        <v>4.2613799999999999</v>
      </c>
      <c r="JR195" s="532">
        <f t="shared" si="211"/>
        <v>4577.8697659869713</v>
      </c>
      <c r="JS195" s="532">
        <f t="shared" si="212"/>
        <v>4577.8697659869713</v>
      </c>
      <c r="JT195" s="532">
        <f t="shared" si="213"/>
        <v>19531.325000000001</v>
      </c>
      <c r="JU195" s="532">
        <f t="shared" si="214"/>
        <v>19531.325000000001</v>
      </c>
      <c r="JV195" s="532">
        <f t="shared" si="215"/>
        <v>19531.325000000001</v>
      </c>
      <c r="JW195" s="532">
        <f t="shared" si="216"/>
        <v>0</v>
      </c>
      <c r="JX195" s="532">
        <f t="shared" si="217"/>
        <v>0</v>
      </c>
      <c r="JY195" s="532">
        <f t="shared" si="218"/>
        <v>0</v>
      </c>
      <c r="JZ195" s="532">
        <f t="shared" si="219"/>
        <v>1491.4829999999999</v>
      </c>
      <c r="KA195" s="532">
        <f t="shared" si="220"/>
        <v>9481.5704999999998</v>
      </c>
      <c r="KB195" s="532">
        <f t="shared" si="221"/>
        <v>7031.277</v>
      </c>
      <c r="KC195" s="532">
        <f t="shared" si="222"/>
        <v>97439.261086981176</v>
      </c>
      <c r="KD195" s="532">
        <f t="shared" si="223"/>
        <v>97439.261086981176</v>
      </c>
      <c r="KE195" s="532">
        <f t="shared" si="224"/>
        <v>0</v>
      </c>
      <c r="KF195" s="532">
        <f t="shared" si="225"/>
        <v>0</v>
      </c>
      <c r="KG195" s="532">
        <f t="shared" si="226"/>
        <v>0</v>
      </c>
      <c r="KH195" s="532">
        <f t="shared" si="227"/>
        <v>0</v>
      </c>
      <c r="KI195" s="532">
        <f t="shared" si="228"/>
        <v>0</v>
      </c>
      <c r="KJ195" s="532">
        <f t="shared" si="229"/>
        <v>0</v>
      </c>
      <c r="KK195" s="532">
        <f t="shared" si="230"/>
        <v>0</v>
      </c>
      <c r="KL195" s="532">
        <f t="shared" si="231"/>
        <v>0</v>
      </c>
      <c r="KN195" s="533">
        <f>IF(EXACT(A195,LCI!A37),LCI!R37,-1*10^6)</f>
        <v>2.5300000000000001E-3</v>
      </c>
      <c r="KO195" s="533">
        <f t="shared" si="232"/>
        <v>2.7179013624570065</v>
      </c>
      <c r="KP195" s="533">
        <f t="shared" si="233"/>
        <v>2.7179013624570065</v>
      </c>
      <c r="KQ195" s="533">
        <f t="shared" si="234"/>
        <v>11.595833333333335</v>
      </c>
      <c r="KR195" s="533">
        <f t="shared" si="235"/>
        <v>11.595833333333335</v>
      </c>
      <c r="KS195" s="533">
        <f t="shared" si="236"/>
        <v>11.595833333333335</v>
      </c>
      <c r="KT195" s="533">
        <f t="shared" si="237"/>
        <v>0</v>
      </c>
      <c r="KU195" s="533">
        <f t="shared" si="238"/>
        <v>0</v>
      </c>
      <c r="KV195" s="533">
        <f t="shared" si="239"/>
        <v>0</v>
      </c>
      <c r="KW195" s="533">
        <f t="shared" si="240"/>
        <v>0.88550000000000006</v>
      </c>
      <c r="KX195" s="533">
        <f t="shared" si="241"/>
        <v>5.6292499999999999</v>
      </c>
      <c r="KY195" s="533">
        <f t="shared" si="242"/>
        <v>4.1745000000000001</v>
      </c>
      <c r="KZ195" s="533">
        <f t="shared" si="243"/>
        <v>57.850116757966298</v>
      </c>
      <c r="LA195" s="533">
        <f t="shared" si="244"/>
        <v>57.850116757966298</v>
      </c>
      <c r="LB195" s="533">
        <f t="shared" si="245"/>
        <v>0</v>
      </c>
      <c r="LC195" s="533">
        <f t="shared" si="246"/>
        <v>0</v>
      </c>
      <c r="LD195" s="533">
        <f t="shared" si="247"/>
        <v>0</v>
      </c>
      <c r="LE195" s="533">
        <f t="shared" si="248"/>
        <v>0</v>
      </c>
      <c r="LF195" s="533">
        <f t="shared" si="249"/>
        <v>0</v>
      </c>
      <c r="LG195" s="533">
        <f t="shared" si="250"/>
        <v>0</v>
      </c>
      <c r="LH195" s="533">
        <f t="shared" si="251"/>
        <v>0</v>
      </c>
      <c r="LI195" s="533">
        <f t="shared" si="252"/>
        <v>0</v>
      </c>
    </row>
    <row r="196" spans="1:321" x14ac:dyDescent="0.25">
      <c r="A196" s="14" t="str">
        <f>LCI!A38</f>
        <v>LDPE (kg/yr)</v>
      </c>
      <c r="B196" s="42">
        <f>B25</f>
        <v>0</v>
      </c>
      <c r="C196" s="42">
        <f t="shared" ref="C196:P196" si="314">C25</f>
        <v>0</v>
      </c>
      <c r="D196" s="42">
        <f t="shared" si="314"/>
        <v>0</v>
      </c>
      <c r="E196" s="42">
        <f t="shared" si="314"/>
        <v>0</v>
      </c>
      <c r="F196" s="42">
        <f t="shared" si="314"/>
        <v>0</v>
      </c>
      <c r="G196" s="42">
        <f t="shared" si="314"/>
        <v>0</v>
      </c>
      <c r="H196" s="42">
        <f t="shared" si="314"/>
        <v>0</v>
      </c>
      <c r="I196" s="42">
        <f t="shared" si="314"/>
        <v>0</v>
      </c>
      <c r="J196" s="42">
        <f t="shared" si="314"/>
        <v>0</v>
      </c>
      <c r="K196" s="42">
        <f t="shared" si="314"/>
        <v>0</v>
      </c>
      <c r="L196" s="42">
        <f t="shared" si="314"/>
        <v>0</v>
      </c>
      <c r="M196" s="42">
        <f t="shared" si="314"/>
        <v>139543.22954057888</v>
      </c>
      <c r="N196" s="42">
        <f>N25</f>
        <v>139543.22954057888</v>
      </c>
      <c r="O196" s="257">
        <f t="shared" si="314"/>
        <v>0</v>
      </c>
      <c r="P196" s="251">
        <f t="shared" si="314"/>
        <v>0</v>
      </c>
      <c r="Q196" s="251"/>
      <c r="R196" s="251"/>
      <c r="S196" s="251"/>
      <c r="T196" s="268"/>
      <c r="U196" s="251"/>
      <c r="V196" s="251"/>
      <c r="X196" s="45">
        <f>IF(EXACT(A196,LCI!A38),LCI!G38,-1*10^6)</f>
        <v>8.6656966792194456</v>
      </c>
      <c r="Y196" s="47">
        <f t="shared" si="45"/>
        <v>0</v>
      </c>
      <c r="Z196" s="47">
        <f t="shared" si="46"/>
        <v>0</v>
      </c>
      <c r="AA196" s="47">
        <f t="shared" si="47"/>
        <v>0</v>
      </c>
      <c r="AB196" s="47">
        <f t="shared" si="48"/>
        <v>0</v>
      </c>
      <c r="AC196" s="47">
        <f t="shared" si="49"/>
        <v>0</v>
      </c>
      <c r="AD196" s="47">
        <f t="shared" si="291"/>
        <v>0</v>
      </c>
      <c r="AE196" s="47">
        <f t="shared" si="292"/>
        <v>0</v>
      </c>
      <c r="AF196" s="47">
        <f t="shared" si="293"/>
        <v>0</v>
      </c>
      <c r="AG196" s="47">
        <f t="shared" si="294"/>
        <v>0</v>
      </c>
      <c r="AH196" s="47">
        <f t="shared" si="295"/>
        <v>0</v>
      </c>
      <c r="AI196" s="47">
        <f t="shared" si="296"/>
        <v>0</v>
      </c>
      <c r="AJ196" s="47">
        <f t="shared" si="288"/>
        <v>1209239.3008373512</v>
      </c>
      <c r="AK196" s="47">
        <f t="shared" si="50"/>
        <v>1209239.3008373512</v>
      </c>
      <c r="AL196" s="262">
        <f t="shared" si="51"/>
        <v>0</v>
      </c>
      <c r="AM196" s="260">
        <f t="shared" si="52"/>
        <v>0</v>
      </c>
      <c r="AN196" s="260">
        <f t="shared" si="53"/>
        <v>0</v>
      </c>
      <c r="AO196" s="260">
        <f t="shared" si="54"/>
        <v>0</v>
      </c>
      <c r="AP196" s="260">
        <f t="shared" si="55"/>
        <v>0</v>
      </c>
      <c r="AQ196" s="260">
        <f t="shared" si="56"/>
        <v>0</v>
      </c>
      <c r="AR196" s="260">
        <f t="shared" si="57"/>
        <v>0</v>
      </c>
      <c r="AS196" s="260">
        <f t="shared" si="58"/>
        <v>0</v>
      </c>
      <c r="AU196" s="41">
        <f>IF(EXACT(A196,LCI!A38),LCI!H38,-1*10^6)</f>
        <v>3120.57</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0">
        <f t="shared" si="17"/>
        <v>0</v>
      </c>
      <c r="BE196" s="521">
        <f t="shared" si="18"/>
        <v>0</v>
      </c>
      <c r="BF196" s="71">
        <f t="shared" si="19"/>
        <v>0</v>
      </c>
      <c r="BG196" s="521">
        <f t="shared" si="278"/>
        <v>435454415.80744421</v>
      </c>
      <c r="BH196" s="529">
        <f t="shared" si="263"/>
        <v>435454415.80744421</v>
      </c>
      <c r="BI196" s="71">
        <f t="shared" si="254"/>
        <v>0</v>
      </c>
      <c r="BJ196" s="71">
        <f t="shared" si="255"/>
        <v>0</v>
      </c>
      <c r="BK196" s="71">
        <f t="shared" si="256"/>
        <v>0</v>
      </c>
      <c r="BL196" s="71">
        <f t="shared" si="257"/>
        <v>0</v>
      </c>
      <c r="BM196" s="71">
        <f t="shared" si="258"/>
        <v>0</v>
      </c>
      <c r="BN196" s="71">
        <f t="shared" si="259"/>
        <v>0</v>
      </c>
      <c r="BO196" s="71">
        <f t="shared" si="260"/>
        <v>0</v>
      </c>
      <c r="BP196" s="71">
        <f t="shared" si="261"/>
        <v>0</v>
      </c>
      <c r="BR196" s="507">
        <f>IF(EXACT(A196,LCI!A38),LCI!I38,-1*10^6)</f>
        <v>6.9499999999999996E-3</v>
      </c>
      <c r="BS196" s="507">
        <f t="shared" si="59"/>
        <v>0</v>
      </c>
      <c r="BT196" s="507">
        <f t="shared" si="60"/>
        <v>0</v>
      </c>
      <c r="BU196" s="507">
        <f t="shared" si="60"/>
        <v>0</v>
      </c>
      <c r="BV196" s="507">
        <f t="shared" si="60"/>
        <v>0</v>
      </c>
      <c r="BW196" s="507">
        <f t="shared" si="60"/>
        <v>0</v>
      </c>
      <c r="BX196" s="507">
        <f t="shared" si="60"/>
        <v>0</v>
      </c>
      <c r="BY196" s="507">
        <f t="shared" ref="BY196:BY220" si="315">H196*$BR196</f>
        <v>0</v>
      </c>
      <c r="BZ196" s="507">
        <f t="shared" si="280"/>
        <v>0</v>
      </c>
      <c r="CA196" s="507">
        <f t="shared" si="280"/>
        <v>0</v>
      </c>
      <c r="CB196" s="507">
        <f t="shared" si="280"/>
        <v>0</v>
      </c>
      <c r="CC196" s="507">
        <f t="shared" si="280"/>
        <v>0</v>
      </c>
      <c r="CD196" s="507">
        <f t="shared" si="280"/>
        <v>969.82544530702307</v>
      </c>
      <c r="CE196" s="507">
        <f t="shared" si="280"/>
        <v>969.82544530702307</v>
      </c>
      <c r="CF196" s="507">
        <f t="shared" si="281"/>
        <v>0</v>
      </c>
      <c r="CG196" s="507">
        <f t="shared" si="281"/>
        <v>0</v>
      </c>
      <c r="CH196" s="507">
        <f t="shared" si="281"/>
        <v>0</v>
      </c>
      <c r="CI196" s="507">
        <f t="shared" si="281"/>
        <v>0</v>
      </c>
      <c r="CJ196" s="507">
        <f t="shared" si="276"/>
        <v>0</v>
      </c>
      <c r="CK196" s="507">
        <f t="shared" si="61"/>
        <v>0</v>
      </c>
      <c r="CL196" s="507">
        <f t="shared" si="61"/>
        <v>0</v>
      </c>
      <c r="CM196" s="507">
        <f t="shared" si="61"/>
        <v>0</v>
      </c>
      <c r="CO196" s="511">
        <f>IF(EXACT(A196,LCI!A38),LCI!F38,-1*10^6)</f>
        <v>79.5</v>
      </c>
      <c r="CP196" s="511">
        <f t="shared" si="62"/>
        <v>0</v>
      </c>
      <c r="CQ196" s="511">
        <f t="shared" si="62"/>
        <v>0</v>
      </c>
      <c r="CR196" s="511">
        <f t="shared" si="62"/>
        <v>0</v>
      </c>
      <c r="CS196" s="511">
        <f t="shared" si="62"/>
        <v>0</v>
      </c>
      <c r="CT196" s="511">
        <f t="shared" si="62"/>
        <v>0</v>
      </c>
      <c r="CU196" s="511">
        <f t="shared" ref="CU196:CU220" si="316">G196*$CO196</f>
        <v>0</v>
      </c>
      <c r="CV196" s="511">
        <f t="shared" si="282"/>
        <v>0</v>
      </c>
      <c r="CW196" s="511">
        <f t="shared" si="282"/>
        <v>0</v>
      </c>
      <c r="CX196" s="511">
        <f t="shared" si="282"/>
        <v>0</v>
      </c>
      <c r="CY196" s="511">
        <f t="shared" si="282"/>
        <v>0</v>
      </c>
      <c r="CZ196" s="511">
        <f t="shared" si="282"/>
        <v>0</v>
      </c>
      <c r="DA196" s="511">
        <f t="shared" si="282"/>
        <v>11093686.748476021</v>
      </c>
      <c r="DB196" s="517">
        <f t="shared" si="283"/>
        <v>11093686.748476021</v>
      </c>
      <c r="DC196" s="511">
        <f t="shared" si="283"/>
        <v>0</v>
      </c>
      <c r="DD196" s="511">
        <f t="shared" si="283"/>
        <v>0</v>
      </c>
      <c r="DE196" s="511">
        <f t="shared" si="283"/>
        <v>0</v>
      </c>
      <c r="DF196" s="511">
        <f t="shared" si="275"/>
        <v>0</v>
      </c>
      <c r="DG196" s="511">
        <f t="shared" si="63"/>
        <v>0</v>
      </c>
      <c r="DH196" s="511">
        <f t="shared" si="63"/>
        <v>0</v>
      </c>
      <c r="DI196" s="511">
        <f t="shared" si="63"/>
        <v>0</v>
      </c>
      <c r="DJ196" s="511">
        <f t="shared" si="63"/>
        <v>0</v>
      </c>
      <c r="DL196" s="530">
        <f>IF(EXACT(A196,LCI!A38),LCI!J38,-1*10^6)</f>
        <v>1.2019999999999999E-2</v>
      </c>
      <c r="DM196" s="530">
        <f t="shared" si="64"/>
        <v>0</v>
      </c>
      <c r="DN196" s="530">
        <f t="shared" si="65"/>
        <v>0</v>
      </c>
      <c r="DO196" s="530">
        <f t="shared" si="66"/>
        <v>0</v>
      </c>
      <c r="DP196" s="530">
        <f t="shared" si="67"/>
        <v>0</v>
      </c>
      <c r="DQ196" s="530">
        <f t="shared" si="68"/>
        <v>0</v>
      </c>
      <c r="DR196" s="530">
        <f t="shared" si="69"/>
        <v>0</v>
      </c>
      <c r="DS196" s="530">
        <f t="shared" si="70"/>
        <v>0</v>
      </c>
      <c r="DT196" s="530">
        <f t="shared" si="71"/>
        <v>0</v>
      </c>
      <c r="DU196" s="530">
        <f t="shared" si="72"/>
        <v>0</v>
      </c>
      <c r="DV196" s="530">
        <f t="shared" si="73"/>
        <v>0</v>
      </c>
      <c r="DW196" s="530">
        <f t="shared" si="74"/>
        <v>0</v>
      </c>
      <c r="DX196" s="530">
        <f t="shared" si="75"/>
        <v>1677.309619077758</v>
      </c>
      <c r="DY196" s="530">
        <f t="shared" si="76"/>
        <v>1677.309619077758</v>
      </c>
      <c r="DZ196" s="530">
        <f t="shared" si="77"/>
        <v>0</v>
      </c>
      <c r="EA196" s="530">
        <f t="shared" si="78"/>
        <v>0</v>
      </c>
      <c r="EB196" s="530">
        <f t="shared" si="79"/>
        <v>0</v>
      </c>
      <c r="EC196" s="530">
        <f t="shared" si="80"/>
        <v>0</v>
      </c>
      <c r="ED196" s="530">
        <f t="shared" si="81"/>
        <v>0</v>
      </c>
      <c r="EE196" s="530">
        <f t="shared" si="82"/>
        <v>0</v>
      </c>
      <c r="EF196" s="530">
        <f t="shared" si="83"/>
        <v>0</v>
      </c>
      <c r="EG196" s="530">
        <f t="shared" si="84"/>
        <v>0</v>
      </c>
      <c r="EI196" s="535">
        <f>IF(EXACT(A196,LCI!A38),LCI!K38,-1*10^6)</f>
        <v>9.2422699999999995</v>
      </c>
      <c r="EJ196" s="531">
        <f t="shared" si="85"/>
        <v>0</v>
      </c>
      <c r="EK196" s="536">
        <f t="shared" si="86"/>
        <v>0</v>
      </c>
      <c r="EL196" s="531">
        <f t="shared" si="87"/>
        <v>0</v>
      </c>
      <c r="EM196" s="531">
        <f t="shared" si="88"/>
        <v>0</v>
      </c>
      <c r="EN196" s="531">
        <f t="shared" si="89"/>
        <v>0</v>
      </c>
      <c r="EO196" s="531">
        <f t="shared" si="90"/>
        <v>0</v>
      </c>
      <c r="EP196" s="531">
        <f t="shared" si="91"/>
        <v>0</v>
      </c>
      <c r="EQ196" s="531">
        <f t="shared" si="92"/>
        <v>0</v>
      </c>
      <c r="ER196" s="531">
        <f t="shared" si="93"/>
        <v>0</v>
      </c>
      <c r="ES196" s="531">
        <f t="shared" si="94"/>
        <v>0</v>
      </c>
      <c r="ET196" s="531">
        <f t="shared" si="95"/>
        <v>0</v>
      </c>
      <c r="EU196" s="531">
        <f t="shared" si="96"/>
        <v>1289696.2040860059</v>
      </c>
      <c r="EV196" s="531">
        <f t="shared" si="97"/>
        <v>1289696.2040860059</v>
      </c>
      <c r="EW196" s="531">
        <f t="shared" si="98"/>
        <v>0</v>
      </c>
      <c r="EX196" s="531">
        <f t="shared" si="99"/>
        <v>0</v>
      </c>
      <c r="EY196" s="531">
        <f t="shared" si="100"/>
        <v>0</v>
      </c>
      <c r="EZ196" s="531">
        <f t="shared" si="101"/>
        <v>0</v>
      </c>
      <c r="FA196" s="531">
        <f t="shared" si="102"/>
        <v>0</v>
      </c>
      <c r="FB196" s="531">
        <f t="shared" si="103"/>
        <v>0</v>
      </c>
      <c r="FC196" s="531">
        <f t="shared" si="104"/>
        <v>0</v>
      </c>
      <c r="FD196" s="531">
        <f t="shared" si="105"/>
        <v>0</v>
      </c>
      <c r="FF196" s="532">
        <f>IF(EXACT(A196,LCI!A38),LCI!L38,-1*10^6)</f>
        <v>7.77E-3</v>
      </c>
      <c r="FG196" s="532">
        <f t="shared" si="106"/>
        <v>0</v>
      </c>
      <c r="FH196" s="532">
        <f t="shared" si="107"/>
        <v>0</v>
      </c>
      <c r="FI196" s="532">
        <f t="shared" si="108"/>
        <v>0</v>
      </c>
      <c r="FJ196" s="532">
        <f t="shared" si="109"/>
        <v>0</v>
      </c>
      <c r="FK196" s="532">
        <f t="shared" si="110"/>
        <v>0</v>
      </c>
      <c r="FL196" s="532">
        <f t="shared" si="111"/>
        <v>0</v>
      </c>
      <c r="FM196" s="532">
        <f t="shared" si="112"/>
        <v>0</v>
      </c>
      <c r="FN196" s="532">
        <f t="shared" si="113"/>
        <v>0</v>
      </c>
      <c r="FO196" s="532">
        <f t="shared" si="114"/>
        <v>0</v>
      </c>
      <c r="FP196" s="532">
        <f t="shared" si="115"/>
        <v>0</v>
      </c>
      <c r="FQ196" s="532">
        <f t="shared" si="116"/>
        <v>0</v>
      </c>
      <c r="FR196" s="532">
        <f t="shared" si="117"/>
        <v>1084.2508935302978</v>
      </c>
      <c r="FS196" s="532">
        <f t="shared" si="118"/>
        <v>1084.2508935302978</v>
      </c>
      <c r="FT196" s="532">
        <f t="shared" si="119"/>
        <v>0</v>
      </c>
      <c r="FU196" s="532">
        <f t="shared" si="120"/>
        <v>0</v>
      </c>
      <c r="FV196" s="532">
        <f t="shared" si="121"/>
        <v>0</v>
      </c>
      <c r="FW196" s="532">
        <f t="shared" si="122"/>
        <v>0</v>
      </c>
      <c r="FX196" s="532">
        <f t="shared" si="123"/>
        <v>0</v>
      </c>
      <c r="FY196" s="532">
        <f t="shared" si="124"/>
        <v>0</v>
      </c>
      <c r="FZ196" s="532">
        <f t="shared" si="125"/>
        <v>0</v>
      </c>
      <c r="GA196" s="532">
        <f t="shared" si="126"/>
        <v>0</v>
      </c>
      <c r="GC196" s="533">
        <f>IF(EXACT(A196,LCI!A38),LCI!M38,-1*10^6)</f>
        <v>2.2399999999999999E-7</v>
      </c>
      <c r="GD196" s="533">
        <f t="shared" si="127"/>
        <v>0</v>
      </c>
      <c r="GE196" s="533">
        <f t="shared" si="128"/>
        <v>0</v>
      </c>
      <c r="GF196" s="533">
        <f t="shared" si="129"/>
        <v>0</v>
      </c>
      <c r="GG196" s="533">
        <f t="shared" si="130"/>
        <v>0</v>
      </c>
      <c r="GH196" s="533">
        <f t="shared" si="131"/>
        <v>0</v>
      </c>
      <c r="GI196" s="533">
        <f t="shared" si="132"/>
        <v>0</v>
      </c>
      <c r="GJ196" s="533">
        <f t="shared" si="133"/>
        <v>0</v>
      </c>
      <c r="GK196" s="533">
        <f t="shared" si="134"/>
        <v>0</v>
      </c>
      <c r="GL196" s="533">
        <f t="shared" si="135"/>
        <v>0</v>
      </c>
      <c r="GM196" s="533">
        <f t="shared" si="136"/>
        <v>0</v>
      </c>
      <c r="GN196" s="533">
        <f t="shared" si="137"/>
        <v>0</v>
      </c>
      <c r="GO196" s="533">
        <f t="shared" si="138"/>
        <v>3.125768341708967E-2</v>
      </c>
      <c r="GP196" s="533">
        <f t="shared" si="139"/>
        <v>3.125768341708967E-2</v>
      </c>
      <c r="GQ196" s="533">
        <f t="shared" si="140"/>
        <v>0</v>
      </c>
      <c r="GR196" s="533">
        <f t="shared" si="141"/>
        <v>0</v>
      </c>
      <c r="GS196" s="533">
        <f t="shared" si="142"/>
        <v>0</v>
      </c>
      <c r="GT196" s="533">
        <f t="shared" si="143"/>
        <v>0</v>
      </c>
      <c r="GU196" s="533">
        <f t="shared" si="144"/>
        <v>0</v>
      </c>
      <c r="GV196" s="533">
        <f t="shared" si="145"/>
        <v>0</v>
      </c>
      <c r="GW196" s="533">
        <f t="shared" si="146"/>
        <v>0</v>
      </c>
      <c r="GX196" s="533">
        <f t="shared" si="147"/>
        <v>0</v>
      </c>
      <c r="GZ196" s="511">
        <f>IF(EXACT(A196,LCI!A38),LCI!N38,-1*10^6)</f>
        <v>3.7599999999999998E-7</v>
      </c>
      <c r="HA196" s="511">
        <f t="shared" si="148"/>
        <v>0</v>
      </c>
      <c r="HB196" s="511">
        <f t="shared" si="149"/>
        <v>0</v>
      </c>
      <c r="HC196" s="511">
        <f t="shared" si="150"/>
        <v>0</v>
      </c>
      <c r="HD196" s="511">
        <f t="shared" si="151"/>
        <v>0</v>
      </c>
      <c r="HE196" s="511">
        <f t="shared" si="152"/>
        <v>0</v>
      </c>
      <c r="HF196" s="511">
        <f t="shared" si="153"/>
        <v>0</v>
      </c>
      <c r="HG196" s="511">
        <f t="shared" si="154"/>
        <v>0</v>
      </c>
      <c r="HH196" s="511">
        <f t="shared" si="155"/>
        <v>0</v>
      </c>
      <c r="HI196" s="511">
        <f t="shared" si="156"/>
        <v>0</v>
      </c>
      <c r="HJ196" s="511">
        <f t="shared" si="157"/>
        <v>0</v>
      </c>
      <c r="HK196" s="511">
        <f t="shared" si="158"/>
        <v>0</v>
      </c>
      <c r="HL196" s="511">
        <f t="shared" si="159"/>
        <v>5.2468254307257656E-2</v>
      </c>
      <c r="HM196" s="511">
        <f t="shared" si="160"/>
        <v>5.2468254307257656E-2</v>
      </c>
      <c r="HN196" s="511">
        <f t="shared" si="161"/>
        <v>0</v>
      </c>
      <c r="HO196" s="511">
        <f t="shared" si="162"/>
        <v>0</v>
      </c>
      <c r="HP196" s="511">
        <f t="shared" si="163"/>
        <v>0</v>
      </c>
      <c r="HQ196" s="511">
        <f t="shared" si="164"/>
        <v>0</v>
      </c>
      <c r="HR196" s="511">
        <f t="shared" si="165"/>
        <v>0</v>
      </c>
      <c r="HS196" s="511">
        <f t="shared" si="166"/>
        <v>0</v>
      </c>
      <c r="HT196" s="511">
        <f t="shared" si="167"/>
        <v>0</v>
      </c>
      <c r="HU196" s="511">
        <f t="shared" si="168"/>
        <v>0</v>
      </c>
      <c r="HW196" s="534">
        <f>IF(EXACT(A196,LCI!A38),LCI!O38,-1*10^6)</f>
        <v>1.06E-7</v>
      </c>
      <c r="HX196" s="534">
        <f t="shared" si="169"/>
        <v>0</v>
      </c>
      <c r="HY196" s="534">
        <f t="shared" si="170"/>
        <v>0</v>
      </c>
      <c r="HZ196" s="534">
        <f t="shared" si="171"/>
        <v>0</v>
      </c>
      <c r="IA196" s="534">
        <f t="shared" si="172"/>
        <v>0</v>
      </c>
      <c r="IB196" s="534">
        <f t="shared" si="173"/>
        <v>0</v>
      </c>
      <c r="IC196" s="534">
        <f t="shared" si="174"/>
        <v>0</v>
      </c>
      <c r="ID196" s="534">
        <f t="shared" si="175"/>
        <v>0</v>
      </c>
      <c r="IE196" s="534">
        <f t="shared" si="176"/>
        <v>0</v>
      </c>
      <c r="IF196" s="534">
        <f t="shared" si="177"/>
        <v>0</v>
      </c>
      <c r="IG196" s="534">
        <f t="shared" si="178"/>
        <v>0</v>
      </c>
      <c r="IH196" s="534">
        <f t="shared" si="179"/>
        <v>0</v>
      </c>
      <c r="II196" s="534">
        <f t="shared" si="180"/>
        <v>1.4791582331301361E-2</v>
      </c>
      <c r="IJ196" s="534">
        <f t="shared" si="181"/>
        <v>1.4791582331301361E-2</v>
      </c>
      <c r="IK196" s="534">
        <f t="shared" si="182"/>
        <v>0</v>
      </c>
      <c r="IL196" s="534">
        <f t="shared" si="183"/>
        <v>0</v>
      </c>
      <c r="IM196" s="534">
        <f t="shared" si="184"/>
        <v>0</v>
      </c>
      <c r="IN196" s="534">
        <f t="shared" si="185"/>
        <v>0</v>
      </c>
      <c r="IO196" s="534">
        <f t="shared" si="186"/>
        <v>0</v>
      </c>
      <c r="IP196" s="534">
        <f t="shared" si="187"/>
        <v>0</v>
      </c>
      <c r="IQ196" s="534">
        <f t="shared" si="188"/>
        <v>0</v>
      </c>
      <c r="IR196" s="534">
        <f t="shared" si="189"/>
        <v>0</v>
      </c>
      <c r="IT196" s="531">
        <f>IF(EXACT(A196,LCI!A38),LCI!P38,-1*10^6)</f>
        <v>0.17624000000000001</v>
      </c>
      <c r="IU196" s="531">
        <f t="shared" si="190"/>
        <v>0</v>
      </c>
      <c r="IV196" s="531">
        <f t="shared" si="191"/>
        <v>0</v>
      </c>
      <c r="IW196" s="531">
        <f t="shared" si="192"/>
        <v>0</v>
      </c>
      <c r="IX196" s="531">
        <f t="shared" si="193"/>
        <v>0</v>
      </c>
      <c r="IY196" s="531">
        <f t="shared" si="194"/>
        <v>0</v>
      </c>
      <c r="IZ196" s="531">
        <f t="shared" si="195"/>
        <v>0</v>
      </c>
      <c r="JA196" s="531">
        <f t="shared" si="196"/>
        <v>0</v>
      </c>
      <c r="JB196" s="531">
        <f t="shared" si="197"/>
        <v>0</v>
      </c>
      <c r="JC196" s="531">
        <f t="shared" si="198"/>
        <v>0</v>
      </c>
      <c r="JD196" s="531">
        <f t="shared" si="199"/>
        <v>0</v>
      </c>
      <c r="JE196" s="531">
        <f t="shared" si="200"/>
        <v>0</v>
      </c>
      <c r="JF196" s="531">
        <f t="shared" si="201"/>
        <v>24593.098774231621</v>
      </c>
      <c r="JG196" s="531">
        <f t="shared" si="202"/>
        <v>24593.098774231621</v>
      </c>
      <c r="JH196" s="531">
        <f t="shared" si="203"/>
        <v>0</v>
      </c>
      <c r="JI196" s="531">
        <f t="shared" si="204"/>
        <v>0</v>
      </c>
      <c r="JJ196" s="531">
        <f t="shared" si="205"/>
        <v>0</v>
      </c>
      <c r="JK196" s="531">
        <f t="shared" si="206"/>
        <v>0</v>
      </c>
      <c r="JL196" s="531">
        <f t="shared" si="207"/>
        <v>0</v>
      </c>
      <c r="JM196" s="531">
        <f t="shared" si="208"/>
        <v>0</v>
      </c>
      <c r="JN196" s="531">
        <f t="shared" si="209"/>
        <v>0</v>
      </c>
      <c r="JO196" s="531">
        <f t="shared" si="210"/>
        <v>0</v>
      </c>
      <c r="JQ196" s="532">
        <f>IF(EXACT(A196,LCI!A38),LCI!Q38,-1*10^6)</f>
        <v>10.2963</v>
      </c>
      <c r="JR196" s="532">
        <f t="shared" si="211"/>
        <v>0</v>
      </c>
      <c r="JS196" s="532">
        <f t="shared" si="212"/>
        <v>0</v>
      </c>
      <c r="JT196" s="532">
        <f t="shared" si="213"/>
        <v>0</v>
      </c>
      <c r="JU196" s="532">
        <f t="shared" si="214"/>
        <v>0</v>
      </c>
      <c r="JV196" s="532">
        <f t="shared" si="215"/>
        <v>0</v>
      </c>
      <c r="JW196" s="532">
        <f t="shared" si="216"/>
        <v>0</v>
      </c>
      <c r="JX196" s="532">
        <f t="shared" si="217"/>
        <v>0</v>
      </c>
      <c r="JY196" s="532">
        <f t="shared" si="218"/>
        <v>0</v>
      </c>
      <c r="JZ196" s="532">
        <f t="shared" si="219"/>
        <v>0</v>
      </c>
      <c r="KA196" s="532">
        <f t="shared" si="220"/>
        <v>0</v>
      </c>
      <c r="KB196" s="532">
        <f t="shared" si="221"/>
        <v>0</v>
      </c>
      <c r="KC196" s="532">
        <f t="shared" si="222"/>
        <v>1436778.9543186624</v>
      </c>
      <c r="KD196" s="532">
        <f t="shared" si="223"/>
        <v>1436778.9543186624</v>
      </c>
      <c r="KE196" s="532">
        <f t="shared" si="224"/>
        <v>0</v>
      </c>
      <c r="KF196" s="532">
        <f t="shared" si="225"/>
        <v>0</v>
      </c>
      <c r="KG196" s="532">
        <f t="shared" si="226"/>
        <v>0</v>
      </c>
      <c r="KH196" s="532">
        <f t="shared" si="227"/>
        <v>0</v>
      </c>
      <c r="KI196" s="532">
        <f t="shared" si="228"/>
        <v>0</v>
      </c>
      <c r="KJ196" s="532">
        <f t="shared" si="229"/>
        <v>0</v>
      </c>
      <c r="KK196" s="532">
        <f t="shared" si="230"/>
        <v>0</v>
      </c>
      <c r="KL196" s="532">
        <f t="shared" si="231"/>
        <v>0</v>
      </c>
      <c r="KN196" s="533">
        <f>IF(EXACT(A196,LCI!A38),LCI!R38,-1*10^6)</f>
        <v>1.99E-3</v>
      </c>
      <c r="KO196" s="533">
        <f t="shared" si="232"/>
        <v>0</v>
      </c>
      <c r="KP196" s="533">
        <f t="shared" si="233"/>
        <v>0</v>
      </c>
      <c r="KQ196" s="533">
        <f t="shared" si="234"/>
        <v>0</v>
      </c>
      <c r="KR196" s="533">
        <f t="shared" si="235"/>
        <v>0</v>
      </c>
      <c r="KS196" s="533">
        <f t="shared" si="236"/>
        <v>0</v>
      </c>
      <c r="KT196" s="533">
        <f t="shared" si="237"/>
        <v>0</v>
      </c>
      <c r="KU196" s="533">
        <f t="shared" si="238"/>
        <v>0</v>
      </c>
      <c r="KV196" s="533">
        <f t="shared" si="239"/>
        <v>0</v>
      </c>
      <c r="KW196" s="533">
        <f t="shared" si="240"/>
        <v>0</v>
      </c>
      <c r="KX196" s="533">
        <f t="shared" si="241"/>
        <v>0</v>
      </c>
      <c r="KY196" s="533">
        <f t="shared" si="242"/>
        <v>0</v>
      </c>
      <c r="KZ196" s="533">
        <f t="shared" si="243"/>
        <v>277.69102678575194</v>
      </c>
      <c r="LA196" s="533">
        <f t="shared" si="244"/>
        <v>277.69102678575194</v>
      </c>
      <c r="LB196" s="533">
        <f t="shared" si="245"/>
        <v>0</v>
      </c>
      <c r="LC196" s="533">
        <f t="shared" si="246"/>
        <v>0</v>
      </c>
      <c r="LD196" s="533">
        <f t="shared" si="247"/>
        <v>0</v>
      </c>
      <c r="LE196" s="533">
        <f t="shared" si="248"/>
        <v>0</v>
      </c>
      <c r="LF196" s="533">
        <f t="shared" si="249"/>
        <v>0</v>
      </c>
      <c r="LG196" s="533">
        <f t="shared" si="250"/>
        <v>0</v>
      </c>
      <c r="LH196" s="533">
        <f t="shared" si="251"/>
        <v>0</v>
      </c>
      <c r="LI196" s="533">
        <f t="shared" si="252"/>
        <v>0</v>
      </c>
    </row>
    <row r="197" spans="1:321" x14ac:dyDescent="0.25">
      <c r="A197" s="14" t="str">
        <f>LCI!A39</f>
        <v>Potassium in Fertilizer (kg/yr)</v>
      </c>
      <c r="B197" s="42">
        <f>B26</f>
        <v>3379.8308588310647</v>
      </c>
      <c r="C197" s="42">
        <f t="shared" ref="C197:P197" si="317">C26</f>
        <v>3379.8308588310647</v>
      </c>
      <c r="D197" s="42">
        <f t="shared" si="317"/>
        <v>13200</v>
      </c>
      <c r="E197" s="42">
        <f t="shared" si="317"/>
        <v>13200</v>
      </c>
      <c r="F197" s="42">
        <f t="shared" si="317"/>
        <v>13200</v>
      </c>
      <c r="G197" s="42">
        <f t="shared" si="317"/>
        <v>0</v>
      </c>
      <c r="H197" s="42">
        <f t="shared" si="317"/>
        <v>0</v>
      </c>
      <c r="I197" s="42">
        <f t="shared" si="317"/>
        <v>0</v>
      </c>
      <c r="J197" s="42">
        <f t="shared" si="317"/>
        <v>356</v>
      </c>
      <c r="K197" s="42">
        <f t="shared" si="317"/>
        <v>1000</v>
      </c>
      <c r="L197" s="42">
        <f t="shared" si="317"/>
        <v>8800</v>
      </c>
      <c r="M197" s="42">
        <f t="shared" si="317"/>
        <v>0</v>
      </c>
      <c r="N197" s="42">
        <f t="shared" si="317"/>
        <v>0</v>
      </c>
      <c r="O197" s="257">
        <f t="shared" si="317"/>
        <v>0</v>
      </c>
      <c r="P197" s="251">
        <f t="shared" si="317"/>
        <v>0</v>
      </c>
      <c r="Q197" s="251"/>
      <c r="R197" s="251"/>
      <c r="S197" s="251"/>
      <c r="T197" s="268"/>
      <c r="U197" s="251"/>
      <c r="V197" s="251"/>
      <c r="X197" s="45">
        <f>IF(EXACT(A197,LCI!A39),LCI!G39,-1*10^6)</f>
        <v>0.27187692299999999</v>
      </c>
      <c r="Y197" s="47">
        <f t="shared" si="45"/>
        <v>918.89801415943725</v>
      </c>
      <c r="Z197" s="47">
        <f t="shared" si="46"/>
        <v>918.89801415943725</v>
      </c>
      <c r="AA197" s="47">
        <f t="shared" si="47"/>
        <v>3588.7753835999997</v>
      </c>
      <c r="AB197" s="47">
        <f t="shared" si="48"/>
        <v>3588.7753835999997</v>
      </c>
      <c r="AC197" s="47">
        <f t="shared" si="49"/>
        <v>3588.7753835999997</v>
      </c>
      <c r="AD197" s="47">
        <f t="shared" si="291"/>
        <v>0</v>
      </c>
      <c r="AE197" s="47">
        <f t="shared" si="292"/>
        <v>0</v>
      </c>
      <c r="AF197" s="47">
        <f t="shared" si="293"/>
        <v>0</v>
      </c>
      <c r="AG197" s="47">
        <f t="shared" si="294"/>
        <v>96.788184587999993</v>
      </c>
      <c r="AH197" s="47">
        <f t="shared" si="295"/>
        <v>271.87692299999998</v>
      </c>
      <c r="AI197" s="47">
        <f t="shared" si="296"/>
        <v>2392.5169224000001</v>
      </c>
      <c r="AJ197" s="47">
        <f t="shared" si="288"/>
        <v>0</v>
      </c>
      <c r="AK197" s="47">
        <f t="shared" si="50"/>
        <v>0</v>
      </c>
      <c r="AL197" s="262">
        <f t="shared" si="51"/>
        <v>0</v>
      </c>
      <c r="AM197" s="260">
        <f t="shared" si="52"/>
        <v>0</v>
      </c>
      <c r="AN197" s="260">
        <f t="shared" si="53"/>
        <v>0</v>
      </c>
      <c r="AO197" s="260">
        <f t="shared" si="54"/>
        <v>0</v>
      </c>
      <c r="AP197" s="260">
        <f t="shared" si="55"/>
        <v>0</v>
      </c>
      <c r="AQ197" s="260">
        <f t="shared" si="56"/>
        <v>0</v>
      </c>
      <c r="AR197" s="260">
        <f t="shared" si="57"/>
        <v>0</v>
      </c>
      <c r="AS197" s="260">
        <f t="shared" si="58"/>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0">
        <f t="shared" si="17"/>
        <v>1152724.44</v>
      </c>
      <c r="BE197" s="521">
        <f t="shared" si="18"/>
        <v>3237990</v>
      </c>
      <c r="BF197" s="71">
        <f t="shared" si="19"/>
        <v>28494311.999999996</v>
      </c>
      <c r="BG197" s="521">
        <f t="shared" si="278"/>
        <v>0</v>
      </c>
      <c r="BH197" s="529">
        <f t="shared" si="263"/>
        <v>0</v>
      </c>
      <c r="BI197" s="71">
        <f t="shared" si="254"/>
        <v>0</v>
      </c>
      <c r="BJ197" s="71">
        <f t="shared" si="255"/>
        <v>0</v>
      </c>
      <c r="BK197" s="71">
        <f t="shared" si="256"/>
        <v>0</v>
      </c>
      <c r="BL197" s="71">
        <f t="shared" si="257"/>
        <v>0</v>
      </c>
      <c r="BM197" s="71">
        <f t="shared" si="258"/>
        <v>0</v>
      </c>
      <c r="BN197" s="71">
        <f t="shared" si="259"/>
        <v>0</v>
      </c>
      <c r="BO197" s="71">
        <f t="shared" si="260"/>
        <v>0</v>
      </c>
      <c r="BP197" s="71">
        <f t="shared" si="261"/>
        <v>0</v>
      </c>
      <c r="BR197" s="507">
        <f>IF(EXACT(A197,LCI!A39),LCI!I39,-1*10^6)</f>
        <v>2.6927300000000001</v>
      </c>
      <c r="BS197" s="507">
        <f t="shared" si="59"/>
        <v>9100.9719485001733</v>
      </c>
      <c r="BT197" s="507">
        <f t="shared" si="60"/>
        <v>9100.9719485001733</v>
      </c>
      <c r="BU197" s="507">
        <f t="shared" si="60"/>
        <v>35544.036</v>
      </c>
      <c r="BV197" s="507">
        <f t="shared" si="60"/>
        <v>35544.036</v>
      </c>
      <c r="BW197" s="507">
        <f t="shared" si="60"/>
        <v>35544.036</v>
      </c>
      <c r="BX197" s="507">
        <f t="shared" si="60"/>
        <v>0</v>
      </c>
      <c r="BY197" s="507">
        <f t="shared" si="315"/>
        <v>0</v>
      </c>
      <c r="BZ197" s="507">
        <f t="shared" si="280"/>
        <v>0</v>
      </c>
      <c r="CA197" s="507">
        <f t="shared" si="280"/>
        <v>958.61188000000004</v>
      </c>
      <c r="CB197" s="507">
        <f t="shared" si="280"/>
        <v>2692.73</v>
      </c>
      <c r="CC197" s="507">
        <f t="shared" si="280"/>
        <v>23696.024000000001</v>
      </c>
      <c r="CD197" s="507">
        <f t="shared" si="280"/>
        <v>0</v>
      </c>
      <c r="CE197" s="507">
        <f t="shared" si="280"/>
        <v>0</v>
      </c>
      <c r="CF197" s="507">
        <f t="shared" si="281"/>
        <v>0</v>
      </c>
      <c r="CG197" s="507">
        <f t="shared" si="281"/>
        <v>0</v>
      </c>
      <c r="CH197" s="507">
        <f t="shared" si="281"/>
        <v>0</v>
      </c>
      <c r="CI197" s="507">
        <f t="shared" si="281"/>
        <v>0</v>
      </c>
      <c r="CJ197" s="507">
        <f t="shared" si="276"/>
        <v>0</v>
      </c>
      <c r="CK197" s="507">
        <f t="shared" si="61"/>
        <v>0</v>
      </c>
      <c r="CL197" s="507">
        <f t="shared" si="61"/>
        <v>0</v>
      </c>
      <c r="CM197" s="507">
        <f t="shared" si="61"/>
        <v>0</v>
      </c>
      <c r="CO197" s="511">
        <f>IF(EXACT(A197,LCI!A39),LCI!F39,-1*10^6)</f>
        <v>26.151282049999999</v>
      </c>
      <c r="CP197" s="511">
        <f t="shared" si="62"/>
        <v>88386.910070584898</v>
      </c>
      <c r="CQ197" s="511">
        <f t="shared" si="62"/>
        <v>88386.910070584898</v>
      </c>
      <c r="CR197" s="511">
        <f t="shared" si="62"/>
        <v>345196.92306</v>
      </c>
      <c r="CS197" s="511">
        <f t="shared" si="62"/>
        <v>345196.92306</v>
      </c>
      <c r="CT197" s="511">
        <f t="shared" si="62"/>
        <v>345196.92306</v>
      </c>
      <c r="CU197" s="511">
        <f t="shared" si="316"/>
        <v>0</v>
      </c>
      <c r="CV197" s="511">
        <f t="shared" si="282"/>
        <v>0</v>
      </c>
      <c r="CW197" s="511">
        <f t="shared" si="282"/>
        <v>0</v>
      </c>
      <c r="CX197" s="511">
        <f t="shared" si="282"/>
        <v>9309.8564097999988</v>
      </c>
      <c r="CY197" s="511">
        <f t="shared" si="282"/>
        <v>26151.282049999998</v>
      </c>
      <c r="CZ197" s="511">
        <f t="shared" si="282"/>
        <v>230131.28203999999</v>
      </c>
      <c r="DA197" s="511">
        <f t="shared" si="282"/>
        <v>0</v>
      </c>
      <c r="DB197" s="511">
        <f t="shared" si="283"/>
        <v>0</v>
      </c>
      <c r="DC197" s="511">
        <f t="shared" si="283"/>
        <v>0</v>
      </c>
      <c r="DD197" s="511">
        <f t="shared" si="283"/>
        <v>0</v>
      </c>
      <c r="DE197" s="511">
        <f t="shared" si="283"/>
        <v>0</v>
      </c>
      <c r="DF197" s="511">
        <f t="shared" si="275"/>
        <v>0</v>
      </c>
      <c r="DG197" s="511">
        <f t="shared" si="63"/>
        <v>0</v>
      </c>
      <c r="DH197" s="511">
        <f t="shared" si="63"/>
        <v>0</v>
      </c>
      <c r="DI197" s="511">
        <f t="shared" si="63"/>
        <v>0</v>
      </c>
      <c r="DJ197" s="511">
        <f t="shared" si="63"/>
        <v>0</v>
      </c>
      <c r="DL197" s="530">
        <f>IF(EXACT(A197,LCI!A39),LCI!J39,-1*10^6)</f>
        <v>1.3259999999999999E-2</v>
      </c>
      <c r="DM197" s="530">
        <f t="shared" si="64"/>
        <v>44.816557188099914</v>
      </c>
      <c r="DN197" s="530">
        <f t="shared" si="65"/>
        <v>44.816557188099914</v>
      </c>
      <c r="DO197" s="530">
        <f t="shared" si="66"/>
        <v>175.03199999999998</v>
      </c>
      <c r="DP197" s="530">
        <f t="shared" si="67"/>
        <v>175.03199999999998</v>
      </c>
      <c r="DQ197" s="530">
        <f t="shared" si="68"/>
        <v>175.03199999999998</v>
      </c>
      <c r="DR197" s="530">
        <f t="shared" si="69"/>
        <v>0</v>
      </c>
      <c r="DS197" s="530">
        <f t="shared" si="70"/>
        <v>0</v>
      </c>
      <c r="DT197" s="530">
        <f t="shared" si="71"/>
        <v>0</v>
      </c>
      <c r="DU197" s="530">
        <f t="shared" si="72"/>
        <v>4.7205599999999999</v>
      </c>
      <c r="DV197" s="530">
        <f t="shared" si="73"/>
        <v>13.26</v>
      </c>
      <c r="DW197" s="530">
        <f t="shared" si="74"/>
        <v>116.68799999999999</v>
      </c>
      <c r="DX197" s="530">
        <f t="shared" si="75"/>
        <v>0</v>
      </c>
      <c r="DY197" s="530">
        <f t="shared" si="76"/>
        <v>0</v>
      </c>
      <c r="DZ197" s="530">
        <f t="shared" si="77"/>
        <v>0</v>
      </c>
      <c r="EA197" s="530">
        <f t="shared" si="78"/>
        <v>0</v>
      </c>
      <c r="EB197" s="530">
        <f t="shared" si="79"/>
        <v>0</v>
      </c>
      <c r="EC197" s="530">
        <f t="shared" si="80"/>
        <v>0</v>
      </c>
      <c r="ED197" s="530">
        <f t="shared" si="81"/>
        <v>0</v>
      </c>
      <c r="EE197" s="530">
        <f t="shared" si="82"/>
        <v>0</v>
      </c>
      <c r="EF197" s="530">
        <f t="shared" si="83"/>
        <v>0</v>
      </c>
      <c r="EG197" s="530">
        <f t="shared" si="84"/>
        <v>0</v>
      </c>
      <c r="EI197" s="535">
        <f>IF(EXACT(A197,LCI!A39),LCI!K39,-1*10^6)</f>
        <v>12.09928</v>
      </c>
      <c r="EJ197" s="531">
        <f t="shared" si="85"/>
        <v>40893.519913637523</v>
      </c>
      <c r="EK197" s="536">
        <f t="shared" si="86"/>
        <v>40893.519913637523</v>
      </c>
      <c r="EL197" s="531">
        <f t="shared" si="87"/>
        <v>159710.49600000001</v>
      </c>
      <c r="EM197" s="531">
        <f t="shared" si="88"/>
        <v>159710.49600000001</v>
      </c>
      <c r="EN197" s="531">
        <f t="shared" si="89"/>
        <v>159710.49600000001</v>
      </c>
      <c r="EO197" s="531">
        <f t="shared" si="90"/>
        <v>0</v>
      </c>
      <c r="EP197" s="531">
        <f t="shared" si="91"/>
        <v>0</v>
      </c>
      <c r="EQ197" s="531">
        <f t="shared" si="92"/>
        <v>0</v>
      </c>
      <c r="ER197" s="531">
        <f t="shared" si="93"/>
        <v>4307.3436799999999</v>
      </c>
      <c r="ES197" s="531">
        <f t="shared" si="94"/>
        <v>12099.28</v>
      </c>
      <c r="ET197" s="531">
        <f t="shared" si="95"/>
        <v>106473.664</v>
      </c>
      <c r="EU197" s="531">
        <f t="shared" si="96"/>
        <v>0</v>
      </c>
      <c r="EV197" s="531">
        <f t="shared" si="97"/>
        <v>0</v>
      </c>
      <c r="EW197" s="531">
        <f t="shared" si="98"/>
        <v>0</v>
      </c>
      <c r="EX197" s="531">
        <f t="shared" si="99"/>
        <v>0</v>
      </c>
      <c r="EY197" s="531">
        <f t="shared" si="100"/>
        <v>0</v>
      </c>
      <c r="EZ197" s="531">
        <f t="shared" si="101"/>
        <v>0</v>
      </c>
      <c r="FA197" s="531">
        <f t="shared" si="102"/>
        <v>0</v>
      </c>
      <c r="FB197" s="531">
        <f t="shared" si="103"/>
        <v>0</v>
      </c>
      <c r="FC197" s="531">
        <f t="shared" si="104"/>
        <v>0</v>
      </c>
      <c r="FD197" s="531">
        <f t="shared" si="105"/>
        <v>0</v>
      </c>
      <c r="FF197" s="532">
        <f>IF(EXACT(A197,LCI!A39),LCI!L39,-1*10^6)</f>
        <v>6.7099999999999998E-3</v>
      </c>
      <c r="FG197" s="532">
        <f t="shared" si="106"/>
        <v>22.678665062756444</v>
      </c>
      <c r="FH197" s="532">
        <f t="shared" si="107"/>
        <v>22.678665062756444</v>
      </c>
      <c r="FI197" s="532">
        <f t="shared" si="108"/>
        <v>88.572000000000003</v>
      </c>
      <c r="FJ197" s="532">
        <f t="shared" si="109"/>
        <v>88.572000000000003</v>
      </c>
      <c r="FK197" s="532">
        <f t="shared" si="110"/>
        <v>88.572000000000003</v>
      </c>
      <c r="FL197" s="532">
        <f t="shared" si="111"/>
        <v>0</v>
      </c>
      <c r="FM197" s="532">
        <f t="shared" si="112"/>
        <v>0</v>
      </c>
      <c r="FN197" s="532">
        <f t="shared" si="113"/>
        <v>0</v>
      </c>
      <c r="FO197" s="532">
        <f t="shared" si="114"/>
        <v>2.38876</v>
      </c>
      <c r="FP197" s="532">
        <f t="shared" si="115"/>
        <v>6.71</v>
      </c>
      <c r="FQ197" s="532">
        <f t="shared" si="116"/>
        <v>59.048000000000002</v>
      </c>
      <c r="FR197" s="532">
        <f t="shared" si="117"/>
        <v>0</v>
      </c>
      <c r="FS197" s="532">
        <f t="shared" si="118"/>
        <v>0</v>
      </c>
      <c r="FT197" s="532">
        <f t="shared" si="119"/>
        <v>0</v>
      </c>
      <c r="FU197" s="532">
        <f t="shared" si="120"/>
        <v>0</v>
      </c>
      <c r="FV197" s="532">
        <f t="shared" si="121"/>
        <v>0</v>
      </c>
      <c r="FW197" s="532">
        <f t="shared" si="122"/>
        <v>0</v>
      </c>
      <c r="FX197" s="532">
        <f t="shared" si="123"/>
        <v>0</v>
      </c>
      <c r="FY197" s="532">
        <f t="shared" si="124"/>
        <v>0</v>
      </c>
      <c r="FZ197" s="532">
        <f t="shared" si="125"/>
        <v>0</v>
      </c>
      <c r="GA197" s="532">
        <f t="shared" si="126"/>
        <v>0</v>
      </c>
      <c r="GC197" s="533">
        <f>IF(EXACT(A197,LCI!A39),LCI!M39,-1*10^6)</f>
        <v>7.6199999999999994E-8</v>
      </c>
      <c r="GD197" s="533">
        <f t="shared" si="127"/>
        <v>2.575431114429271E-4</v>
      </c>
      <c r="GE197" s="533">
        <f t="shared" si="128"/>
        <v>2.575431114429271E-4</v>
      </c>
      <c r="GF197" s="533">
        <f t="shared" si="129"/>
        <v>1.0058399999999998E-3</v>
      </c>
      <c r="GG197" s="533">
        <f t="shared" si="130"/>
        <v>1.0058399999999998E-3</v>
      </c>
      <c r="GH197" s="533">
        <f t="shared" si="131"/>
        <v>1.0058399999999998E-3</v>
      </c>
      <c r="GI197" s="533">
        <f t="shared" si="132"/>
        <v>0</v>
      </c>
      <c r="GJ197" s="533">
        <f t="shared" si="133"/>
        <v>0</v>
      </c>
      <c r="GK197" s="533">
        <f t="shared" si="134"/>
        <v>0</v>
      </c>
      <c r="GL197" s="533">
        <f t="shared" si="135"/>
        <v>2.7127199999999997E-5</v>
      </c>
      <c r="GM197" s="533">
        <f t="shared" si="136"/>
        <v>7.6199999999999995E-5</v>
      </c>
      <c r="GN197" s="533">
        <f t="shared" si="137"/>
        <v>6.7055999999999995E-4</v>
      </c>
      <c r="GO197" s="533">
        <f t="shared" si="138"/>
        <v>0</v>
      </c>
      <c r="GP197" s="533">
        <f t="shared" si="139"/>
        <v>0</v>
      </c>
      <c r="GQ197" s="533">
        <f t="shared" si="140"/>
        <v>0</v>
      </c>
      <c r="GR197" s="533">
        <f t="shared" si="141"/>
        <v>0</v>
      </c>
      <c r="GS197" s="533">
        <f t="shared" si="142"/>
        <v>0</v>
      </c>
      <c r="GT197" s="533">
        <f t="shared" si="143"/>
        <v>0</v>
      </c>
      <c r="GU197" s="533">
        <f t="shared" si="144"/>
        <v>0</v>
      </c>
      <c r="GV197" s="533">
        <f t="shared" si="145"/>
        <v>0</v>
      </c>
      <c r="GW197" s="533">
        <f t="shared" si="146"/>
        <v>0</v>
      </c>
      <c r="GX197" s="533">
        <f t="shared" si="147"/>
        <v>0</v>
      </c>
      <c r="GZ197" s="511">
        <f>IF(EXACT(A197,LCI!A39),LCI!N39,-1*10^6)</f>
        <v>5.7899999999999998E-7</v>
      </c>
      <c r="HA197" s="511">
        <f t="shared" si="148"/>
        <v>1.9569220672631866E-3</v>
      </c>
      <c r="HB197" s="511">
        <f t="shared" si="149"/>
        <v>1.9569220672631866E-3</v>
      </c>
      <c r="HC197" s="511">
        <f t="shared" si="150"/>
        <v>7.6427999999999999E-3</v>
      </c>
      <c r="HD197" s="511">
        <f t="shared" si="151"/>
        <v>7.6427999999999999E-3</v>
      </c>
      <c r="HE197" s="511">
        <f t="shared" si="152"/>
        <v>7.6427999999999999E-3</v>
      </c>
      <c r="HF197" s="511">
        <f t="shared" si="153"/>
        <v>0</v>
      </c>
      <c r="HG197" s="511">
        <f t="shared" si="154"/>
        <v>0</v>
      </c>
      <c r="HH197" s="511">
        <f t="shared" si="155"/>
        <v>0</v>
      </c>
      <c r="HI197" s="511">
        <f t="shared" si="156"/>
        <v>2.0612399999999999E-4</v>
      </c>
      <c r="HJ197" s="511">
        <f t="shared" si="157"/>
        <v>5.7899999999999998E-4</v>
      </c>
      <c r="HK197" s="511">
        <f t="shared" si="158"/>
        <v>5.0952000000000002E-3</v>
      </c>
      <c r="HL197" s="511">
        <f t="shared" si="159"/>
        <v>0</v>
      </c>
      <c r="HM197" s="511">
        <f t="shared" si="160"/>
        <v>0</v>
      </c>
      <c r="HN197" s="511">
        <f t="shared" si="161"/>
        <v>0</v>
      </c>
      <c r="HO197" s="511">
        <f t="shared" si="162"/>
        <v>0</v>
      </c>
      <c r="HP197" s="511">
        <f t="shared" si="163"/>
        <v>0</v>
      </c>
      <c r="HQ197" s="511">
        <f t="shared" si="164"/>
        <v>0</v>
      </c>
      <c r="HR197" s="511">
        <f t="shared" si="165"/>
        <v>0</v>
      </c>
      <c r="HS197" s="511">
        <f t="shared" si="166"/>
        <v>0</v>
      </c>
      <c r="HT197" s="511">
        <f t="shared" si="167"/>
        <v>0</v>
      </c>
      <c r="HU197" s="511">
        <f t="shared" si="168"/>
        <v>0</v>
      </c>
      <c r="HW197" s="534">
        <f>IF(EXACT(A197,LCI!A39),LCI!O39,-1*10^6)</f>
        <v>1.99E-7</v>
      </c>
      <c r="HX197" s="534">
        <f t="shared" si="169"/>
        <v>6.7258634090738183E-4</v>
      </c>
      <c r="HY197" s="534">
        <f t="shared" si="170"/>
        <v>6.7258634090738183E-4</v>
      </c>
      <c r="HZ197" s="534">
        <f t="shared" si="171"/>
        <v>2.6267999999999999E-3</v>
      </c>
      <c r="IA197" s="534">
        <f t="shared" si="172"/>
        <v>2.6267999999999999E-3</v>
      </c>
      <c r="IB197" s="534">
        <f t="shared" si="173"/>
        <v>2.6267999999999999E-3</v>
      </c>
      <c r="IC197" s="534">
        <f t="shared" si="174"/>
        <v>0</v>
      </c>
      <c r="ID197" s="534">
        <f t="shared" si="175"/>
        <v>0</v>
      </c>
      <c r="IE197" s="534">
        <f t="shared" si="176"/>
        <v>0</v>
      </c>
      <c r="IF197" s="534">
        <f t="shared" si="177"/>
        <v>7.0844000000000001E-5</v>
      </c>
      <c r="IG197" s="534">
        <f t="shared" si="178"/>
        <v>1.9899999999999999E-4</v>
      </c>
      <c r="IH197" s="534">
        <f t="shared" si="179"/>
        <v>1.7512000000000001E-3</v>
      </c>
      <c r="II197" s="534">
        <f t="shared" si="180"/>
        <v>0</v>
      </c>
      <c r="IJ197" s="534">
        <f t="shared" si="181"/>
        <v>0</v>
      </c>
      <c r="IK197" s="534">
        <f t="shared" si="182"/>
        <v>0</v>
      </c>
      <c r="IL197" s="534">
        <f t="shared" si="183"/>
        <v>0</v>
      </c>
      <c r="IM197" s="534">
        <f t="shared" si="184"/>
        <v>0</v>
      </c>
      <c r="IN197" s="534">
        <f t="shared" si="185"/>
        <v>0</v>
      </c>
      <c r="IO197" s="534">
        <f t="shared" si="186"/>
        <v>0</v>
      </c>
      <c r="IP197" s="534">
        <f t="shared" si="187"/>
        <v>0</v>
      </c>
      <c r="IQ197" s="534">
        <f t="shared" si="188"/>
        <v>0</v>
      </c>
      <c r="IR197" s="534">
        <f t="shared" si="189"/>
        <v>0</v>
      </c>
      <c r="IT197" s="531">
        <f>IF(EXACT(A197,LCI!A39),LCI!P39,-1*10^6)</f>
        <v>0.15906000000000001</v>
      </c>
      <c r="IU197" s="531">
        <f t="shared" si="190"/>
        <v>537.59589640566912</v>
      </c>
      <c r="IV197" s="531">
        <f t="shared" si="191"/>
        <v>537.59589640566912</v>
      </c>
      <c r="IW197" s="531">
        <f t="shared" si="192"/>
        <v>2099.5920000000001</v>
      </c>
      <c r="IX197" s="531">
        <f t="shared" si="193"/>
        <v>2099.5920000000001</v>
      </c>
      <c r="IY197" s="531">
        <f t="shared" si="194"/>
        <v>2099.5920000000001</v>
      </c>
      <c r="IZ197" s="531">
        <f t="shared" si="195"/>
        <v>0</v>
      </c>
      <c r="JA197" s="531">
        <f t="shared" si="196"/>
        <v>0</v>
      </c>
      <c r="JB197" s="531">
        <f t="shared" si="197"/>
        <v>0</v>
      </c>
      <c r="JC197" s="531">
        <f t="shared" si="198"/>
        <v>56.625360000000001</v>
      </c>
      <c r="JD197" s="531">
        <f t="shared" si="199"/>
        <v>159.06</v>
      </c>
      <c r="JE197" s="531">
        <f t="shared" si="200"/>
        <v>1399.7280000000001</v>
      </c>
      <c r="JF197" s="531">
        <f t="shared" si="201"/>
        <v>0</v>
      </c>
      <c r="JG197" s="531">
        <f t="shared" si="202"/>
        <v>0</v>
      </c>
      <c r="JH197" s="531">
        <f t="shared" si="203"/>
        <v>0</v>
      </c>
      <c r="JI197" s="531">
        <f t="shared" si="204"/>
        <v>0</v>
      </c>
      <c r="JJ197" s="531">
        <f t="shared" si="205"/>
        <v>0</v>
      </c>
      <c r="JK197" s="531">
        <f t="shared" si="206"/>
        <v>0</v>
      </c>
      <c r="JL197" s="531">
        <f t="shared" si="207"/>
        <v>0</v>
      </c>
      <c r="JM197" s="531">
        <f t="shared" si="208"/>
        <v>0</v>
      </c>
      <c r="JN197" s="531">
        <f t="shared" si="209"/>
        <v>0</v>
      </c>
      <c r="JO197" s="531">
        <f t="shared" si="210"/>
        <v>0</v>
      </c>
      <c r="JQ197" s="532">
        <f>IF(EXACT(A197,LCI!A39),LCI!Q39,-1*10^6)</f>
        <v>2.5</v>
      </c>
      <c r="JR197" s="532">
        <f t="shared" si="211"/>
        <v>8449.5771470776617</v>
      </c>
      <c r="JS197" s="532">
        <f t="shared" si="212"/>
        <v>8449.5771470776617</v>
      </c>
      <c r="JT197" s="532">
        <f t="shared" si="213"/>
        <v>33000</v>
      </c>
      <c r="JU197" s="532">
        <f t="shared" si="214"/>
        <v>33000</v>
      </c>
      <c r="JV197" s="532">
        <f t="shared" si="215"/>
        <v>33000</v>
      </c>
      <c r="JW197" s="532">
        <f t="shared" si="216"/>
        <v>0</v>
      </c>
      <c r="JX197" s="532">
        <f t="shared" si="217"/>
        <v>0</v>
      </c>
      <c r="JY197" s="532">
        <f t="shared" si="218"/>
        <v>0</v>
      </c>
      <c r="JZ197" s="532">
        <f t="shared" si="219"/>
        <v>890</v>
      </c>
      <c r="KA197" s="532">
        <f t="shared" si="220"/>
        <v>2500</v>
      </c>
      <c r="KB197" s="532">
        <f t="shared" si="221"/>
        <v>22000</v>
      </c>
      <c r="KC197" s="532">
        <f t="shared" si="222"/>
        <v>0</v>
      </c>
      <c r="KD197" s="532">
        <f t="shared" si="223"/>
        <v>0</v>
      </c>
      <c r="KE197" s="532">
        <f t="shared" si="224"/>
        <v>0</v>
      </c>
      <c r="KF197" s="532">
        <f t="shared" si="225"/>
        <v>0</v>
      </c>
      <c r="KG197" s="532">
        <f t="shared" si="226"/>
        <v>0</v>
      </c>
      <c r="KH197" s="532">
        <f t="shared" si="227"/>
        <v>0</v>
      </c>
      <c r="KI197" s="532">
        <f t="shared" si="228"/>
        <v>0</v>
      </c>
      <c r="KJ197" s="532">
        <f t="shared" si="229"/>
        <v>0</v>
      </c>
      <c r="KK197" s="532">
        <f t="shared" si="230"/>
        <v>0</v>
      </c>
      <c r="KL197" s="532">
        <f t="shared" si="231"/>
        <v>0</v>
      </c>
      <c r="KN197" s="533">
        <f>IF(EXACT(A197,LCI!A39),LCI!R39,-1*10^6)</f>
        <v>1.0300000000000001E-3</v>
      </c>
      <c r="KO197" s="533">
        <f t="shared" si="232"/>
        <v>3.4812257845959969</v>
      </c>
      <c r="KP197" s="533">
        <f t="shared" si="233"/>
        <v>3.4812257845959969</v>
      </c>
      <c r="KQ197" s="533">
        <f t="shared" si="234"/>
        <v>13.596000000000002</v>
      </c>
      <c r="KR197" s="533">
        <f t="shared" si="235"/>
        <v>13.596000000000002</v>
      </c>
      <c r="KS197" s="533">
        <f t="shared" si="236"/>
        <v>13.596000000000002</v>
      </c>
      <c r="KT197" s="533">
        <f t="shared" si="237"/>
        <v>0</v>
      </c>
      <c r="KU197" s="533">
        <f t="shared" si="238"/>
        <v>0</v>
      </c>
      <c r="KV197" s="533">
        <f t="shared" si="239"/>
        <v>0</v>
      </c>
      <c r="KW197" s="533">
        <f t="shared" si="240"/>
        <v>0.36668000000000006</v>
      </c>
      <c r="KX197" s="533">
        <f t="shared" si="241"/>
        <v>1.03</v>
      </c>
      <c r="KY197" s="533">
        <f t="shared" si="242"/>
        <v>9.0640000000000001</v>
      </c>
      <c r="KZ197" s="533">
        <f t="shared" si="243"/>
        <v>0</v>
      </c>
      <c r="LA197" s="533">
        <f t="shared" si="244"/>
        <v>0</v>
      </c>
      <c r="LB197" s="533">
        <f t="shared" si="245"/>
        <v>0</v>
      </c>
      <c r="LC197" s="533">
        <f t="shared" si="246"/>
        <v>0</v>
      </c>
      <c r="LD197" s="533">
        <f t="shared" si="247"/>
        <v>0</v>
      </c>
      <c r="LE197" s="533">
        <f t="shared" si="248"/>
        <v>0</v>
      </c>
      <c r="LF197" s="533">
        <f t="shared" si="249"/>
        <v>0</v>
      </c>
      <c r="LG197" s="533">
        <f t="shared" si="250"/>
        <v>0</v>
      </c>
      <c r="LH197" s="533">
        <f t="shared" si="251"/>
        <v>0</v>
      </c>
      <c r="LI197" s="533">
        <f t="shared" si="252"/>
        <v>0</v>
      </c>
    </row>
    <row r="198" spans="1:321" x14ac:dyDescent="0.25">
      <c r="A198" s="14" t="str">
        <f>LCI!A40</f>
        <v>Rhizome Plugs (kg/yr)</v>
      </c>
      <c r="B198" s="42">
        <f>B27</f>
        <v>0</v>
      </c>
      <c r="C198" s="42">
        <f t="shared" ref="C198:P198" si="318">C27</f>
        <v>0</v>
      </c>
      <c r="D198" s="42">
        <f t="shared" si="318"/>
        <v>0</v>
      </c>
      <c r="E198" s="42">
        <f t="shared" si="318"/>
        <v>0</v>
      </c>
      <c r="F198" s="42">
        <f t="shared" si="318"/>
        <v>0</v>
      </c>
      <c r="G198" s="42">
        <f t="shared" si="318"/>
        <v>0</v>
      </c>
      <c r="H198" s="42">
        <f t="shared" si="318"/>
        <v>0</v>
      </c>
      <c r="I198" s="42">
        <f t="shared" si="318"/>
        <v>0</v>
      </c>
      <c r="J198" s="42">
        <f t="shared" si="318"/>
        <v>0</v>
      </c>
      <c r="K198" s="42">
        <f t="shared" si="318"/>
        <v>0</v>
      </c>
      <c r="L198" s="42">
        <f t="shared" si="318"/>
        <v>17297.349999999999</v>
      </c>
      <c r="M198" s="42">
        <f t="shared" si="318"/>
        <v>0</v>
      </c>
      <c r="N198" s="42">
        <f t="shared" si="318"/>
        <v>0</v>
      </c>
      <c r="O198" s="42">
        <f t="shared" si="318"/>
        <v>0</v>
      </c>
      <c r="P198" s="42">
        <f t="shared" si="318"/>
        <v>0</v>
      </c>
      <c r="Q198" s="251"/>
      <c r="R198" s="251"/>
      <c r="S198" s="251"/>
      <c r="T198" s="268"/>
      <c r="U198" s="251"/>
      <c r="V198" s="251"/>
      <c r="X198" s="466"/>
      <c r="Y198" s="47">
        <f t="shared" si="45"/>
        <v>0</v>
      </c>
      <c r="Z198" s="47">
        <f t="shared" si="46"/>
        <v>0</v>
      </c>
      <c r="AA198" s="47">
        <f t="shared" si="47"/>
        <v>0</v>
      </c>
      <c r="AB198" s="47">
        <f t="shared" si="48"/>
        <v>0</v>
      </c>
      <c r="AC198" s="47">
        <f t="shared" si="49"/>
        <v>0</v>
      </c>
      <c r="AD198" s="47">
        <f t="shared" si="291"/>
        <v>0</v>
      </c>
      <c r="AE198" s="47">
        <f t="shared" si="292"/>
        <v>0</v>
      </c>
      <c r="AF198" s="47">
        <f t="shared" si="293"/>
        <v>0</v>
      </c>
      <c r="AG198" s="47">
        <f t="shared" si="294"/>
        <v>0</v>
      </c>
      <c r="AH198" s="47">
        <f t="shared" si="295"/>
        <v>0</v>
      </c>
      <c r="AI198" s="47">
        <f t="shared" si="296"/>
        <v>0</v>
      </c>
      <c r="AJ198" s="47">
        <f t="shared" si="288"/>
        <v>0</v>
      </c>
      <c r="AK198" s="47">
        <f t="shared" si="50"/>
        <v>0</v>
      </c>
      <c r="AL198" s="47">
        <f t="shared" si="51"/>
        <v>0</v>
      </c>
      <c r="AM198" s="47">
        <f t="shared" si="52"/>
        <v>0</v>
      </c>
      <c r="AN198" s="47">
        <f t="shared" si="53"/>
        <v>0</v>
      </c>
      <c r="AO198" s="47">
        <f t="shared" si="54"/>
        <v>0</v>
      </c>
      <c r="AP198" s="47">
        <f t="shared" si="55"/>
        <v>0</v>
      </c>
      <c r="AQ198" s="47">
        <f t="shared" si="56"/>
        <v>0</v>
      </c>
      <c r="AR198" s="47">
        <f t="shared" si="57"/>
        <v>0</v>
      </c>
      <c r="AS198" s="47">
        <f t="shared" si="58"/>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0">
        <f t="shared" si="17"/>
        <v>0</v>
      </c>
      <c r="BE198" s="521">
        <f t="shared" si="18"/>
        <v>0</v>
      </c>
      <c r="BF198" s="71">
        <f t="shared" si="19"/>
        <v>0</v>
      </c>
      <c r="BG198" s="521">
        <f t="shared" si="278"/>
        <v>0</v>
      </c>
      <c r="BH198" s="529">
        <f t="shared" si="263"/>
        <v>0</v>
      </c>
      <c r="BI198" s="71">
        <f t="shared" si="254"/>
        <v>0</v>
      </c>
      <c r="BJ198" s="71">
        <f t="shared" si="255"/>
        <v>0</v>
      </c>
      <c r="BK198" s="71">
        <f t="shared" si="256"/>
        <v>0</v>
      </c>
      <c r="BL198" s="71">
        <f t="shared" si="257"/>
        <v>0</v>
      </c>
      <c r="BM198" s="71">
        <f t="shared" si="258"/>
        <v>0</v>
      </c>
      <c r="BN198" s="71">
        <f t="shared" si="259"/>
        <v>0</v>
      </c>
      <c r="BO198" s="71">
        <f t="shared" si="260"/>
        <v>0</v>
      </c>
      <c r="BP198" s="71">
        <f t="shared" si="261"/>
        <v>0</v>
      </c>
      <c r="BR198" s="507">
        <f>IF(EXACT(A198,LCI!A40),LCI!I40,-1*10^6)</f>
        <v>0</v>
      </c>
      <c r="BS198" s="507">
        <f t="shared" si="59"/>
        <v>0</v>
      </c>
      <c r="BT198" s="507">
        <f t="shared" si="60"/>
        <v>0</v>
      </c>
      <c r="BU198" s="507">
        <f t="shared" si="60"/>
        <v>0</v>
      </c>
      <c r="BV198" s="507">
        <f t="shared" si="60"/>
        <v>0</v>
      </c>
      <c r="BW198" s="507">
        <f t="shared" si="60"/>
        <v>0</v>
      </c>
      <c r="BX198" s="507">
        <f t="shared" si="60"/>
        <v>0</v>
      </c>
      <c r="BY198" s="507">
        <f t="shared" si="315"/>
        <v>0</v>
      </c>
      <c r="BZ198" s="507">
        <f t="shared" si="280"/>
        <v>0</v>
      </c>
      <c r="CA198" s="507">
        <f t="shared" si="280"/>
        <v>0</v>
      </c>
      <c r="CB198" s="507">
        <f t="shared" si="280"/>
        <v>0</v>
      </c>
      <c r="CC198" s="507">
        <f t="shared" si="280"/>
        <v>0</v>
      </c>
      <c r="CD198" s="507">
        <f t="shared" si="280"/>
        <v>0</v>
      </c>
      <c r="CE198" s="507">
        <f t="shared" si="280"/>
        <v>0</v>
      </c>
      <c r="CF198" s="507">
        <f t="shared" si="281"/>
        <v>0</v>
      </c>
      <c r="CG198" s="507">
        <f t="shared" si="281"/>
        <v>0</v>
      </c>
      <c r="CH198" s="507">
        <f t="shared" si="281"/>
        <v>0</v>
      </c>
      <c r="CI198" s="507">
        <f t="shared" si="281"/>
        <v>0</v>
      </c>
      <c r="CJ198" s="507">
        <f t="shared" si="276"/>
        <v>0</v>
      </c>
      <c r="CK198" s="507">
        <f t="shared" si="61"/>
        <v>0</v>
      </c>
      <c r="CL198" s="507">
        <f t="shared" si="61"/>
        <v>0</v>
      </c>
      <c r="CM198" s="507">
        <f t="shared" si="61"/>
        <v>0</v>
      </c>
      <c r="CO198" s="511">
        <f>IF(EXACT(A198,LCI!A40),LCI!F40,-1*10^6)</f>
        <v>0</v>
      </c>
      <c r="CP198" s="511">
        <f t="shared" si="62"/>
        <v>0</v>
      </c>
      <c r="CQ198" s="511">
        <f t="shared" si="62"/>
        <v>0</v>
      </c>
      <c r="CR198" s="511">
        <f t="shared" si="62"/>
        <v>0</v>
      </c>
      <c r="CS198" s="511">
        <f t="shared" si="62"/>
        <v>0</v>
      </c>
      <c r="CT198" s="511">
        <f t="shared" si="62"/>
        <v>0</v>
      </c>
      <c r="CU198" s="511">
        <f t="shared" si="316"/>
        <v>0</v>
      </c>
      <c r="CV198" s="511">
        <f t="shared" si="282"/>
        <v>0</v>
      </c>
      <c r="CW198" s="511">
        <f t="shared" si="282"/>
        <v>0</v>
      </c>
      <c r="CX198" s="511">
        <f t="shared" si="282"/>
        <v>0</v>
      </c>
      <c r="CY198" s="511">
        <f t="shared" si="282"/>
        <v>0</v>
      </c>
      <c r="CZ198" s="511">
        <f t="shared" si="282"/>
        <v>0</v>
      </c>
      <c r="DA198" s="511">
        <f t="shared" si="282"/>
        <v>0</v>
      </c>
      <c r="DB198" s="511">
        <f t="shared" si="283"/>
        <v>0</v>
      </c>
      <c r="DC198" s="511">
        <f t="shared" si="283"/>
        <v>0</v>
      </c>
      <c r="DD198" s="511">
        <f t="shared" si="283"/>
        <v>0</v>
      </c>
      <c r="DE198" s="511">
        <f t="shared" si="283"/>
        <v>0</v>
      </c>
      <c r="DF198" s="511">
        <f t="shared" si="275"/>
        <v>0</v>
      </c>
      <c r="DG198" s="511">
        <f t="shared" si="63"/>
        <v>0</v>
      </c>
      <c r="DH198" s="511">
        <f t="shared" si="63"/>
        <v>0</v>
      </c>
      <c r="DI198" s="511">
        <f t="shared" si="63"/>
        <v>0</v>
      </c>
      <c r="DJ198" s="511">
        <f t="shared" si="63"/>
        <v>0</v>
      </c>
      <c r="DL198" s="530">
        <f>IF(EXACT(A198,LCI!A40),LCI!J40,-1*10^6)</f>
        <v>0</v>
      </c>
      <c r="DM198" s="530">
        <f t="shared" si="64"/>
        <v>0</v>
      </c>
      <c r="DN198" s="530">
        <f t="shared" si="65"/>
        <v>0</v>
      </c>
      <c r="DO198" s="530">
        <f t="shared" si="66"/>
        <v>0</v>
      </c>
      <c r="DP198" s="530">
        <f t="shared" si="67"/>
        <v>0</v>
      </c>
      <c r="DQ198" s="530">
        <f t="shared" si="68"/>
        <v>0</v>
      </c>
      <c r="DR198" s="530">
        <f t="shared" si="69"/>
        <v>0</v>
      </c>
      <c r="DS198" s="530">
        <f t="shared" si="70"/>
        <v>0</v>
      </c>
      <c r="DT198" s="530">
        <f t="shared" si="71"/>
        <v>0</v>
      </c>
      <c r="DU198" s="530">
        <f t="shared" si="72"/>
        <v>0</v>
      </c>
      <c r="DV198" s="530">
        <f t="shared" si="73"/>
        <v>0</v>
      </c>
      <c r="DW198" s="530">
        <f t="shared" si="74"/>
        <v>0</v>
      </c>
      <c r="DX198" s="530">
        <f t="shared" si="75"/>
        <v>0</v>
      </c>
      <c r="DY198" s="530">
        <f t="shared" si="76"/>
        <v>0</v>
      </c>
      <c r="DZ198" s="530">
        <f t="shared" si="77"/>
        <v>0</v>
      </c>
      <c r="EA198" s="530">
        <f t="shared" si="78"/>
        <v>0</v>
      </c>
      <c r="EB198" s="530">
        <f t="shared" si="79"/>
        <v>0</v>
      </c>
      <c r="EC198" s="530">
        <f t="shared" si="80"/>
        <v>0</v>
      </c>
      <c r="ED198" s="530">
        <f t="shared" si="81"/>
        <v>0</v>
      </c>
      <c r="EE198" s="530">
        <f t="shared" si="82"/>
        <v>0</v>
      </c>
      <c r="EF198" s="530">
        <f t="shared" si="83"/>
        <v>0</v>
      </c>
      <c r="EG198" s="530">
        <f t="shared" si="84"/>
        <v>0</v>
      </c>
      <c r="EI198" s="535">
        <f>IF(EXACT(A198,LCI!A40),LCI!K40,-1*10^6)</f>
        <v>0</v>
      </c>
      <c r="EJ198" s="531">
        <f t="shared" si="85"/>
        <v>0</v>
      </c>
      <c r="EK198" s="536">
        <f t="shared" si="86"/>
        <v>0</v>
      </c>
      <c r="EL198" s="531">
        <f t="shared" si="87"/>
        <v>0</v>
      </c>
      <c r="EM198" s="531">
        <f t="shared" si="88"/>
        <v>0</v>
      </c>
      <c r="EN198" s="531">
        <f t="shared" si="89"/>
        <v>0</v>
      </c>
      <c r="EO198" s="531">
        <f t="shared" si="90"/>
        <v>0</v>
      </c>
      <c r="EP198" s="531">
        <f t="shared" si="91"/>
        <v>0</v>
      </c>
      <c r="EQ198" s="531">
        <f t="shared" si="92"/>
        <v>0</v>
      </c>
      <c r="ER198" s="531">
        <f t="shared" si="93"/>
        <v>0</v>
      </c>
      <c r="ES198" s="531">
        <f t="shared" si="94"/>
        <v>0</v>
      </c>
      <c r="ET198" s="531">
        <f t="shared" si="95"/>
        <v>0</v>
      </c>
      <c r="EU198" s="531">
        <f t="shared" si="96"/>
        <v>0</v>
      </c>
      <c r="EV198" s="531">
        <f t="shared" si="97"/>
        <v>0</v>
      </c>
      <c r="EW198" s="531">
        <f t="shared" si="98"/>
        <v>0</v>
      </c>
      <c r="EX198" s="531">
        <f t="shared" si="99"/>
        <v>0</v>
      </c>
      <c r="EY198" s="531">
        <f t="shared" si="100"/>
        <v>0</v>
      </c>
      <c r="EZ198" s="531">
        <f t="shared" si="101"/>
        <v>0</v>
      </c>
      <c r="FA198" s="531">
        <f t="shared" si="102"/>
        <v>0</v>
      </c>
      <c r="FB198" s="531">
        <f t="shared" si="103"/>
        <v>0</v>
      </c>
      <c r="FC198" s="531">
        <f t="shared" si="104"/>
        <v>0</v>
      </c>
      <c r="FD198" s="531">
        <f t="shared" si="105"/>
        <v>0</v>
      </c>
      <c r="FF198" s="532">
        <f>IF(EXACT(A198,LCI!A40),LCI!L40,-1*10^6)</f>
        <v>0</v>
      </c>
      <c r="FG198" s="532">
        <f t="shared" si="106"/>
        <v>0</v>
      </c>
      <c r="FH198" s="532">
        <f t="shared" si="107"/>
        <v>0</v>
      </c>
      <c r="FI198" s="532">
        <f t="shared" si="108"/>
        <v>0</v>
      </c>
      <c r="FJ198" s="532">
        <f t="shared" si="109"/>
        <v>0</v>
      </c>
      <c r="FK198" s="532">
        <f t="shared" si="110"/>
        <v>0</v>
      </c>
      <c r="FL198" s="532">
        <f t="shared" si="111"/>
        <v>0</v>
      </c>
      <c r="FM198" s="532">
        <f t="shared" si="112"/>
        <v>0</v>
      </c>
      <c r="FN198" s="532">
        <f t="shared" si="113"/>
        <v>0</v>
      </c>
      <c r="FO198" s="532">
        <f t="shared" si="114"/>
        <v>0</v>
      </c>
      <c r="FP198" s="532">
        <f t="shared" si="115"/>
        <v>0</v>
      </c>
      <c r="FQ198" s="532">
        <f t="shared" si="116"/>
        <v>0</v>
      </c>
      <c r="FR198" s="532">
        <f t="shared" si="117"/>
        <v>0</v>
      </c>
      <c r="FS198" s="532">
        <f t="shared" si="118"/>
        <v>0</v>
      </c>
      <c r="FT198" s="532">
        <f t="shared" si="119"/>
        <v>0</v>
      </c>
      <c r="FU198" s="532">
        <f t="shared" si="120"/>
        <v>0</v>
      </c>
      <c r="FV198" s="532">
        <f t="shared" si="121"/>
        <v>0</v>
      </c>
      <c r="FW198" s="532">
        <f t="shared" si="122"/>
        <v>0</v>
      </c>
      <c r="FX198" s="532">
        <f t="shared" si="123"/>
        <v>0</v>
      </c>
      <c r="FY198" s="532">
        <f t="shared" si="124"/>
        <v>0</v>
      </c>
      <c r="FZ198" s="532">
        <f t="shared" si="125"/>
        <v>0</v>
      </c>
      <c r="GA198" s="532">
        <f t="shared" si="126"/>
        <v>0</v>
      </c>
      <c r="GC198" s="533">
        <f>IF(EXACT(A198,LCI!A40),LCI!M40,-1*10^6)</f>
        <v>0</v>
      </c>
      <c r="GD198" s="533">
        <f t="shared" si="127"/>
        <v>0</v>
      </c>
      <c r="GE198" s="533">
        <f t="shared" si="128"/>
        <v>0</v>
      </c>
      <c r="GF198" s="533">
        <f t="shared" si="129"/>
        <v>0</v>
      </c>
      <c r="GG198" s="533">
        <f t="shared" si="130"/>
        <v>0</v>
      </c>
      <c r="GH198" s="533">
        <f t="shared" si="131"/>
        <v>0</v>
      </c>
      <c r="GI198" s="533">
        <f t="shared" si="132"/>
        <v>0</v>
      </c>
      <c r="GJ198" s="533">
        <f t="shared" si="133"/>
        <v>0</v>
      </c>
      <c r="GK198" s="533">
        <f t="shared" si="134"/>
        <v>0</v>
      </c>
      <c r="GL198" s="533">
        <f t="shared" si="135"/>
        <v>0</v>
      </c>
      <c r="GM198" s="533">
        <f t="shared" si="136"/>
        <v>0</v>
      </c>
      <c r="GN198" s="533">
        <f t="shared" si="137"/>
        <v>0</v>
      </c>
      <c r="GO198" s="533">
        <f t="shared" si="138"/>
        <v>0</v>
      </c>
      <c r="GP198" s="533">
        <f t="shared" si="139"/>
        <v>0</v>
      </c>
      <c r="GQ198" s="533">
        <f t="shared" si="140"/>
        <v>0</v>
      </c>
      <c r="GR198" s="533">
        <f t="shared" si="141"/>
        <v>0</v>
      </c>
      <c r="GS198" s="533">
        <f t="shared" si="142"/>
        <v>0</v>
      </c>
      <c r="GT198" s="533">
        <f t="shared" si="143"/>
        <v>0</v>
      </c>
      <c r="GU198" s="533">
        <f t="shared" si="144"/>
        <v>0</v>
      </c>
      <c r="GV198" s="533">
        <f t="shared" si="145"/>
        <v>0</v>
      </c>
      <c r="GW198" s="533">
        <f t="shared" si="146"/>
        <v>0</v>
      </c>
      <c r="GX198" s="533">
        <f t="shared" si="147"/>
        <v>0</v>
      </c>
      <c r="GZ198" s="511">
        <f>IF(EXACT(A198,LCI!A40),LCI!N40,-1*10^6)</f>
        <v>0</v>
      </c>
      <c r="HA198" s="511">
        <f t="shared" si="148"/>
        <v>0</v>
      </c>
      <c r="HB198" s="511">
        <f t="shared" si="149"/>
        <v>0</v>
      </c>
      <c r="HC198" s="511">
        <f t="shared" si="150"/>
        <v>0</v>
      </c>
      <c r="HD198" s="511">
        <f t="shared" si="151"/>
        <v>0</v>
      </c>
      <c r="HE198" s="511">
        <f t="shared" si="152"/>
        <v>0</v>
      </c>
      <c r="HF198" s="511">
        <f t="shared" si="153"/>
        <v>0</v>
      </c>
      <c r="HG198" s="511">
        <f t="shared" si="154"/>
        <v>0</v>
      </c>
      <c r="HH198" s="511">
        <f t="shared" si="155"/>
        <v>0</v>
      </c>
      <c r="HI198" s="511">
        <f t="shared" si="156"/>
        <v>0</v>
      </c>
      <c r="HJ198" s="511">
        <f t="shared" si="157"/>
        <v>0</v>
      </c>
      <c r="HK198" s="511">
        <f t="shared" si="158"/>
        <v>0</v>
      </c>
      <c r="HL198" s="511">
        <f t="shared" si="159"/>
        <v>0</v>
      </c>
      <c r="HM198" s="511">
        <f t="shared" si="160"/>
        <v>0</v>
      </c>
      <c r="HN198" s="511">
        <f t="shared" si="161"/>
        <v>0</v>
      </c>
      <c r="HO198" s="511">
        <f t="shared" si="162"/>
        <v>0</v>
      </c>
      <c r="HP198" s="511">
        <f t="shared" si="163"/>
        <v>0</v>
      </c>
      <c r="HQ198" s="511">
        <f t="shared" si="164"/>
        <v>0</v>
      </c>
      <c r="HR198" s="511">
        <f t="shared" si="165"/>
        <v>0</v>
      </c>
      <c r="HS198" s="511">
        <f t="shared" si="166"/>
        <v>0</v>
      </c>
      <c r="HT198" s="511">
        <f t="shared" si="167"/>
        <v>0</v>
      </c>
      <c r="HU198" s="511">
        <f t="shared" si="168"/>
        <v>0</v>
      </c>
      <c r="HW198" s="534">
        <f>IF(EXACT(A198,LCI!A40),LCI!O40,-1*10^6)</f>
        <v>0</v>
      </c>
      <c r="HX198" s="534">
        <f t="shared" si="169"/>
        <v>0</v>
      </c>
      <c r="HY198" s="534">
        <f t="shared" si="170"/>
        <v>0</v>
      </c>
      <c r="HZ198" s="534">
        <f t="shared" si="171"/>
        <v>0</v>
      </c>
      <c r="IA198" s="534">
        <f t="shared" si="172"/>
        <v>0</v>
      </c>
      <c r="IB198" s="534">
        <f t="shared" si="173"/>
        <v>0</v>
      </c>
      <c r="IC198" s="534">
        <f t="shared" si="174"/>
        <v>0</v>
      </c>
      <c r="ID198" s="534">
        <f t="shared" si="175"/>
        <v>0</v>
      </c>
      <c r="IE198" s="534">
        <f t="shared" si="176"/>
        <v>0</v>
      </c>
      <c r="IF198" s="534">
        <f t="shared" si="177"/>
        <v>0</v>
      </c>
      <c r="IG198" s="534">
        <f t="shared" si="178"/>
        <v>0</v>
      </c>
      <c r="IH198" s="534">
        <f t="shared" si="179"/>
        <v>0</v>
      </c>
      <c r="II198" s="534">
        <f t="shared" si="180"/>
        <v>0</v>
      </c>
      <c r="IJ198" s="534">
        <f t="shared" si="181"/>
        <v>0</v>
      </c>
      <c r="IK198" s="534">
        <f t="shared" si="182"/>
        <v>0</v>
      </c>
      <c r="IL198" s="534">
        <f t="shared" si="183"/>
        <v>0</v>
      </c>
      <c r="IM198" s="534">
        <f t="shared" si="184"/>
        <v>0</v>
      </c>
      <c r="IN198" s="534">
        <f t="shared" si="185"/>
        <v>0</v>
      </c>
      <c r="IO198" s="534">
        <f t="shared" si="186"/>
        <v>0</v>
      </c>
      <c r="IP198" s="534">
        <f t="shared" si="187"/>
        <v>0</v>
      </c>
      <c r="IQ198" s="534">
        <f t="shared" si="188"/>
        <v>0</v>
      </c>
      <c r="IR198" s="534">
        <f t="shared" si="189"/>
        <v>0</v>
      </c>
      <c r="IT198" s="531">
        <f>IF(EXACT(A198,LCI!A40),LCI!P40,-1*10^6)</f>
        <v>0</v>
      </c>
      <c r="IU198" s="531">
        <f t="shared" si="190"/>
        <v>0</v>
      </c>
      <c r="IV198" s="531">
        <f t="shared" si="191"/>
        <v>0</v>
      </c>
      <c r="IW198" s="531">
        <f t="shared" si="192"/>
        <v>0</v>
      </c>
      <c r="IX198" s="531">
        <f t="shared" si="193"/>
        <v>0</v>
      </c>
      <c r="IY198" s="531">
        <f t="shared" si="194"/>
        <v>0</v>
      </c>
      <c r="IZ198" s="531">
        <f t="shared" si="195"/>
        <v>0</v>
      </c>
      <c r="JA198" s="531">
        <f t="shared" si="196"/>
        <v>0</v>
      </c>
      <c r="JB198" s="531">
        <f t="shared" si="197"/>
        <v>0</v>
      </c>
      <c r="JC198" s="531">
        <f t="shared" si="198"/>
        <v>0</v>
      </c>
      <c r="JD198" s="531">
        <f t="shared" si="199"/>
        <v>0</v>
      </c>
      <c r="JE198" s="531">
        <f t="shared" si="200"/>
        <v>0</v>
      </c>
      <c r="JF198" s="531">
        <f t="shared" si="201"/>
        <v>0</v>
      </c>
      <c r="JG198" s="531">
        <f t="shared" si="202"/>
        <v>0</v>
      </c>
      <c r="JH198" s="531">
        <f t="shared" si="203"/>
        <v>0</v>
      </c>
      <c r="JI198" s="531">
        <f t="shared" si="204"/>
        <v>0</v>
      </c>
      <c r="JJ198" s="531">
        <f t="shared" si="205"/>
        <v>0</v>
      </c>
      <c r="JK198" s="531">
        <f t="shared" si="206"/>
        <v>0</v>
      </c>
      <c r="JL198" s="531">
        <f t="shared" si="207"/>
        <v>0</v>
      </c>
      <c r="JM198" s="531">
        <f t="shared" si="208"/>
        <v>0</v>
      </c>
      <c r="JN198" s="531">
        <f t="shared" si="209"/>
        <v>0</v>
      </c>
      <c r="JO198" s="531">
        <f t="shared" si="210"/>
        <v>0</v>
      </c>
      <c r="JQ198" s="532">
        <f>IF(EXACT(A198,LCI!A40),LCI!Q40,-1*10^6)</f>
        <v>0</v>
      </c>
      <c r="JR198" s="532">
        <f t="shared" si="211"/>
        <v>0</v>
      </c>
      <c r="JS198" s="532">
        <f t="shared" si="212"/>
        <v>0</v>
      </c>
      <c r="JT198" s="532">
        <f t="shared" si="213"/>
        <v>0</v>
      </c>
      <c r="JU198" s="532">
        <f t="shared" si="214"/>
        <v>0</v>
      </c>
      <c r="JV198" s="532">
        <f t="shared" si="215"/>
        <v>0</v>
      </c>
      <c r="JW198" s="532">
        <f t="shared" si="216"/>
        <v>0</v>
      </c>
      <c r="JX198" s="532">
        <f t="shared" si="217"/>
        <v>0</v>
      </c>
      <c r="JY198" s="532">
        <f t="shared" si="218"/>
        <v>0</v>
      </c>
      <c r="JZ198" s="532">
        <f t="shared" si="219"/>
        <v>0</v>
      </c>
      <c r="KA198" s="532">
        <f t="shared" si="220"/>
        <v>0</v>
      </c>
      <c r="KB198" s="532">
        <f t="shared" si="221"/>
        <v>0</v>
      </c>
      <c r="KC198" s="532">
        <f t="shared" si="222"/>
        <v>0</v>
      </c>
      <c r="KD198" s="532">
        <f t="shared" si="223"/>
        <v>0</v>
      </c>
      <c r="KE198" s="532">
        <f t="shared" si="224"/>
        <v>0</v>
      </c>
      <c r="KF198" s="532">
        <f t="shared" si="225"/>
        <v>0</v>
      </c>
      <c r="KG198" s="532">
        <f t="shared" si="226"/>
        <v>0</v>
      </c>
      <c r="KH198" s="532">
        <f t="shared" si="227"/>
        <v>0</v>
      </c>
      <c r="KI198" s="532">
        <f t="shared" si="228"/>
        <v>0</v>
      </c>
      <c r="KJ198" s="532">
        <f t="shared" si="229"/>
        <v>0</v>
      </c>
      <c r="KK198" s="532">
        <f t="shared" si="230"/>
        <v>0</v>
      </c>
      <c r="KL198" s="532">
        <f t="shared" si="231"/>
        <v>0</v>
      </c>
      <c r="KN198" s="533">
        <f>IF(EXACT(A198,LCI!A40),LCI!R40,-1*10^6)</f>
        <v>0</v>
      </c>
      <c r="KO198" s="533">
        <f t="shared" si="232"/>
        <v>0</v>
      </c>
      <c r="KP198" s="533">
        <f t="shared" si="233"/>
        <v>0</v>
      </c>
      <c r="KQ198" s="533">
        <f t="shared" si="234"/>
        <v>0</v>
      </c>
      <c r="KR198" s="533">
        <f t="shared" si="235"/>
        <v>0</v>
      </c>
      <c r="KS198" s="533">
        <f t="shared" si="236"/>
        <v>0</v>
      </c>
      <c r="KT198" s="533">
        <f t="shared" si="237"/>
        <v>0</v>
      </c>
      <c r="KU198" s="533">
        <f t="shared" si="238"/>
        <v>0</v>
      </c>
      <c r="KV198" s="533">
        <f t="shared" si="239"/>
        <v>0</v>
      </c>
      <c r="KW198" s="533">
        <f t="shared" si="240"/>
        <v>0</v>
      </c>
      <c r="KX198" s="533">
        <f t="shared" si="241"/>
        <v>0</v>
      </c>
      <c r="KY198" s="533">
        <f t="shared" si="242"/>
        <v>0</v>
      </c>
      <c r="KZ198" s="533">
        <f t="shared" si="243"/>
        <v>0</v>
      </c>
      <c r="LA198" s="533">
        <f t="shared" si="244"/>
        <v>0</v>
      </c>
      <c r="LB198" s="533">
        <f t="shared" si="245"/>
        <v>0</v>
      </c>
      <c r="LC198" s="533">
        <f t="shared" si="246"/>
        <v>0</v>
      </c>
      <c r="LD198" s="533">
        <f t="shared" si="247"/>
        <v>0</v>
      </c>
      <c r="LE198" s="533">
        <f t="shared" si="248"/>
        <v>0</v>
      </c>
      <c r="LF198" s="533">
        <f t="shared" si="249"/>
        <v>0</v>
      </c>
      <c r="LG198" s="533">
        <f t="shared" si="250"/>
        <v>0</v>
      </c>
      <c r="LH198" s="533">
        <f t="shared" si="251"/>
        <v>0</v>
      </c>
      <c r="LI198" s="533">
        <f t="shared" si="252"/>
        <v>0</v>
      </c>
    </row>
    <row r="199" spans="1:321" x14ac:dyDescent="0.25">
      <c r="A199" s="14" t="str">
        <f>LCI!A41</f>
        <v>Sodium Hydroxide (kg/yr)</v>
      </c>
      <c r="B199" s="42">
        <f>B59</f>
        <v>0</v>
      </c>
      <c r="C199" s="42">
        <f t="shared" ref="C199:P199" si="319">C59</f>
        <v>0</v>
      </c>
      <c r="D199" s="42">
        <f t="shared" si="319"/>
        <v>5472.0314639999997</v>
      </c>
      <c r="E199" s="42">
        <f t="shared" si="319"/>
        <v>0</v>
      </c>
      <c r="F199" s="42">
        <f t="shared" si="319"/>
        <v>0</v>
      </c>
      <c r="G199" s="42">
        <f t="shared" si="319"/>
        <v>0</v>
      </c>
      <c r="H199" s="42">
        <f t="shared" si="319"/>
        <v>0</v>
      </c>
      <c r="I199" s="42">
        <f t="shared" si="319"/>
        <v>0</v>
      </c>
      <c r="J199" s="42">
        <f t="shared" si="319"/>
        <v>0</v>
      </c>
      <c r="K199" s="42">
        <f t="shared" si="319"/>
        <v>0</v>
      </c>
      <c r="L199" s="42">
        <f t="shared" si="319"/>
        <v>0</v>
      </c>
      <c r="M199" s="42">
        <f t="shared" si="319"/>
        <v>0</v>
      </c>
      <c r="N199" s="42">
        <f t="shared" si="319"/>
        <v>0</v>
      </c>
      <c r="O199" s="257">
        <f t="shared" si="319"/>
        <v>0</v>
      </c>
      <c r="P199" s="251">
        <f t="shared" si="319"/>
        <v>0</v>
      </c>
      <c r="Q199" s="251"/>
      <c r="R199" s="251"/>
      <c r="S199" s="251"/>
      <c r="T199" s="268"/>
      <c r="U199" s="251"/>
      <c r="V199" s="251"/>
      <c r="X199" s="45">
        <f>IF(EXACT(A199,LCI!A41),LCI!G41,-1*10^6)</f>
        <v>0.45119999999999999</v>
      </c>
      <c r="Y199" s="47">
        <f t="shared" si="45"/>
        <v>0</v>
      </c>
      <c r="Z199" s="47">
        <f t="shared" si="46"/>
        <v>0</v>
      </c>
      <c r="AA199" s="47">
        <f t="shared" si="47"/>
        <v>2468.9805965567998</v>
      </c>
      <c r="AB199" s="47">
        <f t="shared" si="48"/>
        <v>0</v>
      </c>
      <c r="AC199" s="47">
        <f t="shared" si="49"/>
        <v>0</v>
      </c>
      <c r="AD199" s="47">
        <f t="shared" ref="AD199:AD204" si="320">G199*$X199</f>
        <v>0</v>
      </c>
      <c r="AE199" s="47">
        <f t="shared" ref="AE199:AE204" si="321">H199*$X199</f>
        <v>0</v>
      </c>
      <c r="AF199" s="47">
        <f t="shared" ref="AF199:AF204" si="322">I199*$X199</f>
        <v>0</v>
      </c>
      <c r="AG199" s="47">
        <f t="shared" ref="AG199:AG204" si="323">J199*$X199</f>
        <v>0</v>
      </c>
      <c r="AH199" s="47">
        <f t="shared" ref="AH199:AH204" si="324">K199*$X199</f>
        <v>0</v>
      </c>
      <c r="AI199" s="47">
        <f t="shared" ref="AI199:AI204" si="325">L199*$X199</f>
        <v>0</v>
      </c>
      <c r="AJ199" s="47">
        <f t="shared" si="288"/>
        <v>0</v>
      </c>
      <c r="AK199" s="47">
        <f t="shared" si="50"/>
        <v>0</v>
      </c>
      <c r="AL199" s="262">
        <f t="shared" si="51"/>
        <v>0</v>
      </c>
      <c r="AM199" s="260">
        <f t="shared" si="52"/>
        <v>0</v>
      </c>
      <c r="AN199" s="260">
        <f t="shared" si="53"/>
        <v>0</v>
      </c>
      <c r="AO199" s="260">
        <f t="shared" si="54"/>
        <v>0</v>
      </c>
      <c r="AP199" s="260">
        <f t="shared" si="55"/>
        <v>0</v>
      </c>
      <c r="AQ199" s="260">
        <f t="shared" si="56"/>
        <v>0</v>
      </c>
      <c r="AR199" s="260">
        <f t="shared" si="57"/>
        <v>0</v>
      </c>
      <c r="AS199" s="260">
        <f t="shared" si="58"/>
        <v>0</v>
      </c>
      <c r="AU199" s="41">
        <f>IF(EXACT(A199,LCI!A41),LCI!H41,-1*10^6)</f>
        <v>1314.85</v>
      </c>
      <c r="AV199" s="71">
        <f t="shared" si="9"/>
        <v>0</v>
      </c>
      <c r="AW199" s="71">
        <f t="shared" si="10"/>
        <v>0</v>
      </c>
      <c r="AX199" s="71">
        <f t="shared" si="11"/>
        <v>7194900.5704403995</v>
      </c>
      <c r="AY199" s="71">
        <f t="shared" si="12"/>
        <v>0</v>
      </c>
      <c r="AZ199" s="71">
        <f t="shared" si="13"/>
        <v>0</v>
      </c>
      <c r="BA199" s="71">
        <f t="shared" si="14"/>
        <v>0</v>
      </c>
      <c r="BB199" s="71">
        <f t="shared" si="15"/>
        <v>0</v>
      </c>
      <c r="BC199" s="71">
        <f t="shared" si="16"/>
        <v>0</v>
      </c>
      <c r="BD199" s="520">
        <f t="shared" si="17"/>
        <v>0</v>
      </c>
      <c r="BE199" s="521">
        <f t="shared" si="18"/>
        <v>0</v>
      </c>
      <c r="BF199" s="71">
        <f t="shared" si="19"/>
        <v>0</v>
      </c>
      <c r="BG199" s="521">
        <f t="shared" si="278"/>
        <v>0</v>
      </c>
      <c r="BH199" s="529">
        <f t="shared" si="263"/>
        <v>0</v>
      </c>
      <c r="BI199" s="71">
        <f t="shared" si="254"/>
        <v>0</v>
      </c>
      <c r="BJ199" s="71">
        <f t="shared" si="255"/>
        <v>0</v>
      </c>
      <c r="BK199" s="71">
        <f t="shared" si="256"/>
        <v>0</v>
      </c>
      <c r="BL199" s="71">
        <f t="shared" si="257"/>
        <v>0</v>
      </c>
      <c r="BM199" s="71">
        <f t="shared" si="258"/>
        <v>0</v>
      </c>
      <c r="BN199" s="71">
        <f t="shared" si="259"/>
        <v>0</v>
      </c>
      <c r="BO199" s="71">
        <f t="shared" si="260"/>
        <v>0</v>
      </c>
      <c r="BP199" s="71">
        <f t="shared" si="261"/>
        <v>0</v>
      </c>
      <c r="BR199" s="507">
        <f>IF(EXACT(A199,LCI!A41),LCI!I41,-1*10^6)</f>
        <v>5.0899999999999999E-3</v>
      </c>
      <c r="BS199" s="507">
        <f t="shared" si="59"/>
        <v>0</v>
      </c>
      <c r="BT199" s="507">
        <f t="shared" si="60"/>
        <v>0</v>
      </c>
      <c r="BU199" s="507">
        <f t="shared" si="60"/>
        <v>27.852640151759999</v>
      </c>
      <c r="BV199" s="507">
        <f t="shared" si="60"/>
        <v>0</v>
      </c>
      <c r="BW199" s="507">
        <f t="shared" si="60"/>
        <v>0</v>
      </c>
      <c r="BX199" s="507">
        <f t="shared" si="60"/>
        <v>0</v>
      </c>
      <c r="BY199" s="507">
        <f t="shared" si="315"/>
        <v>0</v>
      </c>
      <c r="BZ199" s="507">
        <f t="shared" si="280"/>
        <v>0</v>
      </c>
      <c r="CA199" s="507">
        <f t="shared" si="280"/>
        <v>0</v>
      </c>
      <c r="CB199" s="507">
        <f t="shared" si="280"/>
        <v>0</v>
      </c>
      <c r="CC199" s="507">
        <f t="shared" si="280"/>
        <v>0</v>
      </c>
      <c r="CD199" s="507">
        <f t="shared" si="280"/>
        <v>0</v>
      </c>
      <c r="CE199" s="507">
        <f t="shared" si="280"/>
        <v>0</v>
      </c>
      <c r="CF199" s="507">
        <f t="shared" si="281"/>
        <v>0</v>
      </c>
      <c r="CG199" s="507">
        <f t="shared" si="281"/>
        <v>0</v>
      </c>
      <c r="CH199" s="507">
        <f t="shared" si="281"/>
        <v>0</v>
      </c>
      <c r="CI199" s="507">
        <f t="shared" si="281"/>
        <v>0</v>
      </c>
      <c r="CJ199" s="507">
        <f t="shared" si="276"/>
        <v>0</v>
      </c>
      <c r="CK199" s="507">
        <f t="shared" si="61"/>
        <v>0</v>
      </c>
      <c r="CL199" s="507">
        <f t="shared" si="61"/>
        <v>0</v>
      </c>
      <c r="CM199" s="507">
        <f t="shared" si="61"/>
        <v>0</v>
      </c>
      <c r="CO199" s="511">
        <f>IF(EXACT(A199,LCI!A41),LCI!F41,-1*10^6)</f>
        <v>20.8</v>
      </c>
      <c r="CP199" s="511">
        <f t="shared" si="62"/>
        <v>0</v>
      </c>
      <c r="CQ199" s="511">
        <f t="shared" si="62"/>
        <v>0</v>
      </c>
      <c r="CR199" s="511">
        <f t="shared" si="62"/>
        <v>113818.2544512</v>
      </c>
      <c r="CS199" s="511">
        <f t="shared" si="62"/>
        <v>0</v>
      </c>
      <c r="CT199" s="511">
        <f t="shared" si="62"/>
        <v>0</v>
      </c>
      <c r="CU199" s="511">
        <f t="shared" si="316"/>
        <v>0</v>
      </c>
      <c r="CV199" s="511">
        <f t="shared" si="282"/>
        <v>0</v>
      </c>
      <c r="CW199" s="511">
        <f t="shared" si="282"/>
        <v>0</v>
      </c>
      <c r="CX199" s="511">
        <f t="shared" si="282"/>
        <v>0</v>
      </c>
      <c r="CY199" s="511">
        <f t="shared" si="282"/>
        <v>0</v>
      </c>
      <c r="CZ199" s="511">
        <f t="shared" si="282"/>
        <v>0</v>
      </c>
      <c r="DA199" s="511">
        <f t="shared" si="282"/>
        <v>0</v>
      </c>
      <c r="DB199" s="511">
        <f t="shared" si="283"/>
        <v>0</v>
      </c>
      <c r="DC199" s="511">
        <f t="shared" si="283"/>
        <v>0</v>
      </c>
      <c r="DD199" s="511">
        <f t="shared" si="283"/>
        <v>0</v>
      </c>
      <c r="DE199" s="511">
        <f t="shared" si="283"/>
        <v>0</v>
      </c>
      <c r="DF199" s="511">
        <f t="shared" si="275"/>
        <v>0</v>
      </c>
      <c r="DG199" s="511">
        <f t="shared" si="63"/>
        <v>0</v>
      </c>
      <c r="DH199" s="511">
        <f t="shared" si="63"/>
        <v>0</v>
      </c>
      <c r="DI199" s="511">
        <f t="shared" si="63"/>
        <v>0</v>
      </c>
      <c r="DJ199" s="511">
        <f t="shared" si="63"/>
        <v>0</v>
      </c>
      <c r="DL199" s="530">
        <f>IF(EXACT(A199,LCI!A41),LCI!J41,-1*10^6)</f>
        <v>6.1900000000000002E-3</v>
      </c>
      <c r="DM199" s="530">
        <f t="shared" si="64"/>
        <v>0</v>
      </c>
      <c r="DN199" s="530">
        <f t="shared" si="65"/>
        <v>0</v>
      </c>
      <c r="DO199" s="530">
        <f t="shared" si="66"/>
        <v>33.871874762159997</v>
      </c>
      <c r="DP199" s="530">
        <f t="shared" si="67"/>
        <v>0</v>
      </c>
      <c r="DQ199" s="530">
        <f t="shared" si="68"/>
        <v>0</v>
      </c>
      <c r="DR199" s="530">
        <f t="shared" si="69"/>
        <v>0</v>
      </c>
      <c r="DS199" s="530">
        <f t="shared" si="70"/>
        <v>0</v>
      </c>
      <c r="DT199" s="530">
        <f t="shared" si="71"/>
        <v>0</v>
      </c>
      <c r="DU199" s="530">
        <f t="shared" si="72"/>
        <v>0</v>
      </c>
      <c r="DV199" s="530">
        <f t="shared" si="73"/>
        <v>0</v>
      </c>
      <c r="DW199" s="530">
        <f t="shared" si="74"/>
        <v>0</v>
      </c>
      <c r="DX199" s="530">
        <f t="shared" si="75"/>
        <v>0</v>
      </c>
      <c r="DY199" s="530">
        <f t="shared" si="76"/>
        <v>0</v>
      </c>
      <c r="DZ199" s="530">
        <f t="shared" si="77"/>
        <v>0</v>
      </c>
      <c r="EA199" s="530">
        <f t="shared" si="78"/>
        <v>0</v>
      </c>
      <c r="EB199" s="530">
        <f t="shared" si="79"/>
        <v>0</v>
      </c>
      <c r="EC199" s="530">
        <f t="shared" si="80"/>
        <v>0</v>
      </c>
      <c r="ED199" s="530">
        <f t="shared" si="81"/>
        <v>0</v>
      </c>
      <c r="EE199" s="530">
        <f t="shared" si="82"/>
        <v>0</v>
      </c>
      <c r="EF199" s="530">
        <f t="shared" si="83"/>
        <v>0</v>
      </c>
      <c r="EG199" s="530">
        <f t="shared" si="84"/>
        <v>0</v>
      </c>
      <c r="EI199" s="535">
        <f>IF(EXACT(A199,LCI!A41),LCI!K41,-1*10^6)</f>
        <v>6.7986300000000002</v>
      </c>
      <c r="EJ199" s="531">
        <f t="shared" si="85"/>
        <v>0</v>
      </c>
      <c r="EK199" s="536">
        <f t="shared" si="86"/>
        <v>0</v>
      </c>
      <c r="EL199" s="531">
        <f t="shared" si="87"/>
        <v>37202.317272094318</v>
      </c>
      <c r="EM199" s="531">
        <f t="shared" si="88"/>
        <v>0</v>
      </c>
      <c r="EN199" s="531">
        <f t="shared" si="89"/>
        <v>0</v>
      </c>
      <c r="EO199" s="531">
        <f t="shared" si="90"/>
        <v>0</v>
      </c>
      <c r="EP199" s="531">
        <f t="shared" si="91"/>
        <v>0</v>
      </c>
      <c r="EQ199" s="531">
        <f t="shared" si="92"/>
        <v>0</v>
      </c>
      <c r="ER199" s="531">
        <f t="shared" si="93"/>
        <v>0</v>
      </c>
      <c r="ES199" s="531">
        <f t="shared" si="94"/>
        <v>0</v>
      </c>
      <c r="ET199" s="531">
        <f t="shared" si="95"/>
        <v>0</v>
      </c>
      <c r="EU199" s="531">
        <f t="shared" si="96"/>
        <v>0</v>
      </c>
      <c r="EV199" s="531">
        <f t="shared" si="97"/>
        <v>0</v>
      </c>
      <c r="EW199" s="531">
        <f t="shared" si="98"/>
        <v>0</v>
      </c>
      <c r="EX199" s="531">
        <f t="shared" si="99"/>
        <v>0</v>
      </c>
      <c r="EY199" s="531">
        <f t="shared" si="100"/>
        <v>0</v>
      </c>
      <c r="EZ199" s="531">
        <f t="shared" si="101"/>
        <v>0</v>
      </c>
      <c r="FA199" s="531">
        <f t="shared" si="102"/>
        <v>0</v>
      </c>
      <c r="FB199" s="531">
        <f t="shared" si="103"/>
        <v>0</v>
      </c>
      <c r="FC199" s="531">
        <f t="shared" si="104"/>
        <v>0</v>
      </c>
      <c r="FD199" s="531">
        <f t="shared" si="105"/>
        <v>0</v>
      </c>
      <c r="FF199" s="532">
        <f>IF(EXACT(A199,LCI!A41),LCI!L41,-1*10^6)</f>
        <v>5.1799999999999997E-3</v>
      </c>
      <c r="FG199" s="532">
        <f t="shared" si="106"/>
        <v>0</v>
      </c>
      <c r="FH199" s="532">
        <f t="shared" si="107"/>
        <v>0</v>
      </c>
      <c r="FI199" s="532">
        <f t="shared" si="108"/>
        <v>28.345122983519996</v>
      </c>
      <c r="FJ199" s="532">
        <f t="shared" si="109"/>
        <v>0</v>
      </c>
      <c r="FK199" s="532">
        <f t="shared" si="110"/>
        <v>0</v>
      </c>
      <c r="FL199" s="532">
        <f t="shared" si="111"/>
        <v>0</v>
      </c>
      <c r="FM199" s="532">
        <f t="shared" si="112"/>
        <v>0</v>
      </c>
      <c r="FN199" s="532">
        <f t="shared" si="113"/>
        <v>0</v>
      </c>
      <c r="FO199" s="532">
        <f t="shared" si="114"/>
        <v>0</v>
      </c>
      <c r="FP199" s="532">
        <f t="shared" si="115"/>
        <v>0</v>
      </c>
      <c r="FQ199" s="532">
        <f t="shared" si="116"/>
        <v>0</v>
      </c>
      <c r="FR199" s="532">
        <f t="shared" si="117"/>
        <v>0</v>
      </c>
      <c r="FS199" s="532">
        <f t="shared" si="118"/>
        <v>0</v>
      </c>
      <c r="FT199" s="532">
        <f t="shared" si="119"/>
        <v>0</v>
      </c>
      <c r="FU199" s="532">
        <f t="shared" si="120"/>
        <v>0</v>
      </c>
      <c r="FV199" s="532">
        <f t="shared" si="121"/>
        <v>0</v>
      </c>
      <c r="FW199" s="532">
        <f t="shared" si="122"/>
        <v>0</v>
      </c>
      <c r="FX199" s="532">
        <f t="shared" si="123"/>
        <v>0</v>
      </c>
      <c r="FY199" s="532">
        <f t="shared" si="124"/>
        <v>0</v>
      </c>
      <c r="FZ199" s="532">
        <f t="shared" si="125"/>
        <v>0</v>
      </c>
      <c r="GA199" s="532">
        <f t="shared" si="126"/>
        <v>0</v>
      </c>
      <c r="GC199" s="533">
        <f>IF(EXACT(A199,LCI!A41),LCI!M41,-1*10^6)</f>
        <v>1.5099999999999999E-7</v>
      </c>
      <c r="GD199" s="533">
        <f t="shared" si="127"/>
        <v>0</v>
      </c>
      <c r="GE199" s="533">
        <f t="shared" si="128"/>
        <v>0</v>
      </c>
      <c r="GF199" s="533">
        <f t="shared" si="129"/>
        <v>8.2627675106399987E-4</v>
      </c>
      <c r="GG199" s="533">
        <f t="shared" si="130"/>
        <v>0</v>
      </c>
      <c r="GH199" s="533">
        <f t="shared" si="131"/>
        <v>0</v>
      </c>
      <c r="GI199" s="533">
        <f t="shared" si="132"/>
        <v>0</v>
      </c>
      <c r="GJ199" s="533">
        <f t="shared" si="133"/>
        <v>0</v>
      </c>
      <c r="GK199" s="533">
        <f t="shared" si="134"/>
        <v>0</v>
      </c>
      <c r="GL199" s="533">
        <f t="shared" si="135"/>
        <v>0</v>
      </c>
      <c r="GM199" s="533">
        <f t="shared" si="136"/>
        <v>0</v>
      </c>
      <c r="GN199" s="533">
        <f t="shared" si="137"/>
        <v>0</v>
      </c>
      <c r="GO199" s="533">
        <f t="shared" si="138"/>
        <v>0</v>
      </c>
      <c r="GP199" s="533">
        <f t="shared" si="139"/>
        <v>0</v>
      </c>
      <c r="GQ199" s="533">
        <f t="shared" si="140"/>
        <v>0</v>
      </c>
      <c r="GR199" s="533">
        <f t="shared" si="141"/>
        <v>0</v>
      </c>
      <c r="GS199" s="533">
        <f t="shared" si="142"/>
        <v>0</v>
      </c>
      <c r="GT199" s="533">
        <f t="shared" si="143"/>
        <v>0</v>
      </c>
      <c r="GU199" s="533">
        <f t="shared" si="144"/>
        <v>0</v>
      </c>
      <c r="GV199" s="533">
        <f t="shared" si="145"/>
        <v>0</v>
      </c>
      <c r="GW199" s="533">
        <f t="shared" si="146"/>
        <v>0</v>
      </c>
      <c r="GX199" s="533">
        <f t="shared" si="147"/>
        <v>0</v>
      </c>
      <c r="GZ199" s="511">
        <f>IF(EXACT(A199,LCI!A41),LCI!N41,-1*10^6)</f>
        <v>2.9299999999999999E-7</v>
      </c>
      <c r="HA199" s="511">
        <f t="shared" si="148"/>
        <v>0</v>
      </c>
      <c r="HB199" s="511">
        <f t="shared" si="149"/>
        <v>0</v>
      </c>
      <c r="HC199" s="511">
        <f t="shared" si="150"/>
        <v>1.6033052189519999E-3</v>
      </c>
      <c r="HD199" s="511">
        <f t="shared" si="151"/>
        <v>0</v>
      </c>
      <c r="HE199" s="511">
        <f t="shared" si="152"/>
        <v>0</v>
      </c>
      <c r="HF199" s="511">
        <f t="shared" si="153"/>
        <v>0</v>
      </c>
      <c r="HG199" s="511">
        <f t="shared" si="154"/>
        <v>0</v>
      </c>
      <c r="HH199" s="511">
        <f t="shared" si="155"/>
        <v>0</v>
      </c>
      <c r="HI199" s="511">
        <f t="shared" si="156"/>
        <v>0</v>
      </c>
      <c r="HJ199" s="511">
        <f t="shared" si="157"/>
        <v>0</v>
      </c>
      <c r="HK199" s="511">
        <f t="shared" si="158"/>
        <v>0</v>
      </c>
      <c r="HL199" s="511">
        <f t="shared" si="159"/>
        <v>0</v>
      </c>
      <c r="HM199" s="511">
        <f t="shared" si="160"/>
        <v>0</v>
      </c>
      <c r="HN199" s="511">
        <f t="shared" si="161"/>
        <v>0</v>
      </c>
      <c r="HO199" s="511">
        <f t="shared" si="162"/>
        <v>0</v>
      </c>
      <c r="HP199" s="511">
        <f t="shared" si="163"/>
        <v>0</v>
      </c>
      <c r="HQ199" s="511">
        <f t="shared" si="164"/>
        <v>0</v>
      </c>
      <c r="HR199" s="511">
        <f t="shared" si="165"/>
        <v>0</v>
      </c>
      <c r="HS199" s="511">
        <f t="shared" si="166"/>
        <v>0</v>
      </c>
      <c r="HT199" s="511">
        <f t="shared" si="167"/>
        <v>0</v>
      </c>
      <c r="HU199" s="511">
        <f t="shared" si="168"/>
        <v>0</v>
      </c>
      <c r="HW199" s="534">
        <f>IF(EXACT(A199,LCI!A41),LCI!O41,-1*10^6)</f>
        <v>8.0699999999999996E-7</v>
      </c>
      <c r="HX199" s="534">
        <f t="shared" si="169"/>
        <v>0</v>
      </c>
      <c r="HY199" s="534">
        <f t="shared" si="170"/>
        <v>0</v>
      </c>
      <c r="HZ199" s="534">
        <f t="shared" si="171"/>
        <v>4.4159293914479997E-3</v>
      </c>
      <c r="IA199" s="534">
        <f t="shared" si="172"/>
        <v>0</v>
      </c>
      <c r="IB199" s="534">
        <f t="shared" si="173"/>
        <v>0</v>
      </c>
      <c r="IC199" s="534">
        <f t="shared" si="174"/>
        <v>0</v>
      </c>
      <c r="ID199" s="534">
        <f t="shared" si="175"/>
        <v>0</v>
      </c>
      <c r="IE199" s="534">
        <f t="shared" si="176"/>
        <v>0</v>
      </c>
      <c r="IF199" s="534">
        <f t="shared" si="177"/>
        <v>0</v>
      </c>
      <c r="IG199" s="534">
        <f t="shared" si="178"/>
        <v>0</v>
      </c>
      <c r="IH199" s="534">
        <f t="shared" si="179"/>
        <v>0</v>
      </c>
      <c r="II199" s="534">
        <f t="shared" si="180"/>
        <v>0</v>
      </c>
      <c r="IJ199" s="534">
        <f t="shared" si="181"/>
        <v>0</v>
      </c>
      <c r="IK199" s="534">
        <f t="shared" si="182"/>
        <v>0</v>
      </c>
      <c r="IL199" s="534">
        <f t="shared" si="183"/>
        <v>0</v>
      </c>
      <c r="IM199" s="534">
        <f t="shared" si="184"/>
        <v>0</v>
      </c>
      <c r="IN199" s="534">
        <f t="shared" si="185"/>
        <v>0</v>
      </c>
      <c r="IO199" s="534">
        <f t="shared" si="186"/>
        <v>0</v>
      </c>
      <c r="IP199" s="534">
        <f t="shared" si="187"/>
        <v>0</v>
      </c>
      <c r="IQ199" s="534">
        <f t="shared" si="188"/>
        <v>0</v>
      </c>
      <c r="IR199" s="534">
        <f t="shared" si="189"/>
        <v>0</v>
      </c>
      <c r="IT199" s="531">
        <f>IF(EXACT(A199,LCI!A41),LCI!P41,-1*10^6)</f>
        <v>8.455E-2</v>
      </c>
      <c r="IU199" s="531">
        <f t="shared" si="190"/>
        <v>0</v>
      </c>
      <c r="IV199" s="531">
        <f t="shared" si="191"/>
        <v>0</v>
      </c>
      <c r="IW199" s="531">
        <f t="shared" si="192"/>
        <v>462.66026028119995</v>
      </c>
      <c r="IX199" s="531">
        <f t="shared" si="193"/>
        <v>0</v>
      </c>
      <c r="IY199" s="531">
        <f t="shared" si="194"/>
        <v>0</v>
      </c>
      <c r="IZ199" s="531">
        <f t="shared" si="195"/>
        <v>0</v>
      </c>
      <c r="JA199" s="531">
        <f t="shared" si="196"/>
        <v>0</v>
      </c>
      <c r="JB199" s="531">
        <f t="shared" si="197"/>
        <v>0</v>
      </c>
      <c r="JC199" s="531">
        <f t="shared" si="198"/>
        <v>0</v>
      </c>
      <c r="JD199" s="531">
        <f t="shared" si="199"/>
        <v>0</v>
      </c>
      <c r="JE199" s="531">
        <f t="shared" si="200"/>
        <v>0</v>
      </c>
      <c r="JF199" s="531">
        <f t="shared" si="201"/>
        <v>0</v>
      </c>
      <c r="JG199" s="531">
        <f t="shared" si="202"/>
        <v>0</v>
      </c>
      <c r="JH199" s="531">
        <f t="shared" si="203"/>
        <v>0</v>
      </c>
      <c r="JI199" s="531">
        <f t="shared" si="204"/>
        <v>0</v>
      </c>
      <c r="JJ199" s="531">
        <f t="shared" si="205"/>
        <v>0</v>
      </c>
      <c r="JK199" s="531">
        <f t="shared" si="206"/>
        <v>0</v>
      </c>
      <c r="JL199" s="531">
        <f t="shared" si="207"/>
        <v>0</v>
      </c>
      <c r="JM199" s="531">
        <f t="shared" si="208"/>
        <v>0</v>
      </c>
      <c r="JN199" s="531">
        <f t="shared" si="209"/>
        <v>0</v>
      </c>
      <c r="JO199" s="531">
        <f t="shared" si="210"/>
        <v>0</v>
      </c>
      <c r="JQ199" s="532">
        <f>IF(EXACT(A199,LCI!A41),LCI!Q41,-1*10^6)</f>
        <v>0.93549000000000004</v>
      </c>
      <c r="JR199" s="532">
        <f t="shared" si="211"/>
        <v>0</v>
      </c>
      <c r="JS199" s="532">
        <f t="shared" si="212"/>
        <v>0</v>
      </c>
      <c r="JT199" s="532">
        <f t="shared" si="213"/>
        <v>5119.0307142573602</v>
      </c>
      <c r="JU199" s="532">
        <f t="shared" si="214"/>
        <v>0</v>
      </c>
      <c r="JV199" s="532">
        <f t="shared" si="215"/>
        <v>0</v>
      </c>
      <c r="JW199" s="532">
        <f t="shared" si="216"/>
        <v>0</v>
      </c>
      <c r="JX199" s="532">
        <f t="shared" si="217"/>
        <v>0</v>
      </c>
      <c r="JY199" s="532">
        <f t="shared" si="218"/>
        <v>0</v>
      </c>
      <c r="JZ199" s="532">
        <f t="shared" si="219"/>
        <v>0</v>
      </c>
      <c r="KA199" s="532">
        <f t="shared" si="220"/>
        <v>0</v>
      </c>
      <c r="KB199" s="532">
        <f t="shared" si="221"/>
        <v>0</v>
      </c>
      <c r="KC199" s="532">
        <f t="shared" si="222"/>
        <v>0</v>
      </c>
      <c r="KD199" s="532">
        <f t="shared" si="223"/>
        <v>0</v>
      </c>
      <c r="KE199" s="532">
        <f t="shared" si="224"/>
        <v>0</v>
      </c>
      <c r="KF199" s="532">
        <f t="shared" si="225"/>
        <v>0</v>
      </c>
      <c r="KG199" s="532">
        <f t="shared" si="226"/>
        <v>0</v>
      </c>
      <c r="KH199" s="532">
        <f t="shared" si="227"/>
        <v>0</v>
      </c>
      <c r="KI199" s="532">
        <f t="shared" si="228"/>
        <v>0</v>
      </c>
      <c r="KJ199" s="532">
        <f t="shared" si="229"/>
        <v>0</v>
      </c>
      <c r="KK199" s="532">
        <f t="shared" si="230"/>
        <v>0</v>
      </c>
      <c r="KL199" s="532">
        <f t="shared" si="231"/>
        <v>0</v>
      </c>
      <c r="KN199" s="533">
        <f>IF(EXACT(A199,LCI!A41),LCI!R41,-1*10^6)</f>
        <v>1.6900000000000001E-3</v>
      </c>
      <c r="KO199" s="533">
        <f t="shared" si="232"/>
        <v>0</v>
      </c>
      <c r="KP199" s="533">
        <f t="shared" si="233"/>
        <v>0</v>
      </c>
      <c r="KQ199" s="533">
        <f t="shared" si="234"/>
        <v>9.2477331741600004</v>
      </c>
      <c r="KR199" s="533">
        <f t="shared" si="235"/>
        <v>0</v>
      </c>
      <c r="KS199" s="533">
        <f t="shared" si="236"/>
        <v>0</v>
      </c>
      <c r="KT199" s="533">
        <f t="shared" si="237"/>
        <v>0</v>
      </c>
      <c r="KU199" s="533">
        <f t="shared" si="238"/>
        <v>0</v>
      </c>
      <c r="KV199" s="533">
        <f t="shared" si="239"/>
        <v>0</v>
      </c>
      <c r="KW199" s="533">
        <f t="shared" si="240"/>
        <v>0</v>
      </c>
      <c r="KX199" s="533">
        <f t="shared" si="241"/>
        <v>0</v>
      </c>
      <c r="KY199" s="533">
        <f t="shared" si="242"/>
        <v>0</v>
      </c>
      <c r="KZ199" s="533">
        <f t="shared" si="243"/>
        <v>0</v>
      </c>
      <c r="LA199" s="533">
        <f t="shared" si="244"/>
        <v>0</v>
      </c>
      <c r="LB199" s="533">
        <f t="shared" si="245"/>
        <v>0</v>
      </c>
      <c r="LC199" s="533">
        <f t="shared" si="246"/>
        <v>0</v>
      </c>
      <c r="LD199" s="533">
        <f t="shared" si="247"/>
        <v>0</v>
      </c>
      <c r="LE199" s="533">
        <f t="shared" si="248"/>
        <v>0</v>
      </c>
      <c r="LF199" s="533">
        <f t="shared" si="249"/>
        <v>0</v>
      </c>
      <c r="LG199" s="533">
        <f t="shared" si="250"/>
        <v>0</v>
      </c>
      <c r="LH199" s="533">
        <f t="shared" si="251"/>
        <v>0</v>
      </c>
      <c r="LI199" s="533">
        <f t="shared" si="252"/>
        <v>0</v>
      </c>
    </row>
    <row r="200" spans="1:321" x14ac:dyDescent="0.25">
      <c r="A200" s="14" t="str">
        <f>LCI!A42</f>
        <v>Soybean Seed (kg/yr)</v>
      </c>
      <c r="B200" s="42">
        <f>B28</f>
        <v>23351.399999999998</v>
      </c>
      <c r="C200" s="42">
        <f t="shared" ref="C200:P200" si="326">C28</f>
        <v>23351.399999999998</v>
      </c>
      <c r="D200" s="42">
        <f t="shared" si="326"/>
        <v>0</v>
      </c>
      <c r="E200" s="42">
        <f t="shared" si="326"/>
        <v>0</v>
      </c>
      <c r="F200" s="42">
        <f t="shared" si="326"/>
        <v>0</v>
      </c>
      <c r="G200" s="42">
        <f t="shared" si="326"/>
        <v>0</v>
      </c>
      <c r="H200" s="42">
        <f t="shared" si="326"/>
        <v>0</v>
      </c>
      <c r="I200" s="42">
        <f t="shared" si="326"/>
        <v>0</v>
      </c>
      <c r="J200" s="42">
        <f t="shared" si="326"/>
        <v>0</v>
      </c>
      <c r="K200" s="42">
        <f t="shared" si="326"/>
        <v>0</v>
      </c>
      <c r="L200" s="42">
        <f t="shared" si="326"/>
        <v>0</v>
      </c>
      <c r="M200" s="42">
        <f t="shared" si="326"/>
        <v>0</v>
      </c>
      <c r="N200" s="42">
        <f t="shared" si="326"/>
        <v>0</v>
      </c>
      <c r="O200" s="257">
        <f t="shared" si="326"/>
        <v>0</v>
      </c>
      <c r="P200" s="251">
        <f t="shared" si="326"/>
        <v>0</v>
      </c>
      <c r="Q200" s="251"/>
      <c r="R200" s="251"/>
      <c r="S200" s="251"/>
      <c r="T200" s="268"/>
      <c r="U200" s="251"/>
      <c r="V200" s="251"/>
      <c r="X200" s="45">
        <f>IF(EXACT(A200,LCI!A42),LCI!G42,-1*10^6)</f>
        <v>0.31559999999999999</v>
      </c>
      <c r="Y200" s="47">
        <f t="shared" si="45"/>
        <v>7369.7018399999988</v>
      </c>
      <c r="Z200" s="47">
        <f t="shared" si="46"/>
        <v>7369.7018399999988</v>
      </c>
      <c r="AA200" s="47">
        <f t="shared" si="47"/>
        <v>0</v>
      </c>
      <c r="AB200" s="47">
        <f t="shared" ref="AB200:AB220" si="327">E200*$X200</f>
        <v>0</v>
      </c>
      <c r="AC200" s="47">
        <f t="shared" ref="AC200:AC220" si="328">F200*$X200</f>
        <v>0</v>
      </c>
      <c r="AD200" s="47">
        <f t="shared" si="320"/>
        <v>0</v>
      </c>
      <c r="AE200" s="47">
        <f t="shared" si="321"/>
        <v>0</v>
      </c>
      <c r="AF200" s="47">
        <f t="shared" si="322"/>
        <v>0</v>
      </c>
      <c r="AG200" s="47">
        <f t="shared" si="323"/>
        <v>0</v>
      </c>
      <c r="AH200" s="47">
        <f t="shared" si="324"/>
        <v>0</v>
      </c>
      <c r="AI200" s="47">
        <f t="shared" si="325"/>
        <v>0</v>
      </c>
      <c r="AJ200" s="47">
        <f t="shared" si="288"/>
        <v>0</v>
      </c>
      <c r="AK200" s="47">
        <f t="shared" si="50"/>
        <v>0</v>
      </c>
      <c r="AL200" s="47">
        <f t="shared" si="51"/>
        <v>0</v>
      </c>
      <c r="AM200" s="260">
        <f t="shared" si="52"/>
        <v>0</v>
      </c>
      <c r="AN200" s="260">
        <f t="shared" si="53"/>
        <v>0</v>
      </c>
      <c r="AO200" s="260">
        <f t="shared" si="54"/>
        <v>0</v>
      </c>
      <c r="AP200" s="260">
        <f t="shared" si="55"/>
        <v>0</v>
      </c>
      <c r="AQ200" s="260">
        <f t="shared" si="56"/>
        <v>0</v>
      </c>
      <c r="AR200" s="260">
        <f t="shared" si="57"/>
        <v>0</v>
      </c>
      <c r="AS200" s="260">
        <f t="shared" si="58"/>
        <v>0</v>
      </c>
      <c r="AU200" s="41">
        <f>IF(EXACT(A200,LCI!A42),LCI!H42,-1*10^6)</f>
        <v>2684.68</v>
      </c>
      <c r="AV200" s="71">
        <f t="shared" si="9"/>
        <v>62691036.551999994</v>
      </c>
      <c r="AW200" s="71">
        <f t="shared" si="10"/>
        <v>62691036.551999994</v>
      </c>
      <c r="AX200" s="71">
        <f t="shared" si="11"/>
        <v>0</v>
      </c>
      <c r="AY200" s="71">
        <f t="shared" si="12"/>
        <v>0</v>
      </c>
      <c r="AZ200" s="71">
        <f t="shared" si="13"/>
        <v>0</v>
      </c>
      <c r="BA200" s="71">
        <f t="shared" si="14"/>
        <v>0</v>
      </c>
      <c r="BB200" s="71">
        <f t="shared" si="15"/>
        <v>0</v>
      </c>
      <c r="BC200" s="71">
        <f t="shared" si="16"/>
        <v>0</v>
      </c>
      <c r="BD200" s="520">
        <f t="shared" si="17"/>
        <v>0</v>
      </c>
      <c r="BE200" s="521">
        <f t="shared" si="18"/>
        <v>0</v>
      </c>
      <c r="BF200" s="71">
        <f t="shared" si="19"/>
        <v>0</v>
      </c>
      <c r="BG200" s="521">
        <f t="shared" si="278"/>
        <v>0</v>
      </c>
      <c r="BH200" s="529">
        <f t="shared" si="263"/>
        <v>0</v>
      </c>
      <c r="BI200" s="71">
        <f t="shared" si="254"/>
        <v>0</v>
      </c>
      <c r="BJ200" s="71">
        <f t="shared" si="255"/>
        <v>0</v>
      </c>
      <c r="BK200" s="71">
        <f t="shared" si="256"/>
        <v>0</v>
      </c>
      <c r="BL200" s="71">
        <f t="shared" si="257"/>
        <v>0</v>
      </c>
      <c r="BM200" s="71">
        <f t="shared" si="258"/>
        <v>0</v>
      </c>
      <c r="BN200" s="71">
        <f t="shared" si="259"/>
        <v>0</v>
      </c>
      <c r="BO200" s="71">
        <f t="shared" si="260"/>
        <v>0</v>
      </c>
      <c r="BP200" s="71">
        <f t="shared" si="261"/>
        <v>0</v>
      </c>
      <c r="BR200" s="507">
        <f>IF(EXACT(A200,LCI!A42),LCI!I42,-1*10^6)</f>
        <v>2.2899999999999999E-3</v>
      </c>
      <c r="BS200" s="507">
        <f t="shared" si="59"/>
        <v>53.474705999999991</v>
      </c>
      <c r="BT200" s="507">
        <f t="shared" si="60"/>
        <v>53.474705999999991</v>
      </c>
      <c r="BU200" s="507">
        <f t="shared" si="60"/>
        <v>0</v>
      </c>
      <c r="BV200" s="507">
        <f t="shared" si="60"/>
        <v>0</v>
      </c>
      <c r="BW200" s="507">
        <f t="shared" si="60"/>
        <v>0</v>
      </c>
      <c r="BX200" s="507">
        <f t="shared" si="60"/>
        <v>0</v>
      </c>
      <c r="BY200" s="507">
        <f t="shared" si="315"/>
        <v>0</v>
      </c>
      <c r="BZ200" s="507">
        <f t="shared" si="280"/>
        <v>0</v>
      </c>
      <c r="CA200" s="507">
        <f t="shared" si="280"/>
        <v>0</v>
      </c>
      <c r="CB200" s="507">
        <f t="shared" si="280"/>
        <v>0</v>
      </c>
      <c r="CC200" s="507">
        <f t="shared" si="280"/>
        <v>0</v>
      </c>
      <c r="CD200" s="507">
        <f t="shared" si="280"/>
        <v>0</v>
      </c>
      <c r="CE200" s="507">
        <f t="shared" si="280"/>
        <v>0</v>
      </c>
      <c r="CF200" s="507">
        <f t="shared" si="281"/>
        <v>0</v>
      </c>
      <c r="CG200" s="507">
        <f t="shared" si="281"/>
        <v>0</v>
      </c>
      <c r="CH200" s="507">
        <f t="shared" si="281"/>
        <v>0</v>
      </c>
      <c r="CI200" s="507">
        <f t="shared" si="281"/>
        <v>0</v>
      </c>
      <c r="CJ200" s="507">
        <f t="shared" si="276"/>
        <v>0</v>
      </c>
      <c r="CK200" s="507">
        <f t="shared" si="61"/>
        <v>0</v>
      </c>
      <c r="CL200" s="507">
        <f t="shared" si="61"/>
        <v>0</v>
      </c>
      <c r="CM200" s="507">
        <f t="shared" si="61"/>
        <v>0</v>
      </c>
      <c r="CO200" s="511">
        <f>IF(EXACT(A200,LCI!A42),LCI!F42,-1*10^6)</f>
        <v>52.8</v>
      </c>
      <c r="CP200" s="511">
        <f t="shared" si="62"/>
        <v>1232953.92</v>
      </c>
      <c r="CQ200" s="511">
        <f t="shared" si="62"/>
        <v>1232953.92</v>
      </c>
      <c r="CR200" s="511">
        <f t="shared" si="62"/>
        <v>0</v>
      </c>
      <c r="CS200" s="511">
        <f t="shared" si="62"/>
        <v>0</v>
      </c>
      <c r="CT200" s="511">
        <f t="shared" si="62"/>
        <v>0</v>
      </c>
      <c r="CU200" s="511">
        <f t="shared" si="316"/>
        <v>0</v>
      </c>
      <c r="CV200" s="511">
        <f t="shared" si="282"/>
        <v>0</v>
      </c>
      <c r="CW200" s="511">
        <f t="shared" si="282"/>
        <v>0</v>
      </c>
      <c r="CX200" s="511">
        <f t="shared" si="282"/>
        <v>0</v>
      </c>
      <c r="CY200" s="511">
        <f t="shared" si="282"/>
        <v>0</v>
      </c>
      <c r="CZ200" s="511">
        <f t="shared" si="282"/>
        <v>0</v>
      </c>
      <c r="DA200" s="511">
        <f t="shared" si="282"/>
        <v>0</v>
      </c>
      <c r="DB200" s="511">
        <f t="shared" si="283"/>
        <v>0</v>
      </c>
      <c r="DC200" s="511">
        <f t="shared" si="283"/>
        <v>0</v>
      </c>
      <c r="DD200" s="511">
        <f t="shared" si="283"/>
        <v>0</v>
      </c>
      <c r="DE200" s="511">
        <f t="shared" si="283"/>
        <v>0</v>
      </c>
      <c r="DF200" s="511">
        <f t="shared" si="275"/>
        <v>0</v>
      </c>
      <c r="DG200" s="511">
        <f t="shared" si="63"/>
        <v>0</v>
      </c>
      <c r="DH200" s="511">
        <f t="shared" si="63"/>
        <v>0</v>
      </c>
      <c r="DI200" s="511">
        <f t="shared" si="63"/>
        <v>0</v>
      </c>
      <c r="DJ200" s="511">
        <f t="shared" si="63"/>
        <v>0</v>
      </c>
      <c r="DL200" s="530">
        <f>IF(EXACT(A200,LCI!A42),LCI!J42,-1*10^6)</f>
        <v>3.47E-3</v>
      </c>
      <c r="DM200" s="530">
        <f t="shared" si="64"/>
        <v>81.029357999999988</v>
      </c>
      <c r="DN200" s="530">
        <f t="shared" si="65"/>
        <v>81.029357999999988</v>
      </c>
      <c r="DO200" s="530">
        <f t="shared" si="66"/>
        <v>0</v>
      </c>
      <c r="DP200" s="530">
        <f t="shared" si="67"/>
        <v>0</v>
      </c>
      <c r="DQ200" s="530">
        <f t="shared" si="68"/>
        <v>0</v>
      </c>
      <c r="DR200" s="530">
        <f t="shared" si="69"/>
        <v>0</v>
      </c>
      <c r="DS200" s="530">
        <f t="shared" si="70"/>
        <v>0</v>
      </c>
      <c r="DT200" s="530">
        <f t="shared" si="71"/>
        <v>0</v>
      </c>
      <c r="DU200" s="530">
        <f t="shared" si="72"/>
        <v>0</v>
      </c>
      <c r="DV200" s="530">
        <f t="shared" si="73"/>
        <v>0</v>
      </c>
      <c r="DW200" s="530">
        <f t="shared" si="74"/>
        <v>0</v>
      </c>
      <c r="DX200" s="530">
        <f t="shared" si="75"/>
        <v>0</v>
      </c>
      <c r="DY200" s="530">
        <f t="shared" si="76"/>
        <v>0</v>
      </c>
      <c r="DZ200" s="530">
        <f t="shared" si="77"/>
        <v>0</v>
      </c>
      <c r="EA200" s="530">
        <f t="shared" si="78"/>
        <v>0</v>
      </c>
      <c r="EB200" s="530">
        <f t="shared" si="79"/>
        <v>0</v>
      </c>
      <c r="EC200" s="530">
        <f t="shared" si="80"/>
        <v>0</v>
      </c>
      <c r="ED200" s="530">
        <f t="shared" si="81"/>
        <v>0</v>
      </c>
      <c r="EE200" s="530">
        <f t="shared" si="82"/>
        <v>0</v>
      </c>
      <c r="EF200" s="530">
        <f t="shared" si="83"/>
        <v>0</v>
      </c>
      <c r="EG200" s="530">
        <f t="shared" si="84"/>
        <v>0</v>
      </c>
      <c r="EI200" s="535">
        <f>IF(EXACT(A200,LCI!A42),LCI!K42,-1*10^6)</f>
        <v>10.004810000000001</v>
      </c>
      <c r="EJ200" s="531">
        <f t="shared" si="85"/>
        <v>233626.32023399998</v>
      </c>
      <c r="EK200" s="536">
        <f t="shared" si="86"/>
        <v>233626.32023399998</v>
      </c>
      <c r="EL200" s="531">
        <f t="shared" si="87"/>
        <v>0</v>
      </c>
      <c r="EM200" s="531">
        <f t="shared" si="88"/>
        <v>0</v>
      </c>
      <c r="EN200" s="531">
        <f t="shared" si="89"/>
        <v>0</v>
      </c>
      <c r="EO200" s="531">
        <f t="shared" si="90"/>
        <v>0</v>
      </c>
      <c r="EP200" s="531">
        <f t="shared" si="91"/>
        <v>0</v>
      </c>
      <c r="EQ200" s="531">
        <f t="shared" si="92"/>
        <v>0</v>
      </c>
      <c r="ER200" s="531">
        <f t="shared" si="93"/>
        <v>0</v>
      </c>
      <c r="ES200" s="531">
        <f t="shared" si="94"/>
        <v>0</v>
      </c>
      <c r="ET200" s="531">
        <f t="shared" si="95"/>
        <v>0</v>
      </c>
      <c r="EU200" s="531">
        <f t="shared" si="96"/>
        <v>0</v>
      </c>
      <c r="EV200" s="531">
        <f t="shared" si="97"/>
        <v>0</v>
      </c>
      <c r="EW200" s="531">
        <f t="shared" si="98"/>
        <v>0</v>
      </c>
      <c r="EX200" s="531">
        <f t="shared" si="99"/>
        <v>0</v>
      </c>
      <c r="EY200" s="531">
        <f t="shared" si="100"/>
        <v>0</v>
      </c>
      <c r="EZ200" s="531">
        <f t="shared" si="101"/>
        <v>0</v>
      </c>
      <c r="FA200" s="531">
        <f t="shared" si="102"/>
        <v>0</v>
      </c>
      <c r="FB200" s="531">
        <f t="shared" si="103"/>
        <v>0</v>
      </c>
      <c r="FC200" s="531">
        <f t="shared" si="104"/>
        <v>0</v>
      </c>
      <c r="FD200" s="531">
        <f t="shared" si="105"/>
        <v>0</v>
      </c>
      <c r="FF200" s="532">
        <f>IF(EXACT(A200,LCI!A42),LCI!L42,-1*10^6)</f>
        <v>1.797E-2</v>
      </c>
      <c r="FG200" s="532">
        <f t="shared" si="106"/>
        <v>419.62465799999995</v>
      </c>
      <c r="FH200" s="532">
        <f t="shared" si="107"/>
        <v>419.62465799999995</v>
      </c>
      <c r="FI200" s="532">
        <f t="shared" si="108"/>
        <v>0</v>
      </c>
      <c r="FJ200" s="532">
        <f t="shared" si="109"/>
        <v>0</v>
      </c>
      <c r="FK200" s="532">
        <f t="shared" si="110"/>
        <v>0</v>
      </c>
      <c r="FL200" s="532">
        <f t="shared" si="111"/>
        <v>0</v>
      </c>
      <c r="FM200" s="532">
        <f t="shared" si="112"/>
        <v>0</v>
      </c>
      <c r="FN200" s="532">
        <f t="shared" si="113"/>
        <v>0</v>
      </c>
      <c r="FO200" s="532">
        <f t="shared" si="114"/>
        <v>0</v>
      </c>
      <c r="FP200" s="532">
        <f t="shared" si="115"/>
        <v>0</v>
      </c>
      <c r="FQ200" s="532">
        <f t="shared" si="116"/>
        <v>0</v>
      </c>
      <c r="FR200" s="532">
        <f t="shared" si="117"/>
        <v>0</v>
      </c>
      <c r="FS200" s="532">
        <f t="shared" si="118"/>
        <v>0</v>
      </c>
      <c r="FT200" s="532">
        <f t="shared" si="119"/>
        <v>0</v>
      </c>
      <c r="FU200" s="532">
        <f t="shared" si="120"/>
        <v>0</v>
      </c>
      <c r="FV200" s="532">
        <f t="shared" si="121"/>
        <v>0</v>
      </c>
      <c r="FW200" s="532">
        <f t="shared" si="122"/>
        <v>0</v>
      </c>
      <c r="FX200" s="532">
        <f t="shared" si="123"/>
        <v>0</v>
      </c>
      <c r="FY200" s="532">
        <f t="shared" si="124"/>
        <v>0</v>
      </c>
      <c r="FZ200" s="532">
        <f t="shared" si="125"/>
        <v>0</v>
      </c>
      <c r="GA200" s="532">
        <f t="shared" si="126"/>
        <v>0</v>
      </c>
      <c r="GC200" s="533">
        <f>IF(EXACT(A200,LCI!A42),LCI!M42,-1*10^6)</f>
        <v>4.2400000000000002E-8</v>
      </c>
      <c r="GD200" s="533">
        <f t="shared" si="127"/>
        <v>9.9009936000000001E-4</v>
      </c>
      <c r="GE200" s="533">
        <f t="shared" si="128"/>
        <v>9.9009936000000001E-4</v>
      </c>
      <c r="GF200" s="533">
        <f t="shared" si="129"/>
        <v>0</v>
      </c>
      <c r="GG200" s="533">
        <f t="shared" si="130"/>
        <v>0</v>
      </c>
      <c r="GH200" s="533">
        <f t="shared" si="131"/>
        <v>0</v>
      </c>
      <c r="GI200" s="533">
        <f t="shared" si="132"/>
        <v>0</v>
      </c>
      <c r="GJ200" s="533">
        <f t="shared" si="133"/>
        <v>0</v>
      </c>
      <c r="GK200" s="533">
        <f t="shared" si="134"/>
        <v>0</v>
      </c>
      <c r="GL200" s="533">
        <f t="shared" si="135"/>
        <v>0</v>
      </c>
      <c r="GM200" s="533">
        <f t="shared" si="136"/>
        <v>0</v>
      </c>
      <c r="GN200" s="533">
        <f t="shared" si="137"/>
        <v>0</v>
      </c>
      <c r="GO200" s="533">
        <f t="shared" si="138"/>
        <v>0</v>
      </c>
      <c r="GP200" s="533">
        <f t="shared" si="139"/>
        <v>0</v>
      </c>
      <c r="GQ200" s="533">
        <f t="shared" si="140"/>
        <v>0</v>
      </c>
      <c r="GR200" s="533">
        <f t="shared" si="141"/>
        <v>0</v>
      </c>
      <c r="GS200" s="533">
        <f t="shared" si="142"/>
        <v>0</v>
      </c>
      <c r="GT200" s="533">
        <f t="shared" si="143"/>
        <v>0</v>
      </c>
      <c r="GU200" s="533">
        <f t="shared" si="144"/>
        <v>0</v>
      </c>
      <c r="GV200" s="533">
        <f t="shared" si="145"/>
        <v>0</v>
      </c>
      <c r="GW200" s="533">
        <f t="shared" si="146"/>
        <v>0</v>
      </c>
      <c r="GX200" s="533">
        <f t="shared" si="147"/>
        <v>0</v>
      </c>
      <c r="GZ200" s="511">
        <f>IF(EXACT(A200,LCI!A42),LCI!N42,-1*10^6)</f>
        <v>1.11E-7</v>
      </c>
      <c r="HA200" s="511">
        <f t="shared" si="148"/>
        <v>2.5920053999999998E-3</v>
      </c>
      <c r="HB200" s="511">
        <f t="shared" si="149"/>
        <v>2.5920053999999998E-3</v>
      </c>
      <c r="HC200" s="511">
        <f t="shared" si="150"/>
        <v>0</v>
      </c>
      <c r="HD200" s="511">
        <f t="shared" si="151"/>
        <v>0</v>
      </c>
      <c r="HE200" s="511">
        <f t="shared" si="152"/>
        <v>0</v>
      </c>
      <c r="HF200" s="511">
        <f t="shared" si="153"/>
        <v>0</v>
      </c>
      <c r="HG200" s="511">
        <f t="shared" si="154"/>
        <v>0</v>
      </c>
      <c r="HH200" s="511">
        <f t="shared" si="155"/>
        <v>0</v>
      </c>
      <c r="HI200" s="511">
        <f t="shared" si="156"/>
        <v>0</v>
      </c>
      <c r="HJ200" s="511">
        <f t="shared" si="157"/>
        <v>0</v>
      </c>
      <c r="HK200" s="511">
        <f t="shared" si="158"/>
        <v>0</v>
      </c>
      <c r="HL200" s="511">
        <f t="shared" si="159"/>
        <v>0</v>
      </c>
      <c r="HM200" s="511">
        <f t="shared" si="160"/>
        <v>0</v>
      </c>
      <c r="HN200" s="511">
        <f t="shared" si="161"/>
        <v>0</v>
      </c>
      <c r="HO200" s="511">
        <f t="shared" si="162"/>
        <v>0</v>
      </c>
      <c r="HP200" s="511">
        <f t="shared" si="163"/>
        <v>0</v>
      </c>
      <c r="HQ200" s="511">
        <f t="shared" si="164"/>
        <v>0</v>
      </c>
      <c r="HR200" s="511">
        <f t="shared" si="165"/>
        <v>0</v>
      </c>
      <c r="HS200" s="511">
        <f t="shared" si="166"/>
        <v>0</v>
      </c>
      <c r="HT200" s="511">
        <f t="shared" si="167"/>
        <v>0</v>
      </c>
      <c r="HU200" s="511">
        <f t="shared" si="168"/>
        <v>0</v>
      </c>
      <c r="HW200" s="534">
        <f>IF(EXACT(A200,LCI!A42),LCI!O42,-1*10^6)</f>
        <v>7.6000000000000006E-8</v>
      </c>
      <c r="HX200" s="534">
        <f t="shared" si="169"/>
        <v>1.7747063999999999E-3</v>
      </c>
      <c r="HY200" s="534">
        <f t="shared" si="170"/>
        <v>1.7747063999999999E-3</v>
      </c>
      <c r="HZ200" s="534">
        <f t="shared" si="171"/>
        <v>0</v>
      </c>
      <c r="IA200" s="534">
        <f t="shared" si="172"/>
        <v>0</v>
      </c>
      <c r="IB200" s="534">
        <f t="shared" si="173"/>
        <v>0</v>
      </c>
      <c r="IC200" s="534">
        <f t="shared" si="174"/>
        <v>0</v>
      </c>
      <c r="ID200" s="534">
        <f t="shared" si="175"/>
        <v>0</v>
      </c>
      <c r="IE200" s="534">
        <f t="shared" si="176"/>
        <v>0</v>
      </c>
      <c r="IF200" s="534">
        <f t="shared" si="177"/>
        <v>0</v>
      </c>
      <c r="IG200" s="534">
        <f t="shared" si="178"/>
        <v>0</v>
      </c>
      <c r="IH200" s="534">
        <f t="shared" si="179"/>
        <v>0</v>
      </c>
      <c r="II200" s="534">
        <f t="shared" si="180"/>
        <v>0</v>
      </c>
      <c r="IJ200" s="534">
        <f t="shared" si="181"/>
        <v>0</v>
      </c>
      <c r="IK200" s="534">
        <f t="shared" si="182"/>
        <v>0</v>
      </c>
      <c r="IL200" s="534">
        <f t="shared" si="183"/>
        <v>0</v>
      </c>
      <c r="IM200" s="534">
        <f t="shared" si="184"/>
        <v>0</v>
      </c>
      <c r="IN200" s="534">
        <f t="shared" si="185"/>
        <v>0</v>
      </c>
      <c r="IO200" s="534">
        <f t="shared" si="186"/>
        <v>0</v>
      </c>
      <c r="IP200" s="534">
        <f t="shared" si="187"/>
        <v>0</v>
      </c>
      <c r="IQ200" s="534">
        <f t="shared" si="188"/>
        <v>0</v>
      </c>
      <c r="IR200" s="534">
        <f t="shared" si="189"/>
        <v>0</v>
      </c>
      <c r="IT200" s="531">
        <f>IF(EXACT(A200,LCI!A42),LCI!P42,-1*10^6)</f>
        <v>7.2700000000000001E-2</v>
      </c>
      <c r="IU200" s="531">
        <f t="shared" si="190"/>
        <v>1697.6467799999998</v>
      </c>
      <c r="IV200" s="531">
        <f t="shared" si="191"/>
        <v>1697.6467799999998</v>
      </c>
      <c r="IW200" s="531">
        <f t="shared" si="192"/>
        <v>0</v>
      </c>
      <c r="IX200" s="531">
        <f t="shared" si="193"/>
        <v>0</v>
      </c>
      <c r="IY200" s="531">
        <f t="shared" si="194"/>
        <v>0</v>
      </c>
      <c r="IZ200" s="531">
        <f t="shared" si="195"/>
        <v>0</v>
      </c>
      <c r="JA200" s="531">
        <f t="shared" si="196"/>
        <v>0</v>
      </c>
      <c r="JB200" s="531">
        <f t="shared" si="197"/>
        <v>0</v>
      </c>
      <c r="JC200" s="531">
        <f t="shared" si="198"/>
        <v>0</v>
      </c>
      <c r="JD200" s="531">
        <f t="shared" si="199"/>
        <v>0</v>
      </c>
      <c r="JE200" s="531">
        <f t="shared" si="200"/>
        <v>0</v>
      </c>
      <c r="JF200" s="531">
        <f t="shared" si="201"/>
        <v>0</v>
      </c>
      <c r="JG200" s="531">
        <f t="shared" si="202"/>
        <v>0</v>
      </c>
      <c r="JH200" s="531">
        <f t="shared" si="203"/>
        <v>0</v>
      </c>
      <c r="JI200" s="531">
        <f t="shared" si="204"/>
        <v>0</v>
      </c>
      <c r="JJ200" s="531">
        <f t="shared" si="205"/>
        <v>0</v>
      </c>
      <c r="JK200" s="531">
        <f t="shared" si="206"/>
        <v>0</v>
      </c>
      <c r="JL200" s="531">
        <f t="shared" si="207"/>
        <v>0</v>
      </c>
      <c r="JM200" s="531">
        <f t="shared" si="208"/>
        <v>0</v>
      </c>
      <c r="JN200" s="531">
        <f t="shared" si="209"/>
        <v>0</v>
      </c>
      <c r="JO200" s="531">
        <f t="shared" si="210"/>
        <v>0</v>
      </c>
      <c r="JQ200" s="532">
        <f>IF(EXACT(A200,LCI!A42),LCI!Q42,-1*10^6)</f>
        <v>0.39495999999999998</v>
      </c>
      <c r="JR200" s="532">
        <f t="shared" si="211"/>
        <v>9222.868943999998</v>
      </c>
      <c r="JS200" s="532">
        <f t="shared" si="212"/>
        <v>9222.868943999998</v>
      </c>
      <c r="JT200" s="532">
        <f t="shared" si="213"/>
        <v>0</v>
      </c>
      <c r="JU200" s="532">
        <f t="shared" si="214"/>
        <v>0</v>
      </c>
      <c r="JV200" s="532">
        <f t="shared" si="215"/>
        <v>0</v>
      </c>
      <c r="JW200" s="532">
        <f t="shared" si="216"/>
        <v>0</v>
      </c>
      <c r="JX200" s="532">
        <f t="shared" si="217"/>
        <v>0</v>
      </c>
      <c r="JY200" s="532">
        <f t="shared" si="218"/>
        <v>0</v>
      </c>
      <c r="JZ200" s="532">
        <f t="shared" si="219"/>
        <v>0</v>
      </c>
      <c r="KA200" s="532">
        <f t="shared" si="220"/>
        <v>0</v>
      </c>
      <c r="KB200" s="532">
        <f t="shared" si="221"/>
        <v>0</v>
      </c>
      <c r="KC200" s="532">
        <f t="shared" si="222"/>
        <v>0</v>
      </c>
      <c r="KD200" s="532">
        <f t="shared" si="223"/>
        <v>0</v>
      </c>
      <c r="KE200" s="532">
        <f t="shared" si="224"/>
        <v>0</v>
      </c>
      <c r="KF200" s="532">
        <f t="shared" si="225"/>
        <v>0</v>
      </c>
      <c r="KG200" s="532">
        <f t="shared" si="226"/>
        <v>0</v>
      </c>
      <c r="KH200" s="532">
        <f t="shared" si="227"/>
        <v>0</v>
      </c>
      <c r="KI200" s="532">
        <f t="shared" si="228"/>
        <v>0</v>
      </c>
      <c r="KJ200" s="532">
        <f t="shared" si="229"/>
        <v>0</v>
      </c>
      <c r="KK200" s="532">
        <f t="shared" si="230"/>
        <v>0</v>
      </c>
      <c r="KL200" s="532">
        <f t="shared" si="231"/>
        <v>0</v>
      </c>
      <c r="KN200" s="533">
        <f>IF(EXACT(A200,LCI!A42),LCI!R42,-1*10^6)</f>
        <v>2.98E-3</v>
      </c>
      <c r="KO200" s="533">
        <f t="shared" si="232"/>
        <v>69.587171999999995</v>
      </c>
      <c r="KP200" s="533">
        <f t="shared" si="233"/>
        <v>69.587171999999995</v>
      </c>
      <c r="KQ200" s="533">
        <f t="shared" si="234"/>
        <v>0</v>
      </c>
      <c r="KR200" s="533">
        <f t="shared" si="235"/>
        <v>0</v>
      </c>
      <c r="KS200" s="533">
        <f t="shared" si="236"/>
        <v>0</v>
      </c>
      <c r="KT200" s="533">
        <f t="shared" si="237"/>
        <v>0</v>
      </c>
      <c r="KU200" s="533">
        <f t="shared" si="238"/>
        <v>0</v>
      </c>
      <c r="KV200" s="533">
        <f t="shared" si="239"/>
        <v>0</v>
      </c>
      <c r="KW200" s="533">
        <f t="shared" si="240"/>
        <v>0</v>
      </c>
      <c r="KX200" s="533">
        <f t="shared" si="241"/>
        <v>0</v>
      </c>
      <c r="KY200" s="533">
        <f t="shared" si="242"/>
        <v>0</v>
      </c>
      <c r="KZ200" s="533">
        <f t="shared" si="243"/>
        <v>0</v>
      </c>
      <c r="LA200" s="533">
        <f t="shared" si="244"/>
        <v>0</v>
      </c>
      <c r="LB200" s="533">
        <f t="shared" si="245"/>
        <v>0</v>
      </c>
      <c r="LC200" s="533">
        <f t="shared" si="246"/>
        <v>0</v>
      </c>
      <c r="LD200" s="533">
        <f t="shared" si="247"/>
        <v>0</v>
      </c>
      <c r="LE200" s="533">
        <f t="shared" si="248"/>
        <v>0</v>
      </c>
      <c r="LF200" s="533">
        <f t="shared" si="249"/>
        <v>0</v>
      </c>
      <c r="LG200" s="533">
        <f t="shared" si="250"/>
        <v>0</v>
      </c>
      <c r="LH200" s="533">
        <f t="shared" si="251"/>
        <v>0</v>
      </c>
      <c r="LI200" s="533">
        <f t="shared" si="252"/>
        <v>0</v>
      </c>
    </row>
    <row r="201" spans="1:321" x14ac:dyDescent="0.25">
      <c r="A201" s="14" t="str">
        <f>LCI!A43</f>
        <v>Steam (kg/yr)</v>
      </c>
      <c r="B201" s="42">
        <f>B61</f>
        <v>0</v>
      </c>
      <c r="C201" s="42">
        <f t="shared" ref="C201:P201" si="329">C61</f>
        <v>0</v>
      </c>
      <c r="D201" s="42">
        <f t="shared" si="329"/>
        <v>1009805.532</v>
      </c>
      <c r="E201" s="42">
        <f t="shared" si="329"/>
        <v>0</v>
      </c>
      <c r="F201" s="42">
        <f t="shared" si="329"/>
        <v>0</v>
      </c>
      <c r="G201" s="42">
        <f t="shared" si="329"/>
        <v>0</v>
      </c>
      <c r="H201" s="42">
        <f t="shared" si="329"/>
        <v>0</v>
      </c>
      <c r="I201" s="42">
        <f t="shared" si="329"/>
        <v>0</v>
      </c>
      <c r="J201" s="42">
        <f t="shared" si="329"/>
        <v>316995.125</v>
      </c>
      <c r="K201" s="42">
        <f t="shared" si="329"/>
        <v>246444.80000000002</v>
      </c>
      <c r="L201" s="42">
        <f t="shared" si="329"/>
        <v>605110</v>
      </c>
      <c r="M201" s="42">
        <f t="shared" si="329"/>
        <v>0</v>
      </c>
      <c r="N201" s="42">
        <f t="shared" si="329"/>
        <v>0</v>
      </c>
      <c r="O201" s="257">
        <f t="shared" si="329"/>
        <v>275050</v>
      </c>
      <c r="P201" s="251">
        <f t="shared" si="329"/>
        <v>0</v>
      </c>
      <c r="Q201" s="251"/>
      <c r="R201" s="251"/>
      <c r="S201" s="251"/>
      <c r="T201" s="268"/>
      <c r="U201" s="251"/>
      <c r="V201" s="251"/>
      <c r="X201" s="45">
        <f>IF(EXACT(A201,LCI!A43),LCI!G43,-1*10^6)</f>
        <v>1.7000000000000001E-2</v>
      </c>
      <c r="Y201" s="47">
        <f t="shared" si="45"/>
        <v>0</v>
      </c>
      <c r="Z201" s="47">
        <f t="shared" si="46"/>
        <v>0</v>
      </c>
      <c r="AA201" s="47">
        <f t="shared" si="47"/>
        <v>17166.694044</v>
      </c>
      <c r="AB201" s="47">
        <f t="shared" si="327"/>
        <v>0</v>
      </c>
      <c r="AC201" s="47">
        <f t="shared" si="328"/>
        <v>0</v>
      </c>
      <c r="AD201" s="47">
        <f t="shared" si="320"/>
        <v>0</v>
      </c>
      <c r="AE201" s="47">
        <f t="shared" si="321"/>
        <v>0</v>
      </c>
      <c r="AF201" s="47">
        <f t="shared" si="322"/>
        <v>0</v>
      </c>
      <c r="AG201" s="47">
        <f t="shared" si="323"/>
        <v>5388.9171249999999</v>
      </c>
      <c r="AH201" s="47">
        <f t="shared" si="324"/>
        <v>4189.5616000000009</v>
      </c>
      <c r="AI201" s="47">
        <f t="shared" si="325"/>
        <v>10286.870000000001</v>
      </c>
      <c r="AJ201" s="47">
        <f t="shared" si="288"/>
        <v>0</v>
      </c>
      <c r="AK201" s="47">
        <f t="shared" si="50"/>
        <v>0</v>
      </c>
      <c r="AL201" s="262">
        <f t="shared" si="51"/>
        <v>4675.8500000000004</v>
      </c>
      <c r="AM201" s="260">
        <f t="shared" si="52"/>
        <v>0</v>
      </c>
      <c r="AN201" s="260">
        <f t="shared" si="53"/>
        <v>0</v>
      </c>
      <c r="AO201" s="260">
        <f t="shared" si="54"/>
        <v>0</v>
      </c>
      <c r="AP201" s="260">
        <f t="shared" si="55"/>
        <v>0</v>
      </c>
      <c r="AQ201" s="260">
        <f t="shared" si="56"/>
        <v>0</v>
      </c>
      <c r="AR201" s="260">
        <f t="shared" si="57"/>
        <v>0</v>
      </c>
      <c r="AS201" s="260">
        <f t="shared" si="58"/>
        <v>0</v>
      </c>
      <c r="AU201" s="41">
        <f>IF(EXACT(A201,LCI!A43),LCI!H43,-1*10^6)</f>
        <v>329.84</v>
      </c>
      <c r="AV201" s="71">
        <f t="shared" si="9"/>
        <v>0</v>
      </c>
      <c r="AW201" s="71">
        <f t="shared" si="10"/>
        <v>0</v>
      </c>
      <c r="AX201" s="71">
        <f t="shared" si="11"/>
        <v>333074256.67487997</v>
      </c>
      <c r="AY201" s="71">
        <f t="shared" si="12"/>
        <v>0</v>
      </c>
      <c r="AZ201" s="71">
        <f t="shared" si="13"/>
        <v>0</v>
      </c>
      <c r="BA201" s="71">
        <f t="shared" si="14"/>
        <v>0</v>
      </c>
      <c r="BB201" s="71">
        <f t="shared" si="15"/>
        <v>0</v>
      </c>
      <c r="BC201" s="71">
        <f t="shared" si="16"/>
        <v>0</v>
      </c>
      <c r="BD201" s="520">
        <f t="shared" si="17"/>
        <v>104557672.02999999</v>
      </c>
      <c r="BE201" s="521">
        <f t="shared" si="18"/>
        <v>81287352.832000002</v>
      </c>
      <c r="BF201" s="71">
        <f t="shared" si="19"/>
        <v>199589482.39999998</v>
      </c>
      <c r="BG201" s="521">
        <f t="shared" si="278"/>
        <v>0</v>
      </c>
      <c r="BH201" s="529">
        <f t="shared" si="263"/>
        <v>0</v>
      </c>
      <c r="BI201" s="71">
        <f t="shared" si="254"/>
        <v>90722492</v>
      </c>
      <c r="BJ201" s="71">
        <f t="shared" si="255"/>
        <v>0</v>
      </c>
      <c r="BK201" s="71">
        <f t="shared" si="256"/>
        <v>0</v>
      </c>
      <c r="BL201" s="71">
        <f t="shared" si="257"/>
        <v>0</v>
      </c>
      <c r="BM201" s="71">
        <f t="shared" si="258"/>
        <v>0</v>
      </c>
      <c r="BN201" s="71">
        <f t="shared" si="259"/>
        <v>0</v>
      </c>
      <c r="BO201" s="71">
        <f t="shared" si="260"/>
        <v>0</v>
      </c>
      <c r="BP201" s="71">
        <f t="shared" si="261"/>
        <v>0</v>
      </c>
      <c r="BR201" s="507">
        <f>IF(EXACT(A201,LCI!A43),LCI!I43,-1*10^6)</f>
        <v>5.9999999999999995E-4</v>
      </c>
      <c r="BS201" s="507">
        <f t="shared" si="59"/>
        <v>0</v>
      </c>
      <c r="BT201" s="507">
        <f t="shared" si="60"/>
        <v>0</v>
      </c>
      <c r="BU201" s="507">
        <f t="shared" si="60"/>
        <v>605.88331919999996</v>
      </c>
      <c r="BV201" s="507">
        <f t="shared" si="60"/>
        <v>0</v>
      </c>
      <c r="BW201" s="507">
        <f t="shared" si="60"/>
        <v>0</v>
      </c>
      <c r="BX201" s="507">
        <f t="shared" si="60"/>
        <v>0</v>
      </c>
      <c r="BY201" s="507">
        <f t="shared" si="315"/>
        <v>0</v>
      </c>
      <c r="BZ201" s="507">
        <f t="shared" si="280"/>
        <v>0</v>
      </c>
      <c r="CA201" s="507">
        <f t="shared" si="280"/>
        <v>190.19707499999998</v>
      </c>
      <c r="CB201" s="507">
        <f t="shared" si="280"/>
        <v>147.86688000000001</v>
      </c>
      <c r="CC201" s="507">
        <f t="shared" si="280"/>
        <v>363.06599999999997</v>
      </c>
      <c r="CD201" s="507">
        <f t="shared" si="280"/>
        <v>0</v>
      </c>
      <c r="CE201" s="507">
        <f t="shared" si="280"/>
        <v>0</v>
      </c>
      <c r="CF201" s="507">
        <f t="shared" si="281"/>
        <v>165.02999999999997</v>
      </c>
      <c r="CG201" s="507">
        <f t="shared" si="281"/>
        <v>0</v>
      </c>
      <c r="CH201" s="507">
        <f t="shared" si="281"/>
        <v>0</v>
      </c>
      <c r="CI201" s="507">
        <f t="shared" si="281"/>
        <v>0</v>
      </c>
      <c r="CJ201" s="507">
        <f t="shared" si="276"/>
        <v>0</v>
      </c>
      <c r="CK201" s="507">
        <f t="shared" si="61"/>
        <v>0</v>
      </c>
      <c r="CL201" s="507">
        <f t="shared" si="61"/>
        <v>0</v>
      </c>
      <c r="CM201" s="507">
        <f t="shared" si="61"/>
        <v>0</v>
      </c>
      <c r="CO201" s="511">
        <f>IF(EXACT(A201,LCI!A43),LCI!F43,-1*10^6)</f>
        <v>4.3</v>
      </c>
      <c r="CP201" s="511">
        <f t="shared" si="62"/>
        <v>0</v>
      </c>
      <c r="CQ201" s="511">
        <f t="shared" si="62"/>
        <v>0</v>
      </c>
      <c r="CR201" s="511">
        <f t="shared" si="62"/>
        <v>4342163.7875999995</v>
      </c>
      <c r="CS201" s="511">
        <f t="shared" si="62"/>
        <v>0</v>
      </c>
      <c r="CT201" s="511">
        <f t="shared" si="62"/>
        <v>0</v>
      </c>
      <c r="CU201" s="511">
        <f t="shared" si="316"/>
        <v>0</v>
      </c>
      <c r="CV201" s="511">
        <f t="shared" si="282"/>
        <v>0</v>
      </c>
      <c r="CW201" s="511">
        <f t="shared" si="282"/>
        <v>0</v>
      </c>
      <c r="CX201" s="511">
        <f t="shared" si="282"/>
        <v>1363079.0374999999</v>
      </c>
      <c r="CY201" s="511">
        <f t="shared" si="282"/>
        <v>1059712.6400000001</v>
      </c>
      <c r="CZ201" s="511">
        <f t="shared" si="282"/>
        <v>2601973</v>
      </c>
      <c r="DA201" s="511">
        <f t="shared" si="282"/>
        <v>0</v>
      </c>
      <c r="DB201" s="511">
        <f t="shared" si="283"/>
        <v>0</v>
      </c>
      <c r="DC201" s="511">
        <f t="shared" si="283"/>
        <v>1182715</v>
      </c>
      <c r="DD201" s="511">
        <f t="shared" si="283"/>
        <v>0</v>
      </c>
      <c r="DE201" s="511">
        <f t="shared" si="283"/>
        <v>0</v>
      </c>
      <c r="DF201" s="511">
        <f t="shared" si="275"/>
        <v>0</v>
      </c>
      <c r="DG201" s="511">
        <f t="shared" si="63"/>
        <v>0</v>
      </c>
      <c r="DH201" s="511">
        <f t="shared" si="63"/>
        <v>0</v>
      </c>
      <c r="DI201" s="511">
        <f t="shared" si="63"/>
        <v>0</v>
      </c>
      <c r="DJ201" s="511">
        <f t="shared" si="63"/>
        <v>0</v>
      </c>
      <c r="DL201" s="530">
        <f>IF(EXACT(A201,LCI!A43),LCI!J43,-1*10^6)</f>
        <v>1.07E-3</v>
      </c>
      <c r="DM201" s="530">
        <f t="shared" si="64"/>
        <v>0</v>
      </c>
      <c r="DN201" s="530">
        <f t="shared" si="65"/>
        <v>0</v>
      </c>
      <c r="DO201" s="530">
        <f t="shared" si="66"/>
        <v>1080.49191924</v>
      </c>
      <c r="DP201" s="530">
        <f t="shared" si="67"/>
        <v>0</v>
      </c>
      <c r="DQ201" s="530">
        <f t="shared" si="68"/>
        <v>0</v>
      </c>
      <c r="DR201" s="530">
        <f t="shared" si="69"/>
        <v>0</v>
      </c>
      <c r="DS201" s="530">
        <f t="shared" si="70"/>
        <v>0</v>
      </c>
      <c r="DT201" s="530">
        <f t="shared" si="71"/>
        <v>0</v>
      </c>
      <c r="DU201" s="530">
        <f t="shared" si="72"/>
        <v>339.18478375000001</v>
      </c>
      <c r="DV201" s="530">
        <f t="shared" si="73"/>
        <v>263.69593600000002</v>
      </c>
      <c r="DW201" s="530">
        <f t="shared" si="74"/>
        <v>647.46770000000004</v>
      </c>
      <c r="DX201" s="530">
        <f t="shared" si="75"/>
        <v>0</v>
      </c>
      <c r="DY201" s="530">
        <f t="shared" si="76"/>
        <v>0</v>
      </c>
      <c r="DZ201" s="530">
        <f t="shared" si="77"/>
        <v>294.30349999999999</v>
      </c>
      <c r="EA201" s="530">
        <f t="shared" si="78"/>
        <v>0</v>
      </c>
      <c r="EB201" s="530">
        <f t="shared" si="79"/>
        <v>0</v>
      </c>
      <c r="EC201" s="530">
        <f t="shared" si="80"/>
        <v>0</v>
      </c>
      <c r="ED201" s="530">
        <f t="shared" si="81"/>
        <v>0</v>
      </c>
      <c r="EE201" s="530">
        <f t="shared" si="82"/>
        <v>0</v>
      </c>
      <c r="EF201" s="530">
        <f t="shared" si="83"/>
        <v>0</v>
      </c>
      <c r="EG201" s="530">
        <f t="shared" si="84"/>
        <v>0</v>
      </c>
      <c r="EI201" s="535">
        <f>IF(EXACT(A201,LCI!A43),LCI!K43,-1*10^6)</f>
        <v>0.38113999999999998</v>
      </c>
      <c r="EJ201" s="531">
        <f t="shared" si="85"/>
        <v>0</v>
      </c>
      <c r="EK201" s="536">
        <f t="shared" si="86"/>
        <v>0</v>
      </c>
      <c r="EL201" s="531">
        <f t="shared" si="87"/>
        <v>384877.28046648001</v>
      </c>
      <c r="EM201" s="531">
        <f t="shared" si="88"/>
        <v>0</v>
      </c>
      <c r="EN201" s="531">
        <f t="shared" si="89"/>
        <v>0</v>
      </c>
      <c r="EO201" s="531">
        <f t="shared" si="90"/>
        <v>0</v>
      </c>
      <c r="EP201" s="531">
        <f t="shared" si="91"/>
        <v>0</v>
      </c>
      <c r="EQ201" s="531">
        <f t="shared" si="92"/>
        <v>0</v>
      </c>
      <c r="ER201" s="531">
        <f t="shared" si="93"/>
        <v>120819.5219425</v>
      </c>
      <c r="ES201" s="531">
        <f t="shared" si="94"/>
        <v>93929.971072</v>
      </c>
      <c r="ET201" s="531">
        <f t="shared" si="95"/>
        <v>230631.62539999999</v>
      </c>
      <c r="EU201" s="531">
        <f t="shared" si="96"/>
        <v>0</v>
      </c>
      <c r="EV201" s="531">
        <f t="shared" si="97"/>
        <v>0</v>
      </c>
      <c r="EW201" s="531">
        <f t="shared" si="98"/>
        <v>104832.557</v>
      </c>
      <c r="EX201" s="531">
        <f t="shared" si="99"/>
        <v>0</v>
      </c>
      <c r="EY201" s="531">
        <f t="shared" si="100"/>
        <v>0</v>
      </c>
      <c r="EZ201" s="531">
        <f t="shared" si="101"/>
        <v>0</v>
      </c>
      <c r="FA201" s="531">
        <f t="shared" si="102"/>
        <v>0</v>
      </c>
      <c r="FB201" s="531">
        <f t="shared" si="103"/>
        <v>0</v>
      </c>
      <c r="FC201" s="531">
        <f t="shared" si="104"/>
        <v>0</v>
      </c>
      <c r="FD201" s="531">
        <f t="shared" si="105"/>
        <v>0</v>
      </c>
      <c r="FF201" s="532">
        <f>IF(EXACT(A201,LCI!A43),LCI!L43,-1*10^6)</f>
        <v>3.6999999999999999E-4</v>
      </c>
      <c r="FG201" s="532">
        <f t="shared" si="106"/>
        <v>0</v>
      </c>
      <c r="FH201" s="532">
        <f t="shared" si="107"/>
        <v>0</v>
      </c>
      <c r="FI201" s="532">
        <f t="shared" si="108"/>
        <v>373.62804684000002</v>
      </c>
      <c r="FJ201" s="532">
        <f t="shared" si="109"/>
        <v>0</v>
      </c>
      <c r="FK201" s="532">
        <f t="shared" si="110"/>
        <v>0</v>
      </c>
      <c r="FL201" s="532">
        <f t="shared" si="111"/>
        <v>0</v>
      </c>
      <c r="FM201" s="532">
        <f t="shared" si="112"/>
        <v>0</v>
      </c>
      <c r="FN201" s="532">
        <f t="shared" si="113"/>
        <v>0</v>
      </c>
      <c r="FO201" s="532">
        <f t="shared" si="114"/>
        <v>117.28819625</v>
      </c>
      <c r="FP201" s="532">
        <f t="shared" si="115"/>
        <v>91.184576000000007</v>
      </c>
      <c r="FQ201" s="532">
        <f t="shared" si="116"/>
        <v>223.89070000000001</v>
      </c>
      <c r="FR201" s="532">
        <f t="shared" si="117"/>
        <v>0</v>
      </c>
      <c r="FS201" s="532">
        <f t="shared" si="118"/>
        <v>0</v>
      </c>
      <c r="FT201" s="532">
        <f t="shared" si="119"/>
        <v>101.7685</v>
      </c>
      <c r="FU201" s="532">
        <f t="shared" si="120"/>
        <v>0</v>
      </c>
      <c r="FV201" s="532">
        <f t="shared" si="121"/>
        <v>0</v>
      </c>
      <c r="FW201" s="532">
        <f t="shared" si="122"/>
        <v>0</v>
      </c>
      <c r="FX201" s="532">
        <f t="shared" si="123"/>
        <v>0</v>
      </c>
      <c r="FY201" s="532">
        <f t="shared" si="124"/>
        <v>0</v>
      </c>
      <c r="FZ201" s="532">
        <f t="shared" si="125"/>
        <v>0</v>
      </c>
      <c r="GA201" s="532">
        <f t="shared" si="126"/>
        <v>0</v>
      </c>
      <c r="GC201" s="533">
        <f>IF(EXACT(A201,LCI!A43),LCI!M43,-1*10^6)</f>
        <v>7.4700000000000001E-9</v>
      </c>
      <c r="GD201" s="533">
        <f t="shared" si="127"/>
        <v>0</v>
      </c>
      <c r="GE201" s="533">
        <f t="shared" si="128"/>
        <v>0</v>
      </c>
      <c r="GF201" s="533">
        <f t="shared" si="129"/>
        <v>7.54324732404E-3</v>
      </c>
      <c r="GG201" s="533">
        <f t="shared" si="130"/>
        <v>0</v>
      </c>
      <c r="GH201" s="533">
        <f t="shared" si="131"/>
        <v>0</v>
      </c>
      <c r="GI201" s="533">
        <f t="shared" si="132"/>
        <v>0</v>
      </c>
      <c r="GJ201" s="533">
        <f t="shared" si="133"/>
        <v>0</v>
      </c>
      <c r="GK201" s="533">
        <f t="shared" si="134"/>
        <v>0</v>
      </c>
      <c r="GL201" s="533">
        <f t="shared" si="135"/>
        <v>2.3679535837500001E-3</v>
      </c>
      <c r="GM201" s="533">
        <f t="shared" si="136"/>
        <v>1.8409426560000001E-3</v>
      </c>
      <c r="GN201" s="533">
        <f t="shared" si="137"/>
        <v>4.5201716999999997E-3</v>
      </c>
      <c r="GO201" s="533">
        <f t="shared" si="138"/>
        <v>0</v>
      </c>
      <c r="GP201" s="533">
        <f t="shared" si="139"/>
        <v>0</v>
      </c>
      <c r="GQ201" s="533">
        <f t="shared" si="140"/>
        <v>2.0546234999999999E-3</v>
      </c>
      <c r="GR201" s="533">
        <f t="shared" si="141"/>
        <v>0</v>
      </c>
      <c r="GS201" s="533">
        <f t="shared" si="142"/>
        <v>0</v>
      </c>
      <c r="GT201" s="533">
        <f t="shared" si="143"/>
        <v>0</v>
      </c>
      <c r="GU201" s="533">
        <f t="shared" si="144"/>
        <v>0</v>
      </c>
      <c r="GV201" s="533">
        <f t="shared" si="145"/>
        <v>0</v>
      </c>
      <c r="GW201" s="533">
        <f t="shared" si="146"/>
        <v>0</v>
      </c>
      <c r="GX201" s="533">
        <f t="shared" si="147"/>
        <v>0</v>
      </c>
      <c r="GZ201" s="511">
        <f>IF(EXACT(A201,LCI!A43),LCI!N43,-1*10^6)</f>
        <v>1.9799999999999999E-8</v>
      </c>
      <c r="HA201" s="511">
        <f t="shared" si="148"/>
        <v>0</v>
      </c>
      <c r="HB201" s="511">
        <f t="shared" si="149"/>
        <v>0</v>
      </c>
      <c r="HC201" s="511">
        <f t="shared" si="150"/>
        <v>1.99941495336E-2</v>
      </c>
      <c r="HD201" s="511">
        <f t="shared" si="151"/>
        <v>0</v>
      </c>
      <c r="HE201" s="511">
        <f t="shared" si="152"/>
        <v>0</v>
      </c>
      <c r="HF201" s="511">
        <f t="shared" si="153"/>
        <v>0</v>
      </c>
      <c r="HG201" s="511">
        <f t="shared" si="154"/>
        <v>0</v>
      </c>
      <c r="HH201" s="511">
        <f t="shared" si="155"/>
        <v>0</v>
      </c>
      <c r="HI201" s="511">
        <f t="shared" si="156"/>
        <v>6.2765034749999995E-3</v>
      </c>
      <c r="HJ201" s="511">
        <f t="shared" si="157"/>
        <v>4.8796070400000001E-3</v>
      </c>
      <c r="HK201" s="511">
        <f t="shared" si="158"/>
        <v>1.1981177999999999E-2</v>
      </c>
      <c r="HL201" s="511">
        <f t="shared" si="159"/>
        <v>0</v>
      </c>
      <c r="HM201" s="511">
        <f t="shared" si="160"/>
        <v>0</v>
      </c>
      <c r="HN201" s="511">
        <f t="shared" si="161"/>
        <v>5.4459899999999995E-3</v>
      </c>
      <c r="HO201" s="511">
        <f t="shared" si="162"/>
        <v>0</v>
      </c>
      <c r="HP201" s="511">
        <f t="shared" si="163"/>
        <v>0</v>
      </c>
      <c r="HQ201" s="511">
        <f t="shared" si="164"/>
        <v>0</v>
      </c>
      <c r="HR201" s="511">
        <f t="shared" si="165"/>
        <v>0</v>
      </c>
      <c r="HS201" s="511">
        <f t="shared" si="166"/>
        <v>0</v>
      </c>
      <c r="HT201" s="511">
        <f t="shared" si="167"/>
        <v>0</v>
      </c>
      <c r="HU201" s="511">
        <f t="shared" si="168"/>
        <v>0</v>
      </c>
      <c r="HW201" s="534">
        <f>IF(EXACT(A201,LCI!A43),LCI!O43,-1*10^6)</f>
        <v>3.5600000000000001E-8</v>
      </c>
      <c r="HX201" s="534">
        <f t="shared" si="169"/>
        <v>0</v>
      </c>
      <c r="HY201" s="534">
        <f t="shared" si="170"/>
        <v>0</v>
      </c>
      <c r="HZ201" s="534">
        <f t="shared" si="171"/>
        <v>3.5949076939199999E-2</v>
      </c>
      <c r="IA201" s="534">
        <f t="shared" si="172"/>
        <v>0</v>
      </c>
      <c r="IB201" s="534">
        <f t="shared" si="173"/>
        <v>0</v>
      </c>
      <c r="IC201" s="534">
        <f t="shared" si="174"/>
        <v>0</v>
      </c>
      <c r="ID201" s="534">
        <f t="shared" si="175"/>
        <v>0</v>
      </c>
      <c r="IE201" s="534">
        <f t="shared" si="176"/>
        <v>0</v>
      </c>
      <c r="IF201" s="534">
        <f t="shared" si="177"/>
        <v>1.1285026450000001E-2</v>
      </c>
      <c r="IG201" s="534">
        <f t="shared" si="178"/>
        <v>8.77343488E-3</v>
      </c>
      <c r="IH201" s="534">
        <f t="shared" si="179"/>
        <v>2.1541916000000001E-2</v>
      </c>
      <c r="II201" s="534">
        <f t="shared" si="180"/>
        <v>0</v>
      </c>
      <c r="IJ201" s="534">
        <f t="shared" si="181"/>
        <v>0</v>
      </c>
      <c r="IK201" s="534">
        <f t="shared" si="182"/>
        <v>9.7917799999999999E-3</v>
      </c>
      <c r="IL201" s="534">
        <f t="shared" si="183"/>
        <v>0</v>
      </c>
      <c r="IM201" s="534">
        <f t="shared" si="184"/>
        <v>0</v>
      </c>
      <c r="IN201" s="534">
        <f t="shared" si="185"/>
        <v>0</v>
      </c>
      <c r="IO201" s="534">
        <f t="shared" si="186"/>
        <v>0</v>
      </c>
      <c r="IP201" s="534">
        <f t="shared" si="187"/>
        <v>0</v>
      </c>
      <c r="IQ201" s="534">
        <f t="shared" si="188"/>
        <v>0</v>
      </c>
      <c r="IR201" s="534">
        <f t="shared" si="189"/>
        <v>0</v>
      </c>
      <c r="IT201" s="531">
        <f>IF(EXACT(A201,LCI!A43),LCI!P43,-1*10^6)</f>
        <v>1.0699999999999999E-2</v>
      </c>
      <c r="IU201" s="531">
        <f t="shared" si="190"/>
        <v>0</v>
      </c>
      <c r="IV201" s="531">
        <f t="shared" si="191"/>
        <v>0</v>
      </c>
      <c r="IW201" s="531">
        <f t="shared" si="192"/>
        <v>10804.919192399999</v>
      </c>
      <c r="IX201" s="531">
        <f t="shared" si="193"/>
        <v>0</v>
      </c>
      <c r="IY201" s="531">
        <f t="shared" si="194"/>
        <v>0</v>
      </c>
      <c r="IZ201" s="531">
        <f t="shared" si="195"/>
        <v>0</v>
      </c>
      <c r="JA201" s="531">
        <f t="shared" si="196"/>
        <v>0</v>
      </c>
      <c r="JB201" s="531">
        <f t="shared" si="197"/>
        <v>0</v>
      </c>
      <c r="JC201" s="531">
        <f t="shared" si="198"/>
        <v>3391.8478375</v>
      </c>
      <c r="JD201" s="531">
        <f t="shared" si="199"/>
        <v>2636.9593599999998</v>
      </c>
      <c r="JE201" s="531">
        <f t="shared" si="200"/>
        <v>6474.6769999999997</v>
      </c>
      <c r="JF201" s="531">
        <f t="shared" si="201"/>
        <v>0</v>
      </c>
      <c r="JG201" s="531">
        <f t="shared" si="202"/>
        <v>0</v>
      </c>
      <c r="JH201" s="531">
        <f t="shared" si="203"/>
        <v>2943.0349999999999</v>
      </c>
      <c r="JI201" s="531">
        <f t="shared" si="204"/>
        <v>0</v>
      </c>
      <c r="JJ201" s="531">
        <f t="shared" si="205"/>
        <v>0</v>
      </c>
      <c r="JK201" s="531">
        <f t="shared" si="206"/>
        <v>0</v>
      </c>
      <c r="JL201" s="531">
        <f t="shared" si="207"/>
        <v>0</v>
      </c>
      <c r="JM201" s="531">
        <f t="shared" si="208"/>
        <v>0</v>
      </c>
      <c r="JN201" s="531">
        <f t="shared" si="209"/>
        <v>0</v>
      </c>
      <c r="JO201" s="531">
        <f t="shared" si="210"/>
        <v>0</v>
      </c>
      <c r="JQ201" s="532">
        <f>IF(EXACT(A201,LCI!A43),LCI!Q43,-1*10^6)</f>
        <v>0.48057</v>
      </c>
      <c r="JR201" s="532">
        <f t="shared" si="211"/>
        <v>0</v>
      </c>
      <c r="JS201" s="532">
        <f t="shared" si="212"/>
        <v>0</v>
      </c>
      <c r="JT201" s="532">
        <f t="shared" si="213"/>
        <v>485282.24451324</v>
      </c>
      <c r="JU201" s="532">
        <f t="shared" si="214"/>
        <v>0</v>
      </c>
      <c r="JV201" s="532">
        <f t="shared" si="215"/>
        <v>0</v>
      </c>
      <c r="JW201" s="532">
        <f t="shared" si="216"/>
        <v>0</v>
      </c>
      <c r="JX201" s="532">
        <f t="shared" si="217"/>
        <v>0</v>
      </c>
      <c r="JY201" s="532">
        <f t="shared" si="218"/>
        <v>0</v>
      </c>
      <c r="JZ201" s="532">
        <f t="shared" si="219"/>
        <v>152338.34722125001</v>
      </c>
      <c r="KA201" s="532">
        <f t="shared" si="220"/>
        <v>118433.97753600001</v>
      </c>
      <c r="KB201" s="532">
        <f t="shared" si="221"/>
        <v>290797.71269999997</v>
      </c>
      <c r="KC201" s="532">
        <f t="shared" si="222"/>
        <v>0</v>
      </c>
      <c r="KD201" s="532">
        <f t="shared" si="223"/>
        <v>0</v>
      </c>
      <c r="KE201" s="532">
        <f t="shared" si="224"/>
        <v>132180.77849999999</v>
      </c>
      <c r="KF201" s="532">
        <f t="shared" si="225"/>
        <v>0</v>
      </c>
      <c r="KG201" s="532">
        <f t="shared" si="226"/>
        <v>0</v>
      </c>
      <c r="KH201" s="532">
        <f t="shared" si="227"/>
        <v>0</v>
      </c>
      <c r="KI201" s="532">
        <f t="shared" si="228"/>
        <v>0</v>
      </c>
      <c r="KJ201" s="532">
        <f t="shared" si="229"/>
        <v>0</v>
      </c>
      <c r="KK201" s="532">
        <f t="shared" si="230"/>
        <v>0</v>
      </c>
      <c r="KL201" s="532">
        <f t="shared" si="231"/>
        <v>0</v>
      </c>
      <c r="KN201" s="533">
        <f>IF(EXACT(A201,LCI!A43),LCI!R43,-1*10^6)</f>
        <v>1.2E-4</v>
      </c>
      <c r="KO201" s="533">
        <f t="shared" si="232"/>
        <v>0</v>
      </c>
      <c r="KP201" s="533">
        <f t="shared" si="233"/>
        <v>0</v>
      </c>
      <c r="KQ201" s="533">
        <f t="shared" si="234"/>
        <v>121.17666384</v>
      </c>
      <c r="KR201" s="533">
        <f t="shared" si="235"/>
        <v>0</v>
      </c>
      <c r="KS201" s="533">
        <f t="shared" si="236"/>
        <v>0</v>
      </c>
      <c r="KT201" s="533">
        <f t="shared" si="237"/>
        <v>0</v>
      </c>
      <c r="KU201" s="533">
        <f t="shared" si="238"/>
        <v>0</v>
      </c>
      <c r="KV201" s="533">
        <f t="shared" si="239"/>
        <v>0</v>
      </c>
      <c r="KW201" s="533">
        <f t="shared" si="240"/>
        <v>38.039414999999998</v>
      </c>
      <c r="KX201" s="533">
        <f t="shared" si="241"/>
        <v>29.573376000000003</v>
      </c>
      <c r="KY201" s="533">
        <f t="shared" si="242"/>
        <v>72.613200000000006</v>
      </c>
      <c r="KZ201" s="533">
        <f t="shared" si="243"/>
        <v>0</v>
      </c>
      <c r="LA201" s="533">
        <f t="shared" si="244"/>
        <v>0</v>
      </c>
      <c r="LB201" s="533">
        <f t="shared" si="245"/>
        <v>33.006</v>
      </c>
      <c r="LC201" s="533">
        <f t="shared" si="246"/>
        <v>0</v>
      </c>
      <c r="LD201" s="533">
        <f t="shared" si="247"/>
        <v>0</v>
      </c>
      <c r="LE201" s="533">
        <f t="shared" si="248"/>
        <v>0</v>
      </c>
      <c r="LF201" s="533">
        <f t="shared" si="249"/>
        <v>0</v>
      </c>
      <c r="LG201" s="533">
        <f t="shared" si="250"/>
        <v>0</v>
      </c>
      <c r="LH201" s="533">
        <f t="shared" si="251"/>
        <v>0</v>
      </c>
      <c r="LI201" s="533">
        <f t="shared" si="252"/>
        <v>0</v>
      </c>
    </row>
    <row r="202" spans="1:321" x14ac:dyDescent="0.25">
      <c r="A202" s="14" t="str">
        <f>LCI!A44</f>
        <v>Sulfuric Acid (kg/yr)</v>
      </c>
      <c r="B202" s="42">
        <f>B62</f>
        <v>0</v>
      </c>
      <c r="C202" s="42">
        <f t="shared" ref="C202:P202" si="330">C62</f>
        <v>0</v>
      </c>
      <c r="D202" s="42">
        <f t="shared" si="330"/>
        <v>2176.9980578516743</v>
      </c>
      <c r="E202" s="42">
        <f t="shared" si="330"/>
        <v>0</v>
      </c>
      <c r="F202" s="42">
        <f t="shared" si="330"/>
        <v>0</v>
      </c>
      <c r="G202" s="42">
        <f t="shared" si="330"/>
        <v>0</v>
      </c>
      <c r="H202" s="42">
        <f t="shared" si="330"/>
        <v>0</v>
      </c>
      <c r="I202" s="42">
        <f t="shared" si="330"/>
        <v>0</v>
      </c>
      <c r="J202" s="42">
        <f t="shared" si="330"/>
        <v>0</v>
      </c>
      <c r="K202" s="42">
        <f t="shared" si="330"/>
        <v>0</v>
      </c>
      <c r="L202" s="42">
        <f t="shared" si="330"/>
        <v>0</v>
      </c>
      <c r="M202" s="42">
        <f t="shared" si="330"/>
        <v>0</v>
      </c>
      <c r="N202" s="42">
        <f t="shared" si="330"/>
        <v>0</v>
      </c>
      <c r="O202" s="257">
        <f t="shared" si="330"/>
        <v>0</v>
      </c>
      <c r="P202" s="251">
        <f t="shared" si="330"/>
        <v>0</v>
      </c>
      <c r="Q202" s="251"/>
      <c r="R202" s="251"/>
      <c r="S202" s="251"/>
      <c r="T202" s="268"/>
      <c r="U202" s="251"/>
      <c r="V202" s="251"/>
      <c r="X202" s="45">
        <f>IF(EXACT(A202,LCI!A44),LCI!G44,-1*10^6)</f>
        <v>0.11</v>
      </c>
      <c r="Y202" s="47">
        <f t="shared" si="45"/>
        <v>0</v>
      </c>
      <c r="Z202" s="47">
        <f t="shared" si="46"/>
        <v>0</v>
      </c>
      <c r="AA202" s="47">
        <f t="shared" si="47"/>
        <v>239.46978636368416</v>
      </c>
      <c r="AB202" s="47">
        <f t="shared" si="327"/>
        <v>0</v>
      </c>
      <c r="AC202" s="47">
        <f t="shared" si="328"/>
        <v>0</v>
      </c>
      <c r="AD202" s="47">
        <f t="shared" si="320"/>
        <v>0</v>
      </c>
      <c r="AE202" s="47">
        <f t="shared" si="321"/>
        <v>0</v>
      </c>
      <c r="AF202" s="47">
        <f t="shared" si="322"/>
        <v>0</v>
      </c>
      <c r="AG202" s="47">
        <f t="shared" si="323"/>
        <v>0</v>
      </c>
      <c r="AH202" s="47">
        <f t="shared" si="324"/>
        <v>0</v>
      </c>
      <c r="AI202" s="47">
        <f t="shared" si="325"/>
        <v>0</v>
      </c>
      <c r="AJ202" s="47">
        <f t="shared" si="288"/>
        <v>0</v>
      </c>
      <c r="AK202" s="47">
        <f t="shared" si="50"/>
        <v>0</v>
      </c>
      <c r="AL202" s="262">
        <f t="shared" si="51"/>
        <v>0</v>
      </c>
      <c r="AM202" s="260">
        <f t="shared" si="52"/>
        <v>0</v>
      </c>
      <c r="AN202" s="260">
        <f t="shared" si="53"/>
        <v>0</v>
      </c>
      <c r="AO202" s="260">
        <f t="shared" si="54"/>
        <v>0</v>
      </c>
      <c r="AP202" s="260">
        <f t="shared" si="55"/>
        <v>0</v>
      </c>
      <c r="AQ202" s="260">
        <f t="shared" si="56"/>
        <v>0</v>
      </c>
      <c r="AR202" s="260">
        <f t="shared" si="57"/>
        <v>0</v>
      </c>
      <c r="AS202" s="260">
        <f t="shared" si="58"/>
        <v>0</v>
      </c>
      <c r="AU202" s="41">
        <f>IF(EXACT(A202,LCI!A44),LCI!H44,-1*10^6)</f>
        <v>186.29</v>
      </c>
      <c r="AV202" s="71">
        <f t="shared" si="9"/>
        <v>0</v>
      </c>
      <c r="AW202" s="71">
        <f t="shared" si="10"/>
        <v>0</v>
      </c>
      <c r="AX202" s="71">
        <f t="shared" si="11"/>
        <v>405552.9681971884</v>
      </c>
      <c r="AY202" s="71">
        <f t="shared" si="12"/>
        <v>0</v>
      </c>
      <c r="AZ202" s="71">
        <f t="shared" si="13"/>
        <v>0</v>
      </c>
      <c r="BA202" s="71">
        <f t="shared" si="14"/>
        <v>0</v>
      </c>
      <c r="BB202" s="71">
        <f t="shared" si="15"/>
        <v>0</v>
      </c>
      <c r="BC202" s="71">
        <f t="shared" si="16"/>
        <v>0</v>
      </c>
      <c r="BD202" s="520">
        <f t="shared" si="17"/>
        <v>0</v>
      </c>
      <c r="BE202" s="521">
        <f t="shared" si="18"/>
        <v>0</v>
      </c>
      <c r="BF202" s="71">
        <f t="shared" si="19"/>
        <v>0</v>
      </c>
      <c r="BG202" s="521">
        <f t="shared" si="278"/>
        <v>0</v>
      </c>
      <c r="BH202" s="529">
        <f t="shared" si="263"/>
        <v>0</v>
      </c>
      <c r="BI202" s="71">
        <f t="shared" si="254"/>
        <v>0</v>
      </c>
      <c r="BJ202" s="71">
        <f t="shared" si="255"/>
        <v>0</v>
      </c>
      <c r="BK202" s="71">
        <f t="shared" si="256"/>
        <v>0</v>
      </c>
      <c r="BL202" s="71">
        <f t="shared" si="257"/>
        <v>0</v>
      </c>
      <c r="BM202" s="71">
        <f t="shared" si="258"/>
        <v>0</v>
      </c>
      <c r="BN202" s="71">
        <f t="shared" si="259"/>
        <v>0</v>
      </c>
      <c r="BO202" s="71">
        <f t="shared" si="260"/>
        <v>0</v>
      </c>
      <c r="BP202" s="71">
        <f t="shared" si="261"/>
        <v>0</v>
      </c>
      <c r="BR202" s="507">
        <f>IF(EXACT(A202,LCI!A44),LCI!I44,-1*10^6)</f>
        <v>1.65E-3</v>
      </c>
      <c r="BS202" s="507">
        <f t="shared" si="59"/>
        <v>0</v>
      </c>
      <c r="BT202" s="507">
        <f t="shared" si="60"/>
        <v>0</v>
      </c>
      <c r="BU202" s="507">
        <f t="shared" si="60"/>
        <v>3.5920467954552624</v>
      </c>
      <c r="BV202" s="507">
        <f t="shared" si="60"/>
        <v>0</v>
      </c>
      <c r="BW202" s="507">
        <f t="shared" si="60"/>
        <v>0</v>
      </c>
      <c r="BX202" s="507">
        <f t="shared" si="60"/>
        <v>0</v>
      </c>
      <c r="BY202" s="507">
        <f t="shared" si="315"/>
        <v>0</v>
      </c>
      <c r="BZ202" s="507">
        <f t="shared" si="280"/>
        <v>0</v>
      </c>
      <c r="CA202" s="507">
        <f t="shared" si="280"/>
        <v>0</v>
      </c>
      <c r="CB202" s="507">
        <f t="shared" si="280"/>
        <v>0</v>
      </c>
      <c r="CC202" s="507">
        <f t="shared" si="280"/>
        <v>0</v>
      </c>
      <c r="CD202" s="507">
        <f t="shared" si="280"/>
        <v>0</v>
      </c>
      <c r="CE202" s="507">
        <f t="shared" si="280"/>
        <v>0</v>
      </c>
      <c r="CF202" s="507">
        <f t="shared" si="281"/>
        <v>0</v>
      </c>
      <c r="CG202" s="507">
        <f t="shared" si="281"/>
        <v>0</v>
      </c>
      <c r="CH202" s="507">
        <f t="shared" si="281"/>
        <v>0</v>
      </c>
      <c r="CI202" s="507">
        <f t="shared" si="281"/>
        <v>0</v>
      </c>
      <c r="CJ202" s="507">
        <f t="shared" si="276"/>
        <v>0</v>
      </c>
      <c r="CK202" s="507">
        <f t="shared" si="61"/>
        <v>0</v>
      </c>
      <c r="CL202" s="507">
        <f t="shared" si="61"/>
        <v>0</v>
      </c>
      <c r="CM202" s="507">
        <f t="shared" si="61"/>
        <v>0</v>
      </c>
      <c r="CO202" s="511">
        <f>IF(EXACT(A202,LCI!A44),LCI!F44,-1*10^6)</f>
        <v>7.2</v>
      </c>
      <c r="CP202" s="511">
        <f t="shared" si="62"/>
        <v>0</v>
      </c>
      <c r="CQ202" s="511">
        <f t="shared" si="62"/>
        <v>0</v>
      </c>
      <c r="CR202" s="511">
        <f t="shared" si="62"/>
        <v>15674.386016532055</v>
      </c>
      <c r="CS202" s="511">
        <f t="shared" si="62"/>
        <v>0</v>
      </c>
      <c r="CT202" s="511">
        <f t="shared" si="62"/>
        <v>0</v>
      </c>
      <c r="CU202" s="511">
        <f t="shared" si="316"/>
        <v>0</v>
      </c>
      <c r="CV202" s="511">
        <f t="shared" si="282"/>
        <v>0</v>
      </c>
      <c r="CW202" s="511">
        <f t="shared" si="282"/>
        <v>0</v>
      </c>
      <c r="CX202" s="511">
        <f t="shared" si="282"/>
        <v>0</v>
      </c>
      <c r="CY202" s="511">
        <f t="shared" si="282"/>
        <v>0</v>
      </c>
      <c r="CZ202" s="511">
        <f t="shared" si="282"/>
        <v>0</v>
      </c>
      <c r="DA202" s="511">
        <f t="shared" si="282"/>
        <v>0</v>
      </c>
      <c r="DB202" s="511">
        <f t="shared" si="283"/>
        <v>0</v>
      </c>
      <c r="DC202" s="511">
        <f t="shared" si="283"/>
        <v>0</v>
      </c>
      <c r="DD202" s="511">
        <f t="shared" si="283"/>
        <v>0</v>
      </c>
      <c r="DE202" s="511">
        <f t="shared" si="283"/>
        <v>0</v>
      </c>
      <c r="DF202" s="511">
        <f t="shared" si="275"/>
        <v>0</v>
      </c>
      <c r="DG202" s="511">
        <f t="shared" si="63"/>
        <v>0</v>
      </c>
      <c r="DH202" s="511">
        <f t="shared" si="63"/>
        <v>0</v>
      </c>
      <c r="DI202" s="511">
        <f t="shared" si="63"/>
        <v>0</v>
      </c>
      <c r="DJ202" s="511">
        <f t="shared" si="63"/>
        <v>0</v>
      </c>
      <c r="DL202" s="530">
        <f>IF(EXACT(A202,LCI!A44),LCI!J44,-1*10^6)</f>
        <v>7.1999999999999998E-3</v>
      </c>
      <c r="DM202" s="530">
        <f t="shared" si="64"/>
        <v>0</v>
      </c>
      <c r="DN202" s="530">
        <f t="shared" si="65"/>
        <v>0</v>
      </c>
      <c r="DO202" s="530">
        <f t="shared" si="66"/>
        <v>15.674386016532054</v>
      </c>
      <c r="DP202" s="530">
        <f t="shared" si="67"/>
        <v>0</v>
      </c>
      <c r="DQ202" s="530">
        <f t="shared" si="68"/>
        <v>0</v>
      </c>
      <c r="DR202" s="530">
        <f t="shared" si="69"/>
        <v>0</v>
      </c>
      <c r="DS202" s="530">
        <f t="shared" si="70"/>
        <v>0</v>
      </c>
      <c r="DT202" s="530">
        <f t="shared" si="71"/>
        <v>0</v>
      </c>
      <c r="DU202" s="530">
        <f t="shared" si="72"/>
        <v>0</v>
      </c>
      <c r="DV202" s="530">
        <f t="shared" si="73"/>
        <v>0</v>
      </c>
      <c r="DW202" s="530">
        <f t="shared" si="74"/>
        <v>0</v>
      </c>
      <c r="DX202" s="530">
        <f t="shared" si="75"/>
        <v>0</v>
      </c>
      <c r="DY202" s="530">
        <f t="shared" si="76"/>
        <v>0</v>
      </c>
      <c r="DZ202" s="530">
        <f t="shared" si="77"/>
        <v>0</v>
      </c>
      <c r="EA202" s="530">
        <f t="shared" si="78"/>
        <v>0</v>
      </c>
      <c r="EB202" s="530">
        <f t="shared" si="79"/>
        <v>0</v>
      </c>
      <c r="EC202" s="530">
        <f t="shared" si="80"/>
        <v>0</v>
      </c>
      <c r="ED202" s="530">
        <f t="shared" si="81"/>
        <v>0</v>
      </c>
      <c r="EE202" s="530">
        <f t="shared" si="82"/>
        <v>0</v>
      </c>
      <c r="EF202" s="530">
        <f t="shared" si="83"/>
        <v>0</v>
      </c>
      <c r="EG202" s="530">
        <f t="shared" si="84"/>
        <v>0</v>
      </c>
      <c r="EI202" s="535">
        <f>IF(EXACT(A202,LCI!A44),LCI!K44,-1*10^6)</f>
        <v>9.3047900000000006</v>
      </c>
      <c r="EJ202" s="531">
        <f t="shared" si="85"/>
        <v>0</v>
      </c>
      <c r="EK202" s="536">
        <f t="shared" si="86"/>
        <v>0</v>
      </c>
      <c r="EL202" s="531">
        <f t="shared" si="87"/>
        <v>20256.509758717682</v>
      </c>
      <c r="EM202" s="531">
        <f t="shared" si="88"/>
        <v>0</v>
      </c>
      <c r="EN202" s="531">
        <f t="shared" si="89"/>
        <v>0</v>
      </c>
      <c r="EO202" s="531">
        <f t="shared" si="90"/>
        <v>0</v>
      </c>
      <c r="EP202" s="531">
        <f t="shared" si="91"/>
        <v>0</v>
      </c>
      <c r="EQ202" s="531">
        <f t="shared" si="92"/>
        <v>0</v>
      </c>
      <c r="ER202" s="531">
        <f t="shared" si="93"/>
        <v>0</v>
      </c>
      <c r="ES202" s="531">
        <f t="shared" si="94"/>
        <v>0</v>
      </c>
      <c r="ET202" s="531">
        <f t="shared" si="95"/>
        <v>0</v>
      </c>
      <c r="EU202" s="531">
        <f t="shared" si="96"/>
        <v>0</v>
      </c>
      <c r="EV202" s="531">
        <f t="shared" si="97"/>
        <v>0</v>
      </c>
      <c r="EW202" s="531">
        <f t="shared" si="98"/>
        <v>0</v>
      </c>
      <c r="EX202" s="531">
        <f t="shared" si="99"/>
        <v>0</v>
      </c>
      <c r="EY202" s="531">
        <f t="shared" si="100"/>
        <v>0</v>
      </c>
      <c r="EZ202" s="531">
        <f t="shared" si="101"/>
        <v>0</v>
      </c>
      <c r="FA202" s="531">
        <f t="shared" si="102"/>
        <v>0</v>
      </c>
      <c r="FB202" s="531">
        <f t="shared" si="103"/>
        <v>0</v>
      </c>
      <c r="FC202" s="531">
        <f t="shared" si="104"/>
        <v>0</v>
      </c>
      <c r="FD202" s="531">
        <f t="shared" si="105"/>
        <v>0</v>
      </c>
      <c r="FF202" s="532">
        <f>IF(EXACT(A202,LCI!A44),LCI!L44,-1*10^6)</f>
        <v>1.5E-3</v>
      </c>
      <c r="FG202" s="532">
        <f t="shared" si="106"/>
        <v>0</v>
      </c>
      <c r="FH202" s="532">
        <f t="shared" si="107"/>
        <v>0</v>
      </c>
      <c r="FI202" s="532">
        <f t="shared" si="108"/>
        <v>3.2654970867775113</v>
      </c>
      <c r="FJ202" s="532">
        <f t="shared" si="109"/>
        <v>0</v>
      </c>
      <c r="FK202" s="532">
        <f t="shared" si="110"/>
        <v>0</v>
      </c>
      <c r="FL202" s="532">
        <f t="shared" si="111"/>
        <v>0</v>
      </c>
      <c r="FM202" s="532">
        <f t="shared" si="112"/>
        <v>0</v>
      </c>
      <c r="FN202" s="532">
        <f t="shared" si="113"/>
        <v>0</v>
      </c>
      <c r="FO202" s="532">
        <f t="shared" si="114"/>
        <v>0</v>
      </c>
      <c r="FP202" s="532">
        <f t="shared" si="115"/>
        <v>0</v>
      </c>
      <c r="FQ202" s="532">
        <f t="shared" si="116"/>
        <v>0</v>
      </c>
      <c r="FR202" s="532">
        <f t="shared" si="117"/>
        <v>0</v>
      </c>
      <c r="FS202" s="532">
        <f t="shared" si="118"/>
        <v>0</v>
      </c>
      <c r="FT202" s="532">
        <f t="shared" si="119"/>
        <v>0</v>
      </c>
      <c r="FU202" s="532">
        <f t="shared" si="120"/>
        <v>0</v>
      </c>
      <c r="FV202" s="532">
        <f t="shared" si="121"/>
        <v>0</v>
      </c>
      <c r="FW202" s="532">
        <f t="shared" si="122"/>
        <v>0</v>
      </c>
      <c r="FX202" s="532">
        <f t="shared" si="123"/>
        <v>0</v>
      </c>
      <c r="FY202" s="532">
        <f t="shared" si="124"/>
        <v>0</v>
      </c>
      <c r="FZ202" s="532">
        <f t="shared" si="125"/>
        <v>0</v>
      </c>
      <c r="GA202" s="532">
        <f t="shared" si="126"/>
        <v>0</v>
      </c>
      <c r="GC202" s="533">
        <f>IF(EXACT(A202,LCI!A44),LCI!M44,-1*10^6)</f>
        <v>5.5700000000000002E-8</v>
      </c>
      <c r="GD202" s="533">
        <f t="shared" si="127"/>
        <v>0</v>
      </c>
      <c r="GE202" s="533">
        <f t="shared" si="128"/>
        <v>0</v>
      </c>
      <c r="GF202" s="533">
        <f t="shared" si="129"/>
        <v>1.2125879182233826E-4</v>
      </c>
      <c r="GG202" s="533">
        <f t="shared" si="130"/>
        <v>0</v>
      </c>
      <c r="GH202" s="533">
        <f t="shared" si="131"/>
        <v>0</v>
      </c>
      <c r="GI202" s="533">
        <f t="shared" si="132"/>
        <v>0</v>
      </c>
      <c r="GJ202" s="533">
        <f t="shared" si="133"/>
        <v>0</v>
      </c>
      <c r="GK202" s="533">
        <f t="shared" si="134"/>
        <v>0</v>
      </c>
      <c r="GL202" s="533">
        <f t="shared" si="135"/>
        <v>0</v>
      </c>
      <c r="GM202" s="533">
        <f t="shared" si="136"/>
        <v>0</v>
      </c>
      <c r="GN202" s="533">
        <f t="shared" si="137"/>
        <v>0</v>
      </c>
      <c r="GO202" s="533">
        <f t="shared" si="138"/>
        <v>0</v>
      </c>
      <c r="GP202" s="533">
        <f t="shared" si="139"/>
        <v>0</v>
      </c>
      <c r="GQ202" s="533">
        <f t="shared" si="140"/>
        <v>0</v>
      </c>
      <c r="GR202" s="533">
        <f t="shared" si="141"/>
        <v>0</v>
      </c>
      <c r="GS202" s="533">
        <f t="shared" si="142"/>
        <v>0</v>
      </c>
      <c r="GT202" s="533">
        <f t="shared" si="143"/>
        <v>0</v>
      </c>
      <c r="GU202" s="533">
        <f t="shared" si="144"/>
        <v>0</v>
      </c>
      <c r="GV202" s="533">
        <f t="shared" si="145"/>
        <v>0</v>
      </c>
      <c r="GW202" s="533">
        <f t="shared" si="146"/>
        <v>0</v>
      </c>
      <c r="GX202" s="533">
        <f t="shared" si="147"/>
        <v>0</v>
      </c>
      <c r="GZ202" s="511">
        <f>IF(EXACT(A202,LCI!A44),LCI!N44,-1*10^6)</f>
        <v>3.8200000000000001E-7</v>
      </c>
      <c r="HA202" s="511">
        <f t="shared" si="148"/>
        <v>0</v>
      </c>
      <c r="HB202" s="511">
        <f t="shared" si="149"/>
        <v>0</v>
      </c>
      <c r="HC202" s="511">
        <f t="shared" si="150"/>
        <v>8.3161325809933957E-4</v>
      </c>
      <c r="HD202" s="511">
        <f t="shared" si="151"/>
        <v>0</v>
      </c>
      <c r="HE202" s="511">
        <f t="shared" si="152"/>
        <v>0</v>
      </c>
      <c r="HF202" s="511">
        <f t="shared" si="153"/>
        <v>0</v>
      </c>
      <c r="HG202" s="511">
        <f t="shared" si="154"/>
        <v>0</v>
      </c>
      <c r="HH202" s="511">
        <f t="shared" si="155"/>
        <v>0</v>
      </c>
      <c r="HI202" s="511">
        <f t="shared" si="156"/>
        <v>0</v>
      </c>
      <c r="HJ202" s="511">
        <f t="shared" si="157"/>
        <v>0</v>
      </c>
      <c r="HK202" s="511">
        <f t="shared" si="158"/>
        <v>0</v>
      </c>
      <c r="HL202" s="511">
        <f t="shared" si="159"/>
        <v>0</v>
      </c>
      <c r="HM202" s="511">
        <f t="shared" si="160"/>
        <v>0</v>
      </c>
      <c r="HN202" s="511">
        <f t="shared" si="161"/>
        <v>0</v>
      </c>
      <c r="HO202" s="511">
        <f t="shared" si="162"/>
        <v>0</v>
      </c>
      <c r="HP202" s="511">
        <f t="shared" si="163"/>
        <v>0</v>
      </c>
      <c r="HQ202" s="511">
        <f t="shared" si="164"/>
        <v>0</v>
      </c>
      <c r="HR202" s="511">
        <f t="shared" si="165"/>
        <v>0</v>
      </c>
      <c r="HS202" s="511">
        <f t="shared" si="166"/>
        <v>0</v>
      </c>
      <c r="HT202" s="511">
        <f t="shared" si="167"/>
        <v>0</v>
      </c>
      <c r="HU202" s="511">
        <f t="shared" si="168"/>
        <v>0</v>
      </c>
      <c r="HW202" s="534">
        <f>IF(EXACT(A202,LCI!A44),LCI!O44,-1*10^6)</f>
        <v>2.1500000000000001E-8</v>
      </c>
      <c r="HX202" s="534">
        <f t="shared" si="169"/>
        <v>0</v>
      </c>
      <c r="HY202" s="534">
        <f t="shared" si="170"/>
        <v>0</v>
      </c>
      <c r="HZ202" s="534">
        <f t="shared" si="171"/>
        <v>4.6805458243810996E-5</v>
      </c>
      <c r="IA202" s="534">
        <f t="shared" si="172"/>
        <v>0</v>
      </c>
      <c r="IB202" s="534">
        <f t="shared" si="173"/>
        <v>0</v>
      </c>
      <c r="IC202" s="534">
        <f t="shared" si="174"/>
        <v>0</v>
      </c>
      <c r="ID202" s="534">
        <f t="shared" si="175"/>
        <v>0</v>
      </c>
      <c r="IE202" s="534">
        <f t="shared" si="176"/>
        <v>0</v>
      </c>
      <c r="IF202" s="534">
        <f t="shared" si="177"/>
        <v>0</v>
      </c>
      <c r="IG202" s="534">
        <f t="shared" si="178"/>
        <v>0</v>
      </c>
      <c r="IH202" s="534">
        <f t="shared" si="179"/>
        <v>0</v>
      </c>
      <c r="II202" s="534">
        <f t="shared" si="180"/>
        <v>0</v>
      </c>
      <c r="IJ202" s="534">
        <f t="shared" si="181"/>
        <v>0</v>
      </c>
      <c r="IK202" s="534">
        <f t="shared" si="182"/>
        <v>0</v>
      </c>
      <c r="IL202" s="534">
        <f t="shared" si="183"/>
        <v>0</v>
      </c>
      <c r="IM202" s="534">
        <f t="shared" si="184"/>
        <v>0</v>
      </c>
      <c r="IN202" s="534">
        <f t="shared" si="185"/>
        <v>0</v>
      </c>
      <c r="IO202" s="534">
        <f t="shared" si="186"/>
        <v>0</v>
      </c>
      <c r="IP202" s="534">
        <f t="shared" si="187"/>
        <v>0</v>
      </c>
      <c r="IQ202" s="534">
        <f t="shared" si="188"/>
        <v>0</v>
      </c>
      <c r="IR202" s="534">
        <f t="shared" si="189"/>
        <v>0</v>
      </c>
      <c r="IT202" s="531">
        <f>IF(EXACT(A202,LCI!A44),LCI!P44,-1*10^6)</f>
        <v>2.2409999999999999E-2</v>
      </c>
      <c r="IU202" s="531">
        <f t="shared" si="190"/>
        <v>0</v>
      </c>
      <c r="IV202" s="531">
        <f t="shared" si="191"/>
        <v>0</v>
      </c>
      <c r="IW202" s="531">
        <f t="shared" si="192"/>
        <v>48.786526476456018</v>
      </c>
      <c r="IX202" s="531">
        <f t="shared" si="193"/>
        <v>0</v>
      </c>
      <c r="IY202" s="531">
        <f t="shared" si="194"/>
        <v>0</v>
      </c>
      <c r="IZ202" s="531">
        <f t="shared" si="195"/>
        <v>0</v>
      </c>
      <c r="JA202" s="531">
        <f t="shared" si="196"/>
        <v>0</v>
      </c>
      <c r="JB202" s="531">
        <f t="shared" si="197"/>
        <v>0</v>
      </c>
      <c r="JC202" s="531">
        <f t="shared" si="198"/>
        <v>0</v>
      </c>
      <c r="JD202" s="531">
        <f t="shared" si="199"/>
        <v>0</v>
      </c>
      <c r="JE202" s="531">
        <f t="shared" si="200"/>
        <v>0</v>
      </c>
      <c r="JF202" s="531">
        <f t="shared" si="201"/>
        <v>0</v>
      </c>
      <c r="JG202" s="531">
        <f t="shared" si="202"/>
        <v>0</v>
      </c>
      <c r="JH202" s="531">
        <f t="shared" si="203"/>
        <v>0</v>
      </c>
      <c r="JI202" s="531">
        <f t="shared" si="204"/>
        <v>0</v>
      </c>
      <c r="JJ202" s="531">
        <f t="shared" si="205"/>
        <v>0</v>
      </c>
      <c r="JK202" s="531">
        <f t="shared" si="206"/>
        <v>0</v>
      </c>
      <c r="JL202" s="531">
        <f t="shared" si="207"/>
        <v>0</v>
      </c>
      <c r="JM202" s="531">
        <f t="shared" si="208"/>
        <v>0</v>
      </c>
      <c r="JN202" s="531">
        <f t="shared" si="209"/>
        <v>0</v>
      </c>
      <c r="JO202" s="531">
        <f t="shared" si="210"/>
        <v>0</v>
      </c>
      <c r="JQ202" s="532">
        <f>IF(EXACT(A202,LCI!A44),LCI!Q44,-1*10^6)</f>
        <v>0.59301000000000004</v>
      </c>
      <c r="JR202" s="532">
        <f t="shared" si="211"/>
        <v>0</v>
      </c>
      <c r="JS202" s="532">
        <f t="shared" si="212"/>
        <v>0</v>
      </c>
      <c r="JT202" s="532">
        <f t="shared" si="213"/>
        <v>1290.9816182866214</v>
      </c>
      <c r="JU202" s="532">
        <f t="shared" si="214"/>
        <v>0</v>
      </c>
      <c r="JV202" s="532">
        <f t="shared" si="215"/>
        <v>0</v>
      </c>
      <c r="JW202" s="532">
        <f t="shared" si="216"/>
        <v>0</v>
      </c>
      <c r="JX202" s="532">
        <f t="shared" si="217"/>
        <v>0</v>
      </c>
      <c r="JY202" s="532">
        <f t="shared" si="218"/>
        <v>0</v>
      </c>
      <c r="JZ202" s="532">
        <f t="shared" si="219"/>
        <v>0</v>
      </c>
      <c r="KA202" s="532">
        <f t="shared" si="220"/>
        <v>0</v>
      </c>
      <c r="KB202" s="532">
        <f t="shared" si="221"/>
        <v>0</v>
      </c>
      <c r="KC202" s="532">
        <f t="shared" si="222"/>
        <v>0</v>
      </c>
      <c r="KD202" s="532">
        <f t="shared" si="223"/>
        <v>0</v>
      </c>
      <c r="KE202" s="532">
        <f t="shared" si="224"/>
        <v>0</v>
      </c>
      <c r="KF202" s="532">
        <f t="shared" si="225"/>
        <v>0</v>
      </c>
      <c r="KG202" s="532">
        <f t="shared" si="226"/>
        <v>0</v>
      </c>
      <c r="KH202" s="532">
        <f t="shared" si="227"/>
        <v>0</v>
      </c>
      <c r="KI202" s="532">
        <f t="shared" si="228"/>
        <v>0</v>
      </c>
      <c r="KJ202" s="532">
        <f t="shared" si="229"/>
        <v>0</v>
      </c>
      <c r="KK202" s="532">
        <f t="shared" si="230"/>
        <v>0</v>
      </c>
      <c r="KL202" s="532">
        <f t="shared" si="231"/>
        <v>0</v>
      </c>
      <c r="KN202" s="533">
        <f>IF(EXACT(A202,LCI!A44),LCI!R44,-1*10^6)</f>
        <v>5.1000000000000004E-4</v>
      </c>
      <c r="KO202" s="533">
        <f t="shared" si="232"/>
        <v>0</v>
      </c>
      <c r="KP202" s="533">
        <f t="shared" si="233"/>
        <v>0</v>
      </c>
      <c r="KQ202" s="533">
        <f t="shared" si="234"/>
        <v>1.1102690095043539</v>
      </c>
      <c r="KR202" s="533">
        <f t="shared" si="235"/>
        <v>0</v>
      </c>
      <c r="KS202" s="533">
        <f t="shared" si="236"/>
        <v>0</v>
      </c>
      <c r="KT202" s="533">
        <f t="shared" si="237"/>
        <v>0</v>
      </c>
      <c r="KU202" s="533">
        <f t="shared" si="238"/>
        <v>0</v>
      </c>
      <c r="KV202" s="533">
        <f t="shared" si="239"/>
        <v>0</v>
      </c>
      <c r="KW202" s="533">
        <f t="shared" si="240"/>
        <v>0</v>
      </c>
      <c r="KX202" s="533">
        <f t="shared" si="241"/>
        <v>0</v>
      </c>
      <c r="KY202" s="533">
        <f t="shared" si="242"/>
        <v>0</v>
      </c>
      <c r="KZ202" s="533">
        <f t="shared" si="243"/>
        <v>0</v>
      </c>
      <c r="LA202" s="533">
        <f t="shared" si="244"/>
        <v>0</v>
      </c>
      <c r="LB202" s="533">
        <f t="shared" si="245"/>
        <v>0</v>
      </c>
      <c r="LC202" s="533">
        <f t="shared" si="246"/>
        <v>0</v>
      </c>
      <c r="LD202" s="533">
        <f t="shared" si="247"/>
        <v>0</v>
      </c>
      <c r="LE202" s="533">
        <f t="shared" si="248"/>
        <v>0</v>
      </c>
      <c r="LF202" s="533">
        <f t="shared" si="249"/>
        <v>0</v>
      </c>
      <c r="LG202" s="533">
        <f t="shared" si="250"/>
        <v>0</v>
      </c>
      <c r="LH202" s="533">
        <f t="shared" si="251"/>
        <v>0</v>
      </c>
      <c r="LI202" s="533">
        <f t="shared" si="252"/>
        <v>0</v>
      </c>
    </row>
    <row r="203" spans="1:321" x14ac:dyDescent="0.25">
      <c r="A203" s="14" t="str">
        <f>LCI!A45</f>
        <v>Urea (kg/yr)</v>
      </c>
      <c r="B203" s="42">
        <f>B63</f>
        <v>0</v>
      </c>
      <c r="C203" s="42">
        <f t="shared" ref="C203:I203" si="331">C63</f>
        <v>0</v>
      </c>
      <c r="D203" s="42">
        <f t="shared" si="331"/>
        <v>2177.000172</v>
      </c>
      <c r="E203" s="42">
        <f t="shared" si="331"/>
        <v>0</v>
      </c>
      <c r="F203" s="42">
        <f t="shared" si="331"/>
        <v>0</v>
      </c>
      <c r="G203" s="42">
        <f t="shared" si="331"/>
        <v>0</v>
      </c>
      <c r="H203" s="42">
        <f t="shared" si="331"/>
        <v>0</v>
      </c>
      <c r="I203" s="42">
        <f t="shared" si="331"/>
        <v>0</v>
      </c>
      <c r="J203" s="42"/>
      <c r="K203" s="42"/>
      <c r="L203" s="42"/>
      <c r="M203" s="42"/>
      <c r="N203" s="42"/>
      <c r="O203" s="257"/>
      <c r="P203" s="251"/>
      <c r="Q203" s="251"/>
      <c r="R203" s="251"/>
      <c r="S203" s="251"/>
      <c r="T203" s="268"/>
      <c r="U203" s="251"/>
      <c r="V203" s="251"/>
      <c r="X203" s="45">
        <f>IF(EXACT(A203,LCI!A45),LCI!G45,-1*10^6)</f>
        <v>0.5</v>
      </c>
      <c r="Y203" s="47">
        <f t="shared" si="45"/>
        <v>0</v>
      </c>
      <c r="Z203" s="47">
        <f t="shared" si="46"/>
        <v>0</v>
      </c>
      <c r="AA203" s="47">
        <f t="shared" si="47"/>
        <v>1088.500086</v>
      </c>
      <c r="AB203" s="47">
        <f t="shared" si="327"/>
        <v>0</v>
      </c>
      <c r="AC203" s="47">
        <f t="shared" si="328"/>
        <v>0</v>
      </c>
      <c r="AD203" s="47">
        <f t="shared" si="320"/>
        <v>0</v>
      </c>
      <c r="AE203" s="47">
        <f t="shared" si="321"/>
        <v>0</v>
      </c>
      <c r="AF203" s="47">
        <f t="shared" si="322"/>
        <v>0</v>
      </c>
      <c r="AG203" s="47">
        <f t="shared" si="323"/>
        <v>0</v>
      </c>
      <c r="AH203" s="47">
        <f t="shared" si="324"/>
        <v>0</v>
      </c>
      <c r="AI203" s="47">
        <f t="shared" si="325"/>
        <v>0</v>
      </c>
      <c r="AJ203" s="47">
        <f t="shared" si="288"/>
        <v>0</v>
      </c>
      <c r="AK203" s="47">
        <f t="shared" si="50"/>
        <v>0</v>
      </c>
      <c r="AL203" s="262">
        <f t="shared" si="51"/>
        <v>0</v>
      </c>
      <c r="AM203" s="260">
        <f t="shared" si="52"/>
        <v>0</v>
      </c>
      <c r="AN203" s="260">
        <f t="shared" si="53"/>
        <v>0</v>
      </c>
      <c r="AO203" s="260">
        <f t="shared" si="54"/>
        <v>0</v>
      </c>
      <c r="AP203" s="260">
        <f t="shared" si="55"/>
        <v>0</v>
      </c>
      <c r="AQ203" s="260">
        <f t="shared" si="56"/>
        <v>0</v>
      </c>
      <c r="AR203" s="260">
        <f t="shared" si="57"/>
        <v>0</v>
      </c>
      <c r="AS203" s="260">
        <f t="shared" si="58"/>
        <v>0</v>
      </c>
      <c r="AU203" s="41">
        <f>IF(EXACT(A203,LCI!A45),LCI!H45,-1*10^6)</f>
        <v>1728.38</v>
      </c>
      <c r="AV203" s="71">
        <f t="shared" si="9"/>
        <v>0</v>
      </c>
      <c r="AW203" s="71">
        <f t="shared" si="10"/>
        <v>0</v>
      </c>
      <c r="AX203" s="71">
        <f t="shared" si="11"/>
        <v>3762683.5572813605</v>
      </c>
      <c r="AY203" s="71">
        <f t="shared" si="12"/>
        <v>0</v>
      </c>
      <c r="AZ203" s="71">
        <f t="shared" si="13"/>
        <v>0</v>
      </c>
      <c r="BA203" s="71">
        <f t="shared" si="14"/>
        <v>0</v>
      </c>
      <c r="BB203" s="71">
        <f t="shared" si="15"/>
        <v>0</v>
      </c>
      <c r="BC203" s="71">
        <f t="shared" si="16"/>
        <v>0</v>
      </c>
      <c r="BD203" s="520">
        <f t="shared" si="17"/>
        <v>0</v>
      </c>
      <c r="BE203" s="521">
        <f t="shared" si="18"/>
        <v>0</v>
      </c>
      <c r="BF203" s="71">
        <f t="shared" si="19"/>
        <v>0</v>
      </c>
      <c r="BG203" s="521">
        <f t="shared" si="278"/>
        <v>0</v>
      </c>
      <c r="BH203" s="529">
        <f t="shared" si="263"/>
        <v>0</v>
      </c>
      <c r="BI203" s="71">
        <f t="shared" si="254"/>
        <v>0</v>
      </c>
      <c r="BJ203" s="71">
        <f t="shared" si="255"/>
        <v>0</v>
      </c>
      <c r="BK203" s="71">
        <f t="shared" si="256"/>
        <v>0</v>
      </c>
      <c r="BL203" s="71">
        <f t="shared" si="257"/>
        <v>0</v>
      </c>
      <c r="BM203" s="71">
        <f t="shared" si="258"/>
        <v>0</v>
      </c>
      <c r="BN203" s="71">
        <f t="shared" si="259"/>
        <v>0</v>
      </c>
      <c r="BO203" s="71">
        <f t="shared" si="260"/>
        <v>0</v>
      </c>
      <c r="BP203" s="71">
        <f t="shared" si="261"/>
        <v>0</v>
      </c>
      <c r="BR203" s="507">
        <f>IF(EXACT(A203,LCI!A45),LCI!I45,-1*10^6)</f>
        <v>4.4400000000000004E-3</v>
      </c>
      <c r="BS203" s="507">
        <f t="shared" si="59"/>
        <v>0</v>
      </c>
      <c r="BT203" s="507">
        <f t="shared" si="60"/>
        <v>0</v>
      </c>
      <c r="BU203" s="507">
        <f t="shared" si="60"/>
        <v>9.6658807636800006</v>
      </c>
      <c r="BV203" s="507">
        <f t="shared" si="60"/>
        <v>0</v>
      </c>
      <c r="BW203" s="507">
        <f t="shared" si="60"/>
        <v>0</v>
      </c>
      <c r="BX203" s="507">
        <f t="shared" si="60"/>
        <v>0</v>
      </c>
      <c r="BY203" s="507">
        <f t="shared" si="315"/>
        <v>0</v>
      </c>
      <c r="BZ203" s="507">
        <f t="shared" si="280"/>
        <v>0</v>
      </c>
      <c r="CA203" s="507">
        <f t="shared" si="280"/>
        <v>0</v>
      </c>
      <c r="CB203" s="507">
        <f t="shared" si="280"/>
        <v>0</v>
      </c>
      <c r="CC203" s="507">
        <f t="shared" si="280"/>
        <v>0</v>
      </c>
      <c r="CD203" s="507">
        <f t="shared" si="280"/>
        <v>0</v>
      </c>
      <c r="CE203" s="507">
        <f t="shared" si="280"/>
        <v>0</v>
      </c>
      <c r="CF203" s="507">
        <f t="shared" si="281"/>
        <v>0</v>
      </c>
      <c r="CG203" s="507">
        <f t="shared" si="281"/>
        <v>0</v>
      </c>
      <c r="CH203" s="507">
        <f t="shared" si="281"/>
        <v>0</v>
      </c>
      <c r="CI203" s="507">
        <f t="shared" si="281"/>
        <v>0</v>
      </c>
      <c r="CJ203" s="507">
        <f t="shared" si="276"/>
        <v>0</v>
      </c>
      <c r="CK203" s="507">
        <f t="shared" si="61"/>
        <v>0</v>
      </c>
      <c r="CL203" s="507">
        <f t="shared" si="61"/>
        <v>0</v>
      </c>
      <c r="CM203" s="507">
        <f t="shared" si="61"/>
        <v>0</v>
      </c>
      <c r="CO203" s="511">
        <f>IF(EXACT(A203,LCI!A45),LCI!F45,-1*10^6)</f>
        <v>0</v>
      </c>
      <c r="CP203" s="511">
        <f t="shared" si="62"/>
        <v>0</v>
      </c>
      <c r="CQ203" s="511">
        <f t="shared" si="62"/>
        <v>0</v>
      </c>
      <c r="CR203" s="511">
        <f t="shared" si="62"/>
        <v>0</v>
      </c>
      <c r="CS203" s="511">
        <f t="shared" si="62"/>
        <v>0</v>
      </c>
      <c r="CT203" s="511">
        <f t="shared" si="62"/>
        <v>0</v>
      </c>
      <c r="CU203" s="511">
        <f t="shared" si="316"/>
        <v>0</v>
      </c>
      <c r="CV203" s="511">
        <f t="shared" si="282"/>
        <v>0</v>
      </c>
      <c r="CW203" s="511">
        <f t="shared" si="282"/>
        <v>0</v>
      </c>
      <c r="CX203" s="511">
        <f t="shared" si="282"/>
        <v>0</v>
      </c>
      <c r="CY203" s="511">
        <f t="shared" si="282"/>
        <v>0</v>
      </c>
      <c r="CZ203" s="511">
        <f t="shared" si="282"/>
        <v>0</v>
      </c>
      <c r="DA203" s="511">
        <f t="shared" si="282"/>
        <v>0</v>
      </c>
      <c r="DB203" s="511">
        <f t="shared" si="283"/>
        <v>0</v>
      </c>
      <c r="DC203" s="511">
        <f t="shared" si="283"/>
        <v>0</v>
      </c>
      <c r="DD203" s="511">
        <f t="shared" si="283"/>
        <v>0</v>
      </c>
      <c r="DE203" s="511">
        <f t="shared" si="283"/>
        <v>0</v>
      </c>
      <c r="DF203" s="511">
        <f t="shared" si="275"/>
        <v>0</v>
      </c>
      <c r="DG203" s="511">
        <f t="shared" si="63"/>
        <v>0</v>
      </c>
      <c r="DH203" s="511">
        <f t="shared" si="63"/>
        <v>0</v>
      </c>
      <c r="DI203" s="511">
        <f t="shared" si="63"/>
        <v>0</v>
      </c>
      <c r="DJ203" s="511">
        <f t="shared" si="63"/>
        <v>0</v>
      </c>
      <c r="DL203" s="530">
        <f>IF(EXACT(A203,LCI!A45),LCI!J45,-1*10^6)</f>
        <v>7.8100000000000001E-3</v>
      </c>
      <c r="DM203" s="530">
        <f t="shared" si="64"/>
        <v>0</v>
      </c>
      <c r="DN203" s="530">
        <f t="shared" si="65"/>
        <v>0</v>
      </c>
      <c r="DO203" s="530">
        <f t="shared" si="66"/>
        <v>17.00237134332</v>
      </c>
      <c r="DP203" s="530">
        <f t="shared" si="67"/>
        <v>0</v>
      </c>
      <c r="DQ203" s="530">
        <f t="shared" si="68"/>
        <v>0</v>
      </c>
      <c r="DR203" s="530">
        <f t="shared" si="69"/>
        <v>0</v>
      </c>
      <c r="DS203" s="530">
        <f t="shared" si="70"/>
        <v>0</v>
      </c>
      <c r="DT203" s="530">
        <f t="shared" si="71"/>
        <v>0</v>
      </c>
      <c r="DU203" s="530">
        <f t="shared" si="72"/>
        <v>0</v>
      </c>
      <c r="DV203" s="530">
        <f t="shared" si="73"/>
        <v>0</v>
      </c>
      <c r="DW203" s="530">
        <f t="shared" si="74"/>
        <v>0</v>
      </c>
      <c r="DX203" s="530">
        <f t="shared" si="75"/>
        <v>0</v>
      </c>
      <c r="DY203" s="530">
        <f t="shared" si="76"/>
        <v>0</v>
      </c>
      <c r="DZ203" s="530">
        <f t="shared" si="77"/>
        <v>0</v>
      </c>
      <c r="EA203" s="530">
        <f t="shared" si="78"/>
        <v>0</v>
      </c>
      <c r="EB203" s="530">
        <f t="shared" si="79"/>
        <v>0</v>
      </c>
      <c r="EC203" s="530">
        <f t="shared" si="80"/>
        <v>0</v>
      </c>
      <c r="ED203" s="530">
        <f t="shared" si="81"/>
        <v>0</v>
      </c>
      <c r="EE203" s="530">
        <f t="shared" si="82"/>
        <v>0</v>
      </c>
      <c r="EF203" s="530">
        <f t="shared" si="83"/>
        <v>0</v>
      </c>
      <c r="EG203" s="530">
        <f t="shared" si="84"/>
        <v>0</v>
      </c>
      <c r="EI203" s="535">
        <f>IF(EXACT(A203,LCI!A45),LCI!K45,-1*10^6)</f>
        <v>7.1565399999999997</v>
      </c>
      <c r="EJ203" s="531">
        <f t="shared" si="85"/>
        <v>0</v>
      </c>
      <c r="EK203" s="536">
        <f t="shared" si="86"/>
        <v>0</v>
      </c>
      <c r="EL203" s="531">
        <f t="shared" si="87"/>
        <v>15579.78881092488</v>
      </c>
      <c r="EM203" s="531">
        <f t="shared" si="88"/>
        <v>0</v>
      </c>
      <c r="EN203" s="531">
        <f t="shared" si="89"/>
        <v>0</v>
      </c>
      <c r="EO203" s="531">
        <f t="shared" si="90"/>
        <v>0</v>
      </c>
      <c r="EP203" s="531">
        <f t="shared" si="91"/>
        <v>0</v>
      </c>
      <c r="EQ203" s="531">
        <f t="shared" si="92"/>
        <v>0</v>
      </c>
      <c r="ER203" s="531">
        <f t="shared" si="93"/>
        <v>0</v>
      </c>
      <c r="ES203" s="531">
        <f t="shared" si="94"/>
        <v>0</v>
      </c>
      <c r="ET203" s="531">
        <f t="shared" si="95"/>
        <v>0</v>
      </c>
      <c r="EU203" s="531">
        <f t="shared" si="96"/>
        <v>0</v>
      </c>
      <c r="EV203" s="531">
        <f t="shared" si="97"/>
        <v>0</v>
      </c>
      <c r="EW203" s="531">
        <f t="shared" si="98"/>
        <v>0</v>
      </c>
      <c r="EX203" s="531">
        <f t="shared" si="99"/>
        <v>0</v>
      </c>
      <c r="EY203" s="531">
        <f t="shared" si="100"/>
        <v>0</v>
      </c>
      <c r="EZ203" s="531">
        <f t="shared" si="101"/>
        <v>0</v>
      </c>
      <c r="FA203" s="531">
        <f t="shared" si="102"/>
        <v>0</v>
      </c>
      <c r="FB203" s="531">
        <f t="shared" si="103"/>
        <v>0</v>
      </c>
      <c r="FC203" s="531">
        <f t="shared" si="104"/>
        <v>0</v>
      </c>
      <c r="FD203" s="531">
        <f t="shared" si="105"/>
        <v>0</v>
      </c>
      <c r="FF203" s="532">
        <f>IF(EXACT(A203,LCI!A45),LCI!L45,-1*10^6)</f>
        <v>4.8700000000000002E-3</v>
      </c>
      <c r="FG203" s="532">
        <f t="shared" si="106"/>
        <v>0</v>
      </c>
      <c r="FH203" s="532">
        <f t="shared" si="107"/>
        <v>0</v>
      </c>
      <c r="FI203" s="532">
        <f t="shared" si="108"/>
        <v>10.601990837640001</v>
      </c>
      <c r="FJ203" s="532">
        <f t="shared" si="109"/>
        <v>0</v>
      </c>
      <c r="FK203" s="532">
        <f t="shared" si="110"/>
        <v>0</v>
      </c>
      <c r="FL203" s="532">
        <f t="shared" si="111"/>
        <v>0</v>
      </c>
      <c r="FM203" s="532">
        <f t="shared" si="112"/>
        <v>0</v>
      </c>
      <c r="FN203" s="532">
        <f t="shared" si="113"/>
        <v>0</v>
      </c>
      <c r="FO203" s="532">
        <f t="shared" si="114"/>
        <v>0</v>
      </c>
      <c r="FP203" s="532">
        <f t="shared" si="115"/>
        <v>0</v>
      </c>
      <c r="FQ203" s="532">
        <f t="shared" si="116"/>
        <v>0</v>
      </c>
      <c r="FR203" s="532">
        <f t="shared" si="117"/>
        <v>0</v>
      </c>
      <c r="FS203" s="532">
        <f t="shared" si="118"/>
        <v>0</v>
      </c>
      <c r="FT203" s="532">
        <f t="shared" si="119"/>
        <v>0</v>
      </c>
      <c r="FU203" s="532">
        <f t="shared" si="120"/>
        <v>0</v>
      </c>
      <c r="FV203" s="532">
        <f t="shared" si="121"/>
        <v>0</v>
      </c>
      <c r="FW203" s="532">
        <f t="shared" si="122"/>
        <v>0</v>
      </c>
      <c r="FX203" s="532">
        <f t="shared" si="123"/>
        <v>0</v>
      </c>
      <c r="FY203" s="532">
        <f t="shared" si="124"/>
        <v>0</v>
      </c>
      <c r="FZ203" s="532">
        <f t="shared" si="125"/>
        <v>0</v>
      </c>
      <c r="GA203" s="532">
        <f t="shared" si="126"/>
        <v>0</v>
      </c>
      <c r="GC203" s="533">
        <f>IF(EXACT(A203,LCI!A45),LCI!M45,-1*10^6)</f>
        <v>1.6400000000000001E-7</v>
      </c>
      <c r="GD203" s="533">
        <f t="shared" si="127"/>
        <v>0</v>
      </c>
      <c r="GE203" s="533">
        <f t="shared" si="128"/>
        <v>0</v>
      </c>
      <c r="GF203" s="533">
        <f t="shared" si="129"/>
        <v>3.5702802820800002E-4</v>
      </c>
      <c r="GG203" s="533">
        <f t="shared" si="130"/>
        <v>0</v>
      </c>
      <c r="GH203" s="533">
        <f t="shared" si="131"/>
        <v>0</v>
      </c>
      <c r="GI203" s="533">
        <f t="shared" si="132"/>
        <v>0</v>
      </c>
      <c r="GJ203" s="533">
        <f t="shared" si="133"/>
        <v>0</v>
      </c>
      <c r="GK203" s="533">
        <f t="shared" si="134"/>
        <v>0</v>
      </c>
      <c r="GL203" s="533">
        <f t="shared" si="135"/>
        <v>0</v>
      </c>
      <c r="GM203" s="533">
        <f t="shared" si="136"/>
        <v>0</v>
      </c>
      <c r="GN203" s="533">
        <f t="shared" si="137"/>
        <v>0</v>
      </c>
      <c r="GO203" s="533">
        <f t="shared" si="138"/>
        <v>0</v>
      </c>
      <c r="GP203" s="533">
        <f t="shared" si="139"/>
        <v>0</v>
      </c>
      <c r="GQ203" s="533">
        <f t="shared" si="140"/>
        <v>0</v>
      </c>
      <c r="GR203" s="533">
        <f t="shared" si="141"/>
        <v>0</v>
      </c>
      <c r="GS203" s="533">
        <f t="shared" si="142"/>
        <v>0</v>
      </c>
      <c r="GT203" s="533">
        <f t="shared" si="143"/>
        <v>0</v>
      </c>
      <c r="GU203" s="533">
        <f t="shared" si="144"/>
        <v>0</v>
      </c>
      <c r="GV203" s="533">
        <f t="shared" si="145"/>
        <v>0</v>
      </c>
      <c r="GW203" s="533">
        <f t="shared" si="146"/>
        <v>0</v>
      </c>
      <c r="GX203" s="533">
        <f t="shared" si="147"/>
        <v>0</v>
      </c>
      <c r="GZ203" s="511">
        <f>IF(EXACT(A203,LCI!A45),LCI!N45,-1*10^6)</f>
        <v>2.79E-7</v>
      </c>
      <c r="HA203" s="511">
        <f t="shared" si="148"/>
        <v>0</v>
      </c>
      <c r="HB203" s="511">
        <f t="shared" si="149"/>
        <v>0</v>
      </c>
      <c r="HC203" s="511">
        <f t="shared" si="150"/>
        <v>6.0738304798800004E-4</v>
      </c>
      <c r="HD203" s="511">
        <f t="shared" si="151"/>
        <v>0</v>
      </c>
      <c r="HE203" s="511">
        <f t="shared" si="152"/>
        <v>0</v>
      </c>
      <c r="HF203" s="511">
        <f t="shared" si="153"/>
        <v>0</v>
      </c>
      <c r="HG203" s="511">
        <f t="shared" si="154"/>
        <v>0</v>
      </c>
      <c r="HH203" s="511">
        <f t="shared" si="155"/>
        <v>0</v>
      </c>
      <c r="HI203" s="511">
        <f t="shared" si="156"/>
        <v>0</v>
      </c>
      <c r="HJ203" s="511">
        <f t="shared" si="157"/>
        <v>0</v>
      </c>
      <c r="HK203" s="511">
        <f t="shared" si="158"/>
        <v>0</v>
      </c>
      <c r="HL203" s="511">
        <f t="shared" si="159"/>
        <v>0</v>
      </c>
      <c r="HM203" s="511">
        <f t="shared" si="160"/>
        <v>0</v>
      </c>
      <c r="HN203" s="511">
        <f t="shared" si="161"/>
        <v>0</v>
      </c>
      <c r="HO203" s="511">
        <f t="shared" si="162"/>
        <v>0</v>
      </c>
      <c r="HP203" s="511">
        <f t="shared" si="163"/>
        <v>0</v>
      </c>
      <c r="HQ203" s="511">
        <f t="shared" si="164"/>
        <v>0</v>
      </c>
      <c r="HR203" s="511">
        <f t="shared" si="165"/>
        <v>0</v>
      </c>
      <c r="HS203" s="511">
        <f t="shared" si="166"/>
        <v>0</v>
      </c>
      <c r="HT203" s="511">
        <f t="shared" si="167"/>
        <v>0</v>
      </c>
      <c r="HU203" s="511">
        <f t="shared" si="168"/>
        <v>0</v>
      </c>
      <c r="HW203" s="534">
        <f>IF(EXACT(A203,LCI!A45),LCI!O45,-1*10^6)</f>
        <v>1.3E-7</v>
      </c>
      <c r="HX203" s="534">
        <f t="shared" si="169"/>
        <v>0</v>
      </c>
      <c r="HY203" s="534">
        <f t="shared" si="170"/>
        <v>0</v>
      </c>
      <c r="HZ203" s="534">
        <f t="shared" si="171"/>
        <v>2.8301002236000002E-4</v>
      </c>
      <c r="IA203" s="534">
        <f t="shared" si="172"/>
        <v>0</v>
      </c>
      <c r="IB203" s="534">
        <f t="shared" si="173"/>
        <v>0</v>
      </c>
      <c r="IC203" s="534">
        <f t="shared" si="174"/>
        <v>0</v>
      </c>
      <c r="ID203" s="534">
        <f t="shared" si="175"/>
        <v>0</v>
      </c>
      <c r="IE203" s="534">
        <f t="shared" si="176"/>
        <v>0</v>
      </c>
      <c r="IF203" s="534">
        <f t="shared" si="177"/>
        <v>0</v>
      </c>
      <c r="IG203" s="534">
        <f t="shared" si="178"/>
        <v>0</v>
      </c>
      <c r="IH203" s="534">
        <f t="shared" si="179"/>
        <v>0</v>
      </c>
      <c r="II203" s="534">
        <f t="shared" si="180"/>
        <v>0</v>
      </c>
      <c r="IJ203" s="534">
        <f t="shared" si="181"/>
        <v>0</v>
      </c>
      <c r="IK203" s="534">
        <f t="shared" si="182"/>
        <v>0</v>
      </c>
      <c r="IL203" s="534">
        <f t="shared" si="183"/>
        <v>0</v>
      </c>
      <c r="IM203" s="534">
        <f t="shared" si="184"/>
        <v>0</v>
      </c>
      <c r="IN203" s="534">
        <f t="shared" si="185"/>
        <v>0</v>
      </c>
      <c r="IO203" s="534">
        <f t="shared" si="186"/>
        <v>0</v>
      </c>
      <c r="IP203" s="534">
        <f t="shared" si="187"/>
        <v>0</v>
      </c>
      <c r="IQ203" s="534">
        <f t="shared" si="188"/>
        <v>0</v>
      </c>
      <c r="IR203" s="534">
        <f t="shared" si="189"/>
        <v>0</v>
      </c>
      <c r="IT203" s="531">
        <f>IF(EXACT(A203,LCI!A45),LCI!P45,-1*10^6)</f>
        <v>8.6900000000000005E-2</v>
      </c>
      <c r="IU203" s="531">
        <f t="shared" si="190"/>
        <v>0</v>
      </c>
      <c r="IV203" s="531">
        <f t="shared" si="191"/>
        <v>0</v>
      </c>
      <c r="IW203" s="531">
        <f t="shared" si="192"/>
        <v>189.1813149468</v>
      </c>
      <c r="IX203" s="531">
        <f t="shared" si="193"/>
        <v>0</v>
      </c>
      <c r="IY203" s="531">
        <f t="shared" si="194"/>
        <v>0</v>
      </c>
      <c r="IZ203" s="531">
        <f t="shared" si="195"/>
        <v>0</v>
      </c>
      <c r="JA203" s="531">
        <f t="shared" si="196"/>
        <v>0</v>
      </c>
      <c r="JB203" s="531">
        <f t="shared" si="197"/>
        <v>0</v>
      </c>
      <c r="JC203" s="531">
        <f t="shared" si="198"/>
        <v>0</v>
      </c>
      <c r="JD203" s="531">
        <f t="shared" si="199"/>
        <v>0</v>
      </c>
      <c r="JE203" s="531">
        <f t="shared" si="200"/>
        <v>0</v>
      </c>
      <c r="JF203" s="531">
        <f t="shared" si="201"/>
        <v>0</v>
      </c>
      <c r="JG203" s="531">
        <f t="shared" si="202"/>
        <v>0</v>
      </c>
      <c r="JH203" s="531">
        <f t="shared" si="203"/>
        <v>0</v>
      </c>
      <c r="JI203" s="531">
        <f t="shared" si="204"/>
        <v>0</v>
      </c>
      <c r="JJ203" s="531">
        <f t="shared" si="205"/>
        <v>0</v>
      </c>
      <c r="JK203" s="531">
        <f t="shared" si="206"/>
        <v>0</v>
      </c>
      <c r="JL203" s="531">
        <f t="shared" si="207"/>
        <v>0</v>
      </c>
      <c r="JM203" s="531">
        <f t="shared" si="208"/>
        <v>0</v>
      </c>
      <c r="JN203" s="531">
        <f t="shared" si="209"/>
        <v>0</v>
      </c>
      <c r="JO203" s="531">
        <f t="shared" si="210"/>
        <v>0</v>
      </c>
      <c r="JQ203" s="532">
        <f>IF(EXACT(A203,LCI!A45),LCI!Q45,-1*10^6)</f>
        <v>3.2355499999999999</v>
      </c>
      <c r="JR203" s="532">
        <f t="shared" si="211"/>
        <v>0</v>
      </c>
      <c r="JS203" s="532">
        <f t="shared" si="212"/>
        <v>0</v>
      </c>
      <c r="JT203" s="532">
        <f t="shared" si="213"/>
        <v>7043.7929065146</v>
      </c>
      <c r="JU203" s="532">
        <f t="shared" si="214"/>
        <v>0</v>
      </c>
      <c r="JV203" s="532">
        <f t="shared" si="215"/>
        <v>0</v>
      </c>
      <c r="JW203" s="532">
        <f t="shared" si="216"/>
        <v>0</v>
      </c>
      <c r="JX203" s="532">
        <f t="shared" si="217"/>
        <v>0</v>
      </c>
      <c r="JY203" s="532">
        <f t="shared" si="218"/>
        <v>0</v>
      </c>
      <c r="JZ203" s="532">
        <f t="shared" si="219"/>
        <v>0</v>
      </c>
      <c r="KA203" s="532">
        <f t="shared" si="220"/>
        <v>0</v>
      </c>
      <c r="KB203" s="532">
        <f t="shared" si="221"/>
        <v>0</v>
      </c>
      <c r="KC203" s="532">
        <f t="shared" si="222"/>
        <v>0</v>
      </c>
      <c r="KD203" s="532">
        <f t="shared" si="223"/>
        <v>0</v>
      </c>
      <c r="KE203" s="532">
        <f t="shared" si="224"/>
        <v>0</v>
      </c>
      <c r="KF203" s="532">
        <f t="shared" si="225"/>
        <v>0</v>
      </c>
      <c r="KG203" s="532">
        <f t="shared" si="226"/>
        <v>0</v>
      </c>
      <c r="KH203" s="532">
        <f t="shared" si="227"/>
        <v>0</v>
      </c>
      <c r="KI203" s="532">
        <f t="shared" si="228"/>
        <v>0</v>
      </c>
      <c r="KJ203" s="532">
        <f t="shared" si="229"/>
        <v>0</v>
      </c>
      <c r="KK203" s="532">
        <f t="shared" si="230"/>
        <v>0</v>
      </c>
      <c r="KL203" s="532">
        <f t="shared" si="231"/>
        <v>0</v>
      </c>
      <c r="KN203" s="533">
        <f>IF(EXACT(A203,LCI!A45),LCI!R45,-1*10^6)</f>
        <v>7.7999999999999999E-4</v>
      </c>
      <c r="KO203" s="533">
        <f t="shared" si="232"/>
        <v>0</v>
      </c>
      <c r="KP203" s="533">
        <f t="shared" si="233"/>
        <v>0</v>
      </c>
      <c r="KQ203" s="533">
        <f t="shared" si="234"/>
        <v>1.6980601341599999</v>
      </c>
      <c r="KR203" s="533">
        <f t="shared" si="235"/>
        <v>0</v>
      </c>
      <c r="KS203" s="533">
        <f t="shared" si="236"/>
        <v>0</v>
      </c>
      <c r="KT203" s="533">
        <f t="shared" si="237"/>
        <v>0</v>
      </c>
      <c r="KU203" s="533">
        <f t="shared" si="238"/>
        <v>0</v>
      </c>
      <c r="KV203" s="533">
        <f t="shared" si="239"/>
        <v>0</v>
      </c>
      <c r="KW203" s="533">
        <f t="shared" si="240"/>
        <v>0</v>
      </c>
      <c r="KX203" s="533">
        <f t="shared" si="241"/>
        <v>0</v>
      </c>
      <c r="KY203" s="533">
        <f t="shared" si="242"/>
        <v>0</v>
      </c>
      <c r="KZ203" s="533">
        <f t="shared" si="243"/>
        <v>0</v>
      </c>
      <c r="LA203" s="533">
        <f t="shared" si="244"/>
        <v>0</v>
      </c>
      <c r="LB203" s="533">
        <f t="shared" si="245"/>
        <v>0</v>
      </c>
      <c r="LC203" s="533">
        <f t="shared" si="246"/>
        <v>0</v>
      </c>
      <c r="LD203" s="533">
        <f t="shared" si="247"/>
        <v>0</v>
      </c>
      <c r="LE203" s="533">
        <f t="shared" si="248"/>
        <v>0</v>
      </c>
      <c r="LF203" s="533">
        <f t="shared" si="249"/>
        <v>0</v>
      </c>
      <c r="LG203" s="533">
        <f t="shared" si="250"/>
        <v>0</v>
      </c>
      <c r="LH203" s="533">
        <f t="shared" si="251"/>
        <v>0</v>
      </c>
      <c r="LI203" s="533">
        <f t="shared" si="252"/>
        <v>0</v>
      </c>
    </row>
    <row r="204" spans="1:321" x14ac:dyDescent="0.25">
      <c r="A204" s="14" t="str">
        <f>LCI!A46</f>
        <v>Water, Process (kg/yr)</v>
      </c>
      <c r="B204" s="42">
        <f t="shared" ref="B204:P204" si="332">B64+B84</f>
        <v>108334.41740034861</v>
      </c>
      <c r="C204" s="42">
        <f t="shared" si="332"/>
        <v>138117.64218720005</v>
      </c>
      <c r="D204" s="42">
        <f t="shared" si="332"/>
        <v>12441810.053027999</v>
      </c>
      <c r="E204" s="42">
        <f t="shared" si="332"/>
        <v>0</v>
      </c>
      <c r="F204" s="42">
        <f t="shared" si="332"/>
        <v>0</v>
      </c>
      <c r="G204" s="42">
        <f t="shared" si="332"/>
        <v>0</v>
      </c>
      <c r="H204" s="42">
        <f t="shared" si="332"/>
        <v>0</v>
      </c>
      <c r="I204" s="42">
        <f t="shared" si="332"/>
        <v>0</v>
      </c>
      <c r="J204" s="42">
        <f t="shared" si="332"/>
        <v>635004.45000000007</v>
      </c>
      <c r="K204" s="42">
        <f t="shared" si="332"/>
        <v>493678.08000000002</v>
      </c>
      <c r="L204" s="42">
        <f t="shared" si="332"/>
        <v>1212156</v>
      </c>
      <c r="M204" s="42">
        <f t="shared" si="332"/>
        <v>2165893.2079882887</v>
      </c>
      <c r="N204" s="42">
        <f t="shared" si="332"/>
        <v>2217670.6501124999</v>
      </c>
      <c r="O204" s="257">
        <f t="shared" si="332"/>
        <v>550980</v>
      </c>
      <c r="P204" s="251">
        <f t="shared" si="332"/>
        <v>0</v>
      </c>
      <c r="Q204" s="251"/>
      <c r="R204" s="251"/>
      <c r="S204" s="251"/>
      <c r="T204" s="268"/>
      <c r="U204" s="251"/>
      <c r="V204" s="251"/>
      <c r="X204" s="45">
        <f>IF(EXACT(A204,LCI!A46),LCI!G46,-1*10^6)</f>
        <v>5.5199999999999997E-4</v>
      </c>
      <c r="Y204" s="47">
        <f t="shared" si="45"/>
        <v>59.800598404992428</v>
      </c>
      <c r="Z204" s="47">
        <f t="shared" si="46"/>
        <v>76.240938487334418</v>
      </c>
      <c r="AA204" s="47">
        <f t="shared" si="47"/>
        <v>6867.8791492714545</v>
      </c>
      <c r="AB204" s="47">
        <f t="shared" si="327"/>
        <v>0</v>
      </c>
      <c r="AC204" s="47">
        <f t="shared" si="328"/>
        <v>0</v>
      </c>
      <c r="AD204" s="47">
        <f t="shared" si="320"/>
        <v>0</v>
      </c>
      <c r="AE204" s="47">
        <f t="shared" si="321"/>
        <v>0</v>
      </c>
      <c r="AF204" s="47">
        <f t="shared" si="322"/>
        <v>0</v>
      </c>
      <c r="AG204" s="47">
        <f t="shared" si="323"/>
        <v>350.52245640000001</v>
      </c>
      <c r="AH204" s="47">
        <f t="shared" si="324"/>
        <v>272.51030015999999</v>
      </c>
      <c r="AI204" s="47">
        <f t="shared" si="325"/>
        <v>669.11011199999996</v>
      </c>
      <c r="AJ204" s="47">
        <f t="shared" si="288"/>
        <v>1195.5730508095353</v>
      </c>
      <c r="AK204" s="47">
        <f t="shared" si="50"/>
        <v>1224.1541988621</v>
      </c>
      <c r="AL204" s="262">
        <f t="shared" si="51"/>
        <v>304.14096000000001</v>
      </c>
      <c r="AM204" s="260">
        <f t="shared" si="52"/>
        <v>0</v>
      </c>
      <c r="AN204" s="260">
        <f t="shared" si="53"/>
        <v>0</v>
      </c>
      <c r="AO204" s="260">
        <f t="shared" si="54"/>
        <v>0</v>
      </c>
      <c r="AP204" s="260">
        <f t="shared" si="55"/>
        <v>0</v>
      </c>
      <c r="AQ204" s="260">
        <f t="shared" si="56"/>
        <v>0</v>
      </c>
      <c r="AR204" s="260">
        <f t="shared" si="57"/>
        <v>0</v>
      </c>
      <c r="AS204" s="260">
        <f t="shared" si="58"/>
        <v>0</v>
      </c>
      <c r="AU204" s="41">
        <f>IF(EXACT(A204,LCI!A46),LCI!H46,-1*10^6)</f>
        <v>8.7444999999999995E-2</v>
      </c>
      <c r="AV204" s="71">
        <f t="shared" si="9"/>
        <v>9473.3031295734836</v>
      </c>
      <c r="AW204" s="71">
        <f t="shared" si="10"/>
        <v>12077.697221059707</v>
      </c>
      <c r="AX204" s="71">
        <f t="shared" si="11"/>
        <v>1087974.0800870333</v>
      </c>
      <c r="AY204" s="71">
        <f t="shared" si="12"/>
        <v>0</v>
      </c>
      <c r="AZ204" s="71">
        <f t="shared" si="13"/>
        <v>0</v>
      </c>
      <c r="BA204" s="71">
        <f t="shared" si="14"/>
        <v>0</v>
      </c>
      <c r="BB204" s="71">
        <f t="shared" si="15"/>
        <v>0</v>
      </c>
      <c r="BC204" s="71">
        <f t="shared" si="16"/>
        <v>0</v>
      </c>
      <c r="BD204" s="520">
        <f t="shared" si="17"/>
        <v>55527.964130250002</v>
      </c>
      <c r="BE204" s="521">
        <f t="shared" si="18"/>
        <v>43169.6797056</v>
      </c>
      <c r="BF204" s="71">
        <f t="shared" si="19"/>
        <v>105996.98142</v>
      </c>
      <c r="BG204" s="521">
        <f t="shared" si="278"/>
        <v>189396.5315725359</v>
      </c>
      <c r="BH204" s="529">
        <f t="shared" si="263"/>
        <v>193924.20999908756</v>
      </c>
      <c r="BI204" s="71">
        <f t="shared" si="254"/>
        <v>48180.446099999994</v>
      </c>
      <c r="BJ204" s="71">
        <f t="shared" si="255"/>
        <v>0</v>
      </c>
      <c r="BK204" s="71">
        <f t="shared" si="256"/>
        <v>0</v>
      </c>
      <c r="BL204" s="71">
        <f t="shared" si="257"/>
        <v>0</v>
      </c>
      <c r="BM204" s="71">
        <f t="shared" si="258"/>
        <v>0</v>
      </c>
      <c r="BN204" s="71">
        <f t="shared" si="259"/>
        <v>0</v>
      </c>
      <c r="BO204" s="71">
        <f t="shared" si="260"/>
        <v>0</v>
      </c>
      <c r="BP204" s="71">
        <f t="shared" si="261"/>
        <v>0</v>
      </c>
      <c r="BR204" s="507">
        <f>IF(EXACT(A204,LCI!A46),LCI!I46,-1*10^6)</f>
        <v>1.0300000000000001E-3</v>
      </c>
      <c r="BS204" s="507">
        <f t="shared" si="59"/>
        <v>111.58444992235908</v>
      </c>
      <c r="BT204" s="507">
        <f t="shared" si="60"/>
        <v>142.26117145281606</v>
      </c>
      <c r="BU204" s="507">
        <f t="shared" si="60"/>
        <v>12815.06435461884</v>
      </c>
      <c r="BV204" s="507">
        <f t="shared" si="60"/>
        <v>0</v>
      </c>
      <c r="BW204" s="507">
        <f t="shared" si="60"/>
        <v>0</v>
      </c>
      <c r="BX204" s="507">
        <f t="shared" si="60"/>
        <v>0</v>
      </c>
      <c r="BY204" s="507">
        <f t="shared" si="315"/>
        <v>0</v>
      </c>
      <c r="BZ204" s="507">
        <f t="shared" si="280"/>
        <v>0</v>
      </c>
      <c r="CA204" s="507">
        <f t="shared" si="280"/>
        <v>654.05458350000015</v>
      </c>
      <c r="CB204" s="507">
        <f t="shared" si="280"/>
        <v>508.48842240000005</v>
      </c>
      <c r="CC204" s="507">
        <f t="shared" si="280"/>
        <v>1248.5206800000001</v>
      </c>
      <c r="CD204" s="507">
        <f t="shared" si="280"/>
        <v>2230.8700042279374</v>
      </c>
      <c r="CE204" s="507">
        <f t="shared" si="280"/>
        <v>2284.2007696158753</v>
      </c>
      <c r="CF204" s="507">
        <f t="shared" si="281"/>
        <v>567.50940000000003</v>
      </c>
      <c r="CG204" s="507">
        <f t="shared" si="281"/>
        <v>0</v>
      </c>
      <c r="CH204" s="507">
        <f t="shared" si="281"/>
        <v>0</v>
      </c>
      <c r="CI204" s="507">
        <f t="shared" si="281"/>
        <v>0</v>
      </c>
      <c r="CJ204" s="507">
        <f t="shared" si="276"/>
        <v>0</v>
      </c>
      <c r="CK204" s="507">
        <f t="shared" si="61"/>
        <v>0</v>
      </c>
      <c r="CL204" s="507">
        <f t="shared" si="61"/>
        <v>0</v>
      </c>
      <c r="CM204" s="507">
        <f t="shared" si="61"/>
        <v>0</v>
      </c>
      <c r="CO204" s="511">
        <f>IF(EXACT(A204,LCI!A46),LCI!F46,-1*10^6)</f>
        <v>7.7999999999999999E-5</v>
      </c>
      <c r="CP204" s="511">
        <f t="shared" si="62"/>
        <v>8.450084557227191</v>
      </c>
      <c r="CQ204" s="511">
        <f t="shared" si="62"/>
        <v>10.773176090601604</v>
      </c>
      <c r="CR204" s="511">
        <f t="shared" si="62"/>
        <v>970.46118413618387</v>
      </c>
      <c r="CS204" s="511">
        <f t="shared" si="62"/>
        <v>0</v>
      </c>
      <c r="CT204" s="511">
        <f t="shared" si="62"/>
        <v>0</v>
      </c>
      <c r="CU204" s="511">
        <f t="shared" si="316"/>
        <v>0</v>
      </c>
      <c r="CV204" s="511">
        <f t="shared" si="282"/>
        <v>0</v>
      </c>
      <c r="CW204" s="511">
        <f t="shared" si="282"/>
        <v>0</v>
      </c>
      <c r="CX204" s="511">
        <f t="shared" si="282"/>
        <v>49.530347100000007</v>
      </c>
      <c r="CY204" s="511">
        <f t="shared" si="282"/>
        <v>38.506890239999997</v>
      </c>
      <c r="CZ204" s="511">
        <f t="shared" si="282"/>
        <v>94.548168000000004</v>
      </c>
      <c r="DA204" s="511">
        <f t="shared" si="282"/>
        <v>168.93967022308652</v>
      </c>
      <c r="DB204" s="517">
        <f t="shared" si="283"/>
        <v>172.97831070877498</v>
      </c>
      <c r="DC204" s="511">
        <f t="shared" si="283"/>
        <v>42.976439999999997</v>
      </c>
      <c r="DD204" s="511">
        <f t="shared" si="283"/>
        <v>0</v>
      </c>
      <c r="DE204" s="511">
        <f t="shared" si="283"/>
        <v>0</v>
      </c>
      <c r="DF204" s="511">
        <f t="shared" si="275"/>
        <v>0</v>
      </c>
      <c r="DG204" s="511">
        <f t="shared" si="63"/>
        <v>0</v>
      </c>
      <c r="DH204" s="511">
        <f t="shared" si="63"/>
        <v>0</v>
      </c>
      <c r="DI204" s="511">
        <f t="shared" si="63"/>
        <v>0</v>
      </c>
      <c r="DJ204" s="511">
        <f t="shared" si="63"/>
        <v>0</v>
      </c>
      <c r="DL204" s="530">
        <f>IF(EXACT(A204,LCI!A46),LCI!J46,-1*10^6)</f>
        <v>2.9200000000000002E-7</v>
      </c>
      <c r="DM204" s="530">
        <f t="shared" si="64"/>
        <v>3.1633649880901796E-2</v>
      </c>
      <c r="DN204" s="530">
        <f t="shared" si="65"/>
        <v>4.0330351518662419E-2</v>
      </c>
      <c r="DO204" s="530">
        <f t="shared" si="66"/>
        <v>3.6330085354841759</v>
      </c>
      <c r="DP204" s="530">
        <f t="shared" si="67"/>
        <v>0</v>
      </c>
      <c r="DQ204" s="530">
        <f t="shared" si="68"/>
        <v>0</v>
      </c>
      <c r="DR204" s="530">
        <f t="shared" si="69"/>
        <v>0</v>
      </c>
      <c r="DS204" s="530">
        <f t="shared" si="70"/>
        <v>0</v>
      </c>
      <c r="DT204" s="530">
        <f t="shared" si="71"/>
        <v>0</v>
      </c>
      <c r="DU204" s="530">
        <f t="shared" si="72"/>
        <v>0.18542129940000004</v>
      </c>
      <c r="DV204" s="530">
        <f t="shared" si="73"/>
        <v>0.14415399936000001</v>
      </c>
      <c r="DW204" s="530">
        <f t="shared" si="74"/>
        <v>0.353949552</v>
      </c>
      <c r="DX204" s="530">
        <f t="shared" si="75"/>
        <v>0.63244081673258035</v>
      </c>
      <c r="DY204" s="530">
        <f t="shared" si="76"/>
        <v>0.64755982983284999</v>
      </c>
      <c r="DZ204" s="530">
        <f t="shared" si="77"/>
        <v>0.16088616</v>
      </c>
      <c r="EA204" s="530">
        <f t="shared" si="78"/>
        <v>0</v>
      </c>
      <c r="EB204" s="530">
        <f t="shared" si="79"/>
        <v>0</v>
      </c>
      <c r="EC204" s="530">
        <f t="shared" si="80"/>
        <v>0</v>
      </c>
      <c r="ED204" s="530">
        <f t="shared" si="81"/>
        <v>0</v>
      </c>
      <c r="EE204" s="530">
        <f t="shared" si="82"/>
        <v>0</v>
      </c>
      <c r="EF204" s="530">
        <f t="shared" si="83"/>
        <v>0</v>
      </c>
      <c r="EG204" s="530">
        <f t="shared" si="84"/>
        <v>0</v>
      </c>
      <c r="EI204" s="535">
        <f>IF(EXACT(A204,LCI!A46),LCI!K46,-1*10^6)</f>
        <v>1.17E-3</v>
      </c>
      <c r="EJ204" s="531">
        <f t="shared" si="85"/>
        <v>126.75126835840788</v>
      </c>
      <c r="EK204" s="536">
        <f t="shared" si="86"/>
        <v>161.59764135902407</v>
      </c>
      <c r="EL204" s="531">
        <f t="shared" si="87"/>
        <v>14556.917762042758</v>
      </c>
      <c r="EM204" s="531">
        <f t="shared" si="88"/>
        <v>0</v>
      </c>
      <c r="EN204" s="531">
        <f t="shared" si="89"/>
        <v>0</v>
      </c>
      <c r="EO204" s="531">
        <f t="shared" si="90"/>
        <v>0</v>
      </c>
      <c r="EP204" s="531">
        <f t="shared" si="91"/>
        <v>0</v>
      </c>
      <c r="EQ204" s="531">
        <f t="shared" si="92"/>
        <v>0</v>
      </c>
      <c r="ER204" s="531">
        <f t="shared" si="93"/>
        <v>742.95520650000014</v>
      </c>
      <c r="ES204" s="531">
        <f t="shared" si="94"/>
        <v>577.60335359999999</v>
      </c>
      <c r="ET204" s="531">
        <f t="shared" si="95"/>
        <v>1418.22252</v>
      </c>
      <c r="EU204" s="531">
        <f t="shared" si="96"/>
        <v>2534.0950533462978</v>
      </c>
      <c r="EV204" s="531">
        <f t="shared" si="97"/>
        <v>2594.6746606316251</v>
      </c>
      <c r="EW204" s="531">
        <f t="shared" si="98"/>
        <v>644.64660000000003</v>
      </c>
      <c r="EX204" s="531">
        <f t="shared" si="99"/>
        <v>0</v>
      </c>
      <c r="EY204" s="531">
        <f t="shared" si="100"/>
        <v>0</v>
      </c>
      <c r="EZ204" s="531">
        <f t="shared" si="101"/>
        <v>0</v>
      </c>
      <c r="FA204" s="531">
        <f t="shared" si="102"/>
        <v>0</v>
      </c>
      <c r="FB204" s="531">
        <f t="shared" si="103"/>
        <v>0</v>
      </c>
      <c r="FC204" s="531">
        <f t="shared" si="104"/>
        <v>0</v>
      </c>
      <c r="FD204" s="531">
        <f t="shared" si="105"/>
        <v>0</v>
      </c>
      <c r="FF204" s="532">
        <f>IF(EXACT(A204,LCI!A46),LCI!L46,-1*10^6)</f>
        <v>2.3999999999999999E-6</v>
      </c>
      <c r="FG204" s="532">
        <f t="shared" si="106"/>
        <v>0.26000260176083667</v>
      </c>
      <c r="FH204" s="532">
        <f t="shared" si="107"/>
        <v>0.33148234124928011</v>
      </c>
      <c r="FI204" s="532">
        <f t="shared" si="108"/>
        <v>29.860344127267194</v>
      </c>
      <c r="FJ204" s="532">
        <f t="shared" si="109"/>
        <v>0</v>
      </c>
      <c r="FK204" s="532">
        <f t="shared" si="110"/>
        <v>0</v>
      </c>
      <c r="FL204" s="532">
        <f t="shared" si="111"/>
        <v>0</v>
      </c>
      <c r="FM204" s="532">
        <f t="shared" si="112"/>
        <v>0</v>
      </c>
      <c r="FN204" s="532">
        <f t="shared" si="113"/>
        <v>0</v>
      </c>
      <c r="FO204" s="532">
        <f t="shared" si="114"/>
        <v>1.5240106800000002</v>
      </c>
      <c r="FP204" s="532">
        <f t="shared" si="115"/>
        <v>1.1848273920000001</v>
      </c>
      <c r="FQ204" s="532">
        <f t="shared" si="116"/>
        <v>2.9091743999999999</v>
      </c>
      <c r="FR204" s="532">
        <f t="shared" si="117"/>
        <v>5.1981436991718928</v>
      </c>
      <c r="FS204" s="532">
        <f t="shared" si="118"/>
        <v>5.3224095602699997</v>
      </c>
      <c r="FT204" s="532">
        <f t="shared" si="119"/>
        <v>1.322352</v>
      </c>
      <c r="FU204" s="532">
        <f t="shared" si="120"/>
        <v>0</v>
      </c>
      <c r="FV204" s="532">
        <f t="shared" si="121"/>
        <v>0</v>
      </c>
      <c r="FW204" s="532">
        <f t="shared" si="122"/>
        <v>0</v>
      </c>
      <c r="FX204" s="532">
        <f t="shared" si="123"/>
        <v>0</v>
      </c>
      <c r="FY204" s="532">
        <f t="shared" si="124"/>
        <v>0</v>
      </c>
      <c r="FZ204" s="532">
        <f t="shared" si="125"/>
        <v>0</v>
      </c>
      <c r="GA204" s="532">
        <f t="shared" si="126"/>
        <v>0</v>
      </c>
      <c r="GC204" s="533">
        <f>IF(EXACT(A204,LCI!A46),LCI!M46,-1*10^6)</f>
        <v>5.9000000000000003E-11</v>
      </c>
      <c r="GD204" s="533">
        <f t="shared" si="127"/>
        <v>6.3917306266205686E-6</v>
      </c>
      <c r="GE204" s="533">
        <f t="shared" si="128"/>
        <v>8.1489408890448026E-6</v>
      </c>
      <c r="GF204" s="533">
        <f t="shared" si="129"/>
        <v>7.3406679312865196E-4</v>
      </c>
      <c r="GG204" s="533">
        <f t="shared" si="130"/>
        <v>0</v>
      </c>
      <c r="GH204" s="533">
        <f t="shared" si="131"/>
        <v>0</v>
      </c>
      <c r="GI204" s="533">
        <f t="shared" si="132"/>
        <v>0</v>
      </c>
      <c r="GJ204" s="533">
        <f t="shared" si="133"/>
        <v>0</v>
      </c>
      <c r="GK204" s="533">
        <f t="shared" si="134"/>
        <v>0</v>
      </c>
      <c r="GL204" s="533">
        <f t="shared" si="135"/>
        <v>3.7465262550000005E-5</v>
      </c>
      <c r="GM204" s="533">
        <f t="shared" si="136"/>
        <v>2.9127006720000001E-5</v>
      </c>
      <c r="GN204" s="533">
        <f t="shared" si="137"/>
        <v>7.1517203999999998E-5</v>
      </c>
      <c r="GO204" s="533">
        <f t="shared" si="138"/>
        <v>1.2778769927130904E-4</v>
      </c>
      <c r="GP204" s="533">
        <f t="shared" si="139"/>
        <v>1.3084256835663752E-4</v>
      </c>
      <c r="GQ204" s="533">
        <f t="shared" si="140"/>
        <v>3.2507820000000002E-5</v>
      </c>
      <c r="GR204" s="533">
        <f t="shared" si="141"/>
        <v>0</v>
      </c>
      <c r="GS204" s="533">
        <f t="shared" si="142"/>
        <v>0</v>
      </c>
      <c r="GT204" s="533">
        <f t="shared" si="143"/>
        <v>0</v>
      </c>
      <c r="GU204" s="533">
        <f t="shared" si="144"/>
        <v>0</v>
      </c>
      <c r="GV204" s="533">
        <f t="shared" si="145"/>
        <v>0</v>
      </c>
      <c r="GW204" s="533">
        <f t="shared" si="146"/>
        <v>0</v>
      </c>
      <c r="GX204" s="533">
        <f t="shared" si="147"/>
        <v>0</v>
      </c>
      <c r="GZ204" s="511">
        <f>IF(EXACT(A204,LCI!A46),LCI!N46,-1*10^6)</f>
        <v>1.0999999999999999E-10</v>
      </c>
      <c r="HA204" s="511">
        <f t="shared" si="148"/>
        <v>1.1916785914038347E-5</v>
      </c>
      <c r="HB204" s="511">
        <f t="shared" si="149"/>
        <v>1.5192940640592005E-5</v>
      </c>
      <c r="HC204" s="511">
        <f t="shared" si="150"/>
        <v>1.3685991058330798E-3</v>
      </c>
      <c r="HD204" s="511">
        <f t="shared" si="151"/>
        <v>0</v>
      </c>
      <c r="HE204" s="511">
        <f t="shared" si="152"/>
        <v>0</v>
      </c>
      <c r="HF204" s="511">
        <f t="shared" si="153"/>
        <v>0</v>
      </c>
      <c r="HG204" s="511">
        <f t="shared" si="154"/>
        <v>0</v>
      </c>
      <c r="HH204" s="511">
        <f t="shared" si="155"/>
        <v>0</v>
      </c>
      <c r="HI204" s="511">
        <f t="shared" si="156"/>
        <v>6.9850489499999999E-5</v>
      </c>
      <c r="HJ204" s="511">
        <f t="shared" si="157"/>
        <v>5.4304588800000002E-5</v>
      </c>
      <c r="HK204" s="511">
        <f t="shared" si="158"/>
        <v>1.3333715999999998E-4</v>
      </c>
      <c r="HL204" s="511">
        <f t="shared" si="159"/>
        <v>2.3824825287871174E-4</v>
      </c>
      <c r="HM204" s="511">
        <f t="shared" si="160"/>
        <v>2.4394377151237497E-4</v>
      </c>
      <c r="HN204" s="511">
        <f t="shared" si="161"/>
        <v>6.0607799999999999E-5</v>
      </c>
      <c r="HO204" s="511">
        <f t="shared" si="162"/>
        <v>0</v>
      </c>
      <c r="HP204" s="511">
        <f t="shared" si="163"/>
        <v>0</v>
      </c>
      <c r="HQ204" s="511">
        <f t="shared" si="164"/>
        <v>0</v>
      </c>
      <c r="HR204" s="511">
        <f t="shared" si="165"/>
        <v>0</v>
      </c>
      <c r="HS204" s="511">
        <f t="shared" si="166"/>
        <v>0</v>
      </c>
      <c r="HT204" s="511">
        <f t="shared" si="167"/>
        <v>0</v>
      </c>
      <c r="HU204" s="511">
        <f t="shared" si="168"/>
        <v>0</v>
      </c>
      <c r="HW204" s="534">
        <f>IF(EXACT(A204,LCI!A46),LCI!O46,-1*10^6)</f>
        <v>8.52E-12</v>
      </c>
      <c r="HX204" s="534">
        <f t="shared" si="169"/>
        <v>9.2300923625097018E-7</v>
      </c>
      <c r="HY204" s="534">
        <f t="shared" si="170"/>
        <v>1.1767623114349445E-6</v>
      </c>
      <c r="HZ204" s="534">
        <f t="shared" si="171"/>
        <v>1.0600422165179854E-4</v>
      </c>
      <c r="IA204" s="534">
        <f t="shared" si="172"/>
        <v>0</v>
      </c>
      <c r="IB204" s="534">
        <f t="shared" si="173"/>
        <v>0</v>
      </c>
      <c r="IC204" s="534">
        <f t="shared" si="174"/>
        <v>0</v>
      </c>
      <c r="ID204" s="534">
        <f t="shared" si="175"/>
        <v>0</v>
      </c>
      <c r="IE204" s="534">
        <f t="shared" si="176"/>
        <v>0</v>
      </c>
      <c r="IF204" s="534">
        <f t="shared" si="177"/>
        <v>5.4102379140000004E-6</v>
      </c>
      <c r="IG204" s="534">
        <f t="shared" si="178"/>
        <v>4.2061372416000002E-6</v>
      </c>
      <c r="IH204" s="534">
        <f t="shared" si="179"/>
        <v>1.0327569120000001E-5</v>
      </c>
      <c r="II204" s="534">
        <f t="shared" si="180"/>
        <v>1.8453410132060222E-5</v>
      </c>
      <c r="IJ204" s="534">
        <f t="shared" si="181"/>
        <v>1.8894553938958501E-5</v>
      </c>
      <c r="IK204" s="534">
        <f t="shared" si="182"/>
        <v>4.6943495999999996E-6</v>
      </c>
      <c r="IL204" s="534">
        <f t="shared" si="183"/>
        <v>0</v>
      </c>
      <c r="IM204" s="534">
        <f t="shared" si="184"/>
        <v>0</v>
      </c>
      <c r="IN204" s="534">
        <f t="shared" si="185"/>
        <v>0</v>
      </c>
      <c r="IO204" s="534">
        <f t="shared" si="186"/>
        <v>0</v>
      </c>
      <c r="IP204" s="534">
        <f t="shared" si="187"/>
        <v>0</v>
      </c>
      <c r="IQ204" s="534">
        <f t="shared" si="188"/>
        <v>0</v>
      </c>
      <c r="IR204" s="534">
        <f t="shared" si="189"/>
        <v>0</v>
      </c>
      <c r="IT204" s="531">
        <f>IF(EXACT(A204,LCI!A46),LCI!P46,-1*10^6)</f>
        <v>4.0400000000000003E-6</v>
      </c>
      <c r="IU204" s="531">
        <f t="shared" si="190"/>
        <v>0.43767104629740844</v>
      </c>
      <c r="IV204" s="531">
        <f t="shared" si="191"/>
        <v>0.55799527443628827</v>
      </c>
      <c r="IW204" s="531">
        <f t="shared" si="192"/>
        <v>50.264912614233118</v>
      </c>
      <c r="IX204" s="531">
        <f t="shared" si="193"/>
        <v>0</v>
      </c>
      <c r="IY204" s="531">
        <f t="shared" si="194"/>
        <v>0</v>
      </c>
      <c r="IZ204" s="531">
        <f t="shared" si="195"/>
        <v>0</v>
      </c>
      <c r="JA204" s="531">
        <f t="shared" si="196"/>
        <v>0</v>
      </c>
      <c r="JB204" s="531">
        <f t="shared" si="197"/>
        <v>0</v>
      </c>
      <c r="JC204" s="531">
        <f t="shared" si="198"/>
        <v>2.5654179780000006</v>
      </c>
      <c r="JD204" s="531">
        <f t="shared" si="199"/>
        <v>1.9944594432000002</v>
      </c>
      <c r="JE204" s="531">
        <f t="shared" si="200"/>
        <v>4.8971102399999999</v>
      </c>
      <c r="JF204" s="531">
        <f t="shared" si="201"/>
        <v>8.7502085602726876</v>
      </c>
      <c r="JG204" s="531">
        <f t="shared" si="202"/>
        <v>8.9593894264545</v>
      </c>
      <c r="JH204" s="531">
        <f t="shared" si="203"/>
        <v>2.2259592000000001</v>
      </c>
      <c r="JI204" s="531">
        <f t="shared" si="204"/>
        <v>0</v>
      </c>
      <c r="JJ204" s="531">
        <f t="shared" si="205"/>
        <v>0</v>
      </c>
      <c r="JK204" s="531">
        <f t="shared" si="206"/>
        <v>0</v>
      </c>
      <c r="JL204" s="531">
        <f t="shared" si="207"/>
        <v>0</v>
      </c>
      <c r="JM204" s="531">
        <f t="shared" si="208"/>
        <v>0</v>
      </c>
      <c r="JN204" s="531">
        <f t="shared" si="209"/>
        <v>0</v>
      </c>
      <c r="JO204" s="531">
        <f t="shared" si="210"/>
        <v>0</v>
      </c>
      <c r="JQ204" s="532">
        <f>IF(EXACT(A204,LCI!A46),LCI!Q46,-1*10^6)</f>
        <v>9.7800000000000006E-5</v>
      </c>
      <c r="JR204" s="532">
        <f t="shared" si="211"/>
        <v>10.595106021754095</v>
      </c>
      <c r="JS204" s="532">
        <f t="shared" si="212"/>
        <v>13.507905405908165</v>
      </c>
      <c r="JT204" s="532">
        <f t="shared" si="213"/>
        <v>1216.8090231861383</v>
      </c>
      <c r="JU204" s="532">
        <f t="shared" si="214"/>
        <v>0</v>
      </c>
      <c r="JV204" s="532">
        <f t="shared" si="215"/>
        <v>0</v>
      </c>
      <c r="JW204" s="532">
        <f t="shared" si="216"/>
        <v>0</v>
      </c>
      <c r="JX204" s="532">
        <f t="shared" si="217"/>
        <v>0</v>
      </c>
      <c r="JY204" s="532">
        <f t="shared" si="218"/>
        <v>0</v>
      </c>
      <c r="JZ204" s="532">
        <f t="shared" si="219"/>
        <v>62.103435210000008</v>
      </c>
      <c r="KA204" s="532">
        <f t="shared" si="220"/>
        <v>48.281716224000007</v>
      </c>
      <c r="KB204" s="532">
        <f t="shared" si="221"/>
        <v>118.54885680000001</v>
      </c>
      <c r="KC204" s="532">
        <f t="shared" si="222"/>
        <v>211.82435574125464</v>
      </c>
      <c r="KD204" s="532">
        <f t="shared" si="223"/>
        <v>216.88818958100251</v>
      </c>
      <c r="KE204" s="532">
        <f t="shared" si="224"/>
        <v>53.885844000000006</v>
      </c>
      <c r="KF204" s="532">
        <f t="shared" si="225"/>
        <v>0</v>
      </c>
      <c r="KG204" s="532">
        <f t="shared" si="226"/>
        <v>0</v>
      </c>
      <c r="KH204" s="532">
        <f t="shared" si="227"/>
        <v>0</v>
      </c>
      <c r="KI204" s="532">
        <f t="shared" si="228"/>
        <v>0</v>
      </c>
      <c r="KJ204" s="532">
        <f t="shared" si="229"/>
        <v>0</v>
      </c>
      <c r="KK204" s="532">
        <f t="shared" si="230"/>
        <v>0</v>
      </c>
      <c r="KL204" s="532">
        <f t="shared" si="231"/>
        <v>0</v>
      </c>
      <c r="KN204" s="533">
        <f>IF(EXACT(A204,LCI!A46),LCI!R46,-1*10^6)</f>
        <v>1.66E-7</v>
      </c>
      <c r="KO204" s="533">
        <f t="shared" si="232"/>
        <v>1.7983513288457868E-2</v>
      </c>
      <c r="KP204" s="533">
        <f t="shared" si="233"/>
        <v>2.292752860307521E-2</v>
      </c>
      <c r="KQ204" s="533">
        <f t="shared" si="234"/>
        <v>2.0653404688026478</v>
      </c>
      <c r="KR204" s="533">
        <f t="shared" si="235"/>
        <v>0</v>
      </c>
      <c r="KS204" s="533">
        <f t="shared" si="236"/>
        <v>0</v>
      </c>
      <c r="KT204" s="533">
        <f t="shared" si="237"/>
        <v>0</v>
      </c>
      <c r="KU204" s="533">
        <f t="shared" si="238"/>
        <v>0</v>
      </c>
      <c r="KV204" s="533">
        <f t="shared" si="239"/>
        <v>0</v>
      </c>
      <c r="KW204" s="533">
        <f t="shared" si="240"/>
        <v>0.10541073870000002</v>
      </c>
      <c r="KX204" s="533">
        <f t="shared" si="241"/>
        <v>8.1950561280000001E-2</v>
      </c>
      <c r="KY204" s="533">
        <f t="shared" si="242"/>
        <v>0.20121789600000001</v>
      </c>
      <c r="KZ204" s="533">
        <f t="shared" si="243"/>
        <v>0.35953827252605591</v>
      </c>
      <c r="LA204" s="533">
        <f t="shared" si="244"/>
        <v>0.36813332791867498</v>
      </c>
      <c r="LB204" s="533">
        <f t="shared" si="245"/>
        <v>9.1462680000000005E-2</v>
      </c>
      <c r="LC204" s="533">
        <f t="shared" si="246"/>
        <v>0</v>
      </c>
      <c r="LD204" s="533">
        <f t="shared" si="247"/>
        <v>0</v>
      </c>
      <c r="LE204" s="533">
        <f t="shared" si="248"/>
        <v>0</v>
      </c>
      <c r="LF204" s="533">
        <f t="shared" si="249"/>
        <v>0</v>
      </c>
      <c r="LG204" s="533">
        <f t="shared" si="250"/>
        <v>0</v>
      </c>
      <c r="LH204" s="533">
        <f t="shared" si="251"/>
        <v>0</v>
      </c>
      <c r="LI204" s="533">
        <f t="shared" si="252"/>
        <v>0</v>
      </c>
    </row>
    <row r="205" spans="1:321"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0"/>
      <c r="BE205" s="521"/>
      <c r="BF205" s="71"/>
      <c r="BG205" s="521"/>
      <c r="BH205" s="529"/>
      <c r="BI205" s="71"/>
      <c r="BJ205" s="71"/>
      <c r="BK205" s="71"/>
      <c r="BL205" s="71"/>
      <c r="BM205" s="71"/>
      <c r="BN205" s="71"/>
      <c r="BO205" s="71"/>
      <c r="BP205" s="71"/>
      <c r="BR205" s="507">
        <f>IF(EXACT(A205,LCI!A47),LCI!I47,-1*10^6)</f>
        <v>0</v>
      </c>
      <c r="BS205" s="507">
        <f t="shared" si="59"/>
        <v>0</v>
      </c>
      <c r="BT205" s="507">
        <f t="shared" si="60"/>
        <v>0</v>
      </c>
      <c r="BU205" s="507">
        <f t="shared" si="60"/>
        <v>0</v>
      </c>
      <c r="BV205" s="507">
        <f t="shared" si="60"/>
        <v>0</v>
      </c>
      <c r="BW205" s="507">
        <f t="shared" si="60"/>
        <v>0</v>
      </c>
      <c r="BX205" s="507">
        <f t="shared" si="60"/>
        <v>0</v>
      </c>
      <c r="BY205" s="507">
        <f t="shared" si="315"/>
        <v>0</v>
      </c>
      <c r="BZ205" s="507">
        <f t="shared" si="280"/>
        <v>0</v>
      </c>
      <c r="CA205" s="507">
        <f t="shared" si="280"/>
        <v>0</v>
      </c>
      <c r="CB205" s="507">
        <f t="shared" si="280"/>
        <v>0</v>
      </c>
      <c r="CC205" s="507">
        <f t="shared" si="280"/>
        <v>0</v>
      </c>
      <c r="CD205" s="507">
        <f t="shared" si="280"/>
        <v>0</v>
      </c>
      <c r="CE205" s="507">
        <f t="shared" si="280"/>
        <v>0</v>
      </c>
      <c r="CF205" s="507">
        <f t="shared" si="281"/>
        <v>0</v>
      </c>
      <c r="CG205" s="507">
        <f t="shared" si="281"/>
        <v>0</v>
      </c>
      <c r="CH205" s="507">
        <f t="shared" si="281"/>
        <v>0</v>
      </c>
      <c r="CI205" s="507">
        <f t="shared" si="281"/>
        <v>0</v>
      </c>
      <c r="CJ205" s="507">
        <f t="shared" si="276"/>
        <v>0</v>
      </c>
      <c r="CK205" s="507">
        <f t="shared" si="61"/>
        <v>0</v>
      </c>
      <c r="CL205" s="507">
        <f t="shared" si="61"/>
        <v>0</v>
      </c>
      <c r="CM205" s="507">
        <f t="shared" si="61"/>
        <v>0</v>
      </c>
      <c r="CO205" s="511">
        <f>IF(EXACT(A205,LCI!A47),LCI!F47,-1*10^6)</f>
        <v>0</v>
      </c>
      <c r="CP205" s="511">
        <f t="shared" si="62"/>
        <v>0</v>
      </c>
      <c r="CQ205" s="511">
        <f t="shared" si="62"/>
        <v>0</v>
      </c>
      <c r="CR205" s="511">
        <f t="shared" si="62"/>
        <v>0</v>
      </c>
      <c r="CS205" s="511">
        <f t="shared" si="62"/>
        <v>0</v>
      </c>
      <c r="CT205" s="511">
        <f t="shared" si="62"/>
        <v>0</v>
      </c>
      <c r="CU205" s="511">
        <f t="shared" si="316"/>
        <v>0</v>
      </c>
      <c r="CV205" s="511">
        <f t="shared" si="282"/>
        <v>0</v>
      </c>
      <c r="CW205" s="511">
        <f t="shared" si="282"/>
        <v>0</v>
      </c>
      <c r="CX205" s="511">
        <f t="shared" si="282"/>
        <v>0</v>
      </c>
      <c r="CY205" s="511">
        <f t="shared" si="282"/>
        <v>0</v>
      </c>
      <c r="CZ205" s="511">
        <f t="shared" si="282"/>
        <v>0</v>
      </c>
      <c r="DA205" s="511">
        <f t="shared" si="282"/>
        <v>0</v>
      </c>
      <c r="DB205" s="511">
        <f t="shared" si="283"/>
        <v>0</v>
      </c>
      <c r="DC205" s="511">
        <f t="shared" si="283"/>
        <v>0</v>
      </c>
      <c r="DD205" s="511">
        <f t="shared" si="283"/>
        <v>0</v>
      </c>
      <c r="DE205" s="511">
        <f t="shared" si="283"/>
        <v>0</v>
      </c>
      <c r="DF205" s="511">
        <f t="shared" si="275"/>
        <v>0</v>
      </c>
      <c r="DG205" s="511">
        <f t="shared" si="63"/>
        <v>0</v>
      </c>
      <c r="DH205" s="511">
        <f t="shared" si="63"/>
        <v>0</v>
      </c>
      <c r="DI205" s="511">
        <f t="shared" si="63"/>
        <v>0</v>
      </c>
      <c r="DJ205" s="511">
        <f t="shared" si="63"/>
        <v>0</v>
      </c>
      <c r="DL205" s="530">
        <f>IF(EXACT(A205,LCI!A47),LCI!J47,-1*10^6)</f>
        <v>0</v>
      </c>
      <c r="DM205" s="530">
        <f t="shared" si="64"/>
        <v>0</v>
      </c>
      <c r="DN205" s="530">
        <f t="shared" si="65"/>
        <v>0</v>
      </c>
      <c r="DO205" s="530">
        <f t="shared" si="66"/>
        <v>0</v>
      </c>
      <c r="DP205" s="530">
        <f t="shared" si="67"/>
        <v>0</v>
      </c>
      <c r="DQ205" s="530">
        <f t="shared" si="68"/>
        <v>0</v>
      </c>
      <c r="DR205" s="530">
        <f t="shared" si="69"/>
        <v>0</v>
      </c>
      <c r="DS205" s="530">
        <f t="shared" si="70"/>
        <v>0</v>
      </c>
      <c r="DT205" s="530">
        <f t="shared" si="71"/>
        <v>0</v>
      </c>
      <c r="DU205" s="530">
        <f t="shared" si="72"/>
        <v>0</v>
      </c>
      <c r="DV205" s="530">
        <f t="shared" si="73"/>
        <v>0</v>
      </c>
      <c r="DW205" s="530">
        <f t="shared" si="74"/>
        <v>0</v>
      </c>
      <c r="DX205" s="530">
        <f t="shared" si="75"/>
        <v>0</v>
      </c>
      <c r="DY205" s="530">
        <f t="shared" si="76"/>
        <v>0</v>
      </c>
      <c r="DZ205" s="530">
        <f t="shared" si="77"/>
        <v>0</v>
      </c>
      <c r="EA205" s="530">
        <f t="shared" si="78"/>
        <v>0</v>
      </c>
      <c r="EB205" s="530">
        <f t="shared" si="79"/>
        <v>0</v>
      </c>
      <c r="EC205" s="530">
        <f t="shared" si="80"/>
        <v>0</v>
      </c>
      <c r="ED205" s="530">
        <f t="shared" si="81"/>
        <v>0</v>
      </c>
      <c r="EE205" s="530">
        <f t="shared" si="82"/>
        <v>0</v>
      </c>
      <c r="EF205" s="530">
        <f t="shared" si="83"/>
        <v>0</v>
      </c>
      <c r="EG205" s="530">
        <f t="shared" si="84"/>
        <v>0</v>
      </c>
      <c r="EI205" s="535">
        <f>IF(EXACT(A205,LCI!A47),LCI!K47,-1*10^6)</f>
        <v>0</v>
      </c>
      <c r="EJ205" s="531">
        <f t="shared" si="85"/>
        <v>0</v>
      </c>
      <c r="EK205" s="536">
        <f t="shared" si="86"/>
        <v>0</v>
      </c>
      <c r="EL205" s="531">
        <f t="shared" si="87"/>
        <v>0</v>
      </c>
      <c r="EM205" s="531">
        <f t="shared" si="88"/>
        <v>0</v>
      </c>
      <c r="EN205" s="531">
        <f t="shared" si="89"/>
        <v>0</v>
      </c>
      <c r="EO205" s="531">
        <f t="shared" si="90"/>
        <v>0</v>
      </c>
      <c r="EP205" s="531">
        <f t="shared" si="91"/>
        <v>0</v>
      </c>
      <c r="EQ205" s="531">
        <f t="shared" si="92"/>
        <v>0</v>
      </c>
      <c r="ER205" s="531">
        <f t="shared" si="93"/>
        <v>0</v>
      </c>
      <c r="ES205" s="531">
        <f t="shared" si="94"/>
        <v>0</v>
      </c>
      <c r="ET205" s="531">
        <f t="shared" si="95"/>
        <v>0</v>
      </c>
      <c r="EU205" s="531">
        <f t="shared" si="96"/>
        <v>0</v>
      </c>
      <c r="EV205" s="531">
        <f t="shared" si="97"/>
        <v>0</v>
      </c>
      <c r="EW205" s="531">
        <f t="shared" si="98"/>
        <v>0</v>
      </c>
      <c r="EX205" s="531">
        <f t="shared" si="99"/>
        <v>0</v>
      </c>
      <c r="EY205" s="531">
        <f t="shared" si="100"/>
        <v>0</v>
      </c>
      <c r="EZ205" s="531">
        <f t="shared" si="101"/>
        <v>0</v>
      </c>
      <c r="FA205" s="531">
        <f t="shared" si="102"/>
        <v>0</v>
      </c>
      <c r="FB205" s="531">
        <f t="shared" si="103"/>
        <v>0</v>
      </c>
      <c r="FC205" s="531">
        <f t="shared" si="104"/>
        <v>0</v>
      </c>
      <c r="FD205" s="531">
        <f t="shared" si="105"/>
        <v>0</v>
      </c>
      <c r="FF205" s="532">
        <f>IF(EXACT(A205,LCI!A47),LCI!L47,-1*10^6)</f>
        <v>0</v>
      </c>
      <c r="FG205" s="532">
        <f t="shared" si="106"/>
        <v>0</v>
      </c>
      <c r="FH205" s="532">
        <f t="shared" si="107"/>
        <v>0</v>
      </c>
      <c r="FI205" s="532">
        <f t="shared" si="108"/>
        <v>0</v>
      </c>
      <c r="FJ205" s="532">
        <f t="shared" si="109"/>
        <v>0</v>
      </c>
      <c r="FK205" s="532">
        <f t="shared" si="110"/>
        <v>0</v>
      </c>
      <c r="FL205" s="532">
        <f t="shared" si="111"/>
        <v>0</v>
      </c>
      <c r="FM205" s="532">
        <f t="shared" si="112"/>
        <v>0</v>
      </c>
      <c r="FN205" s="532">
        <f t="shared" si="113"/>
        <v>0</v>
      </c>
      <c r="FO205" s="532">
        <f t="shared" si="114"/>
        <v>0</v>
      </c>
      <c r="FP205" s="532">
        <f t="shared" si="115"/>
        <v>0</v>
      </c>
      <c r="FQ205" s="532">
        <f t="shared" si="116"/>
        <v>0</v>
      </c>
      <c r="FR205" s="532">
        <f t="shared" si="117"/>
        <v>0</v>
      </c>
      <c r="FS205" s="532">
        <f t="shared" si="118"/>
        <v>0</v>
      </c>
      <c r="FT205" s="532">
        <f t="shared" si="119"/>
        <v>0</v>
      </c>
      <c r="FU205" s="532">
        <f t="shared" si="120"/>
        <v>0</v>
      </c>
      <c r="FV205" s="532">
        <f t="shared" si="121"/>
        <v>0</v>
      </c>
      <c r="FW205" s="532">
        <f t="shared" si="122"/>
        <v>0</v>
      </c>
      <c r="FX205" s="532">
        <f t="shared" si="123"/>
        <v>0</v>
      </c>
      <c r="FY205" s="532">
        <f t="shared" si="124"/>
        <v>0</v>
      </c>
      <c r="FZ205" s="532">
        <f t="shared" si="125"/>
        <v>0</v>
      </c>
      <c r="GA205" s="532">
        <f t="shared" si="126"/>
        <v>0</v>
      </c>
      <c r="GC205" s="533">
        <f>IF(EXACT(A205,LCI!A47),LCI!M47,-1*10^6)</f>
        <v>0</v>
      </c>
      <c r="GD205" s="533">
        <f t="shared" si="127"/>
        <v>0</v>
      </c>
      <c r="GE205" s="533">
        <f t="shared" si="128"/>
        <v>0</v>
      </c>
      <c r="GF205" s="533">
        <f t="shared" si="129"/>
        <v>0</v>
      </c>
      <c r="GG205" s="533">
        <f t="shared" si="130"/>
        <v>0</v>
      </c>
      <c r="GH205" s="533">
        <f t="shared" si="131"/>
        <v>0</v>
      </c>
      <c r="GI205" s="533">
        <f t="shared" si="132"/>
        <v>0</v>
      </c>
      <c r="GJ205" s="533">
        <f t="shared" si="133"/>
        <v>0</v>
      </c>
      <c r="GK205" s="533">
        <f t="shared" si="134"/>
        <v>0</v>
      </c>
      <c r="GL205" s="533">
        <f t="shared" si="135"/>
        <v>0</v>
      </c>
      <c r="GM205" s="533">
        <f t="shared" si="136"/>
        <v>0</v>
      </c>
      <c r="GN205" s="533">
        <f t="shared" si="137"/>
        <v>0</v>
      </c>
      <c r="GO205" s="533">
        <f t="shared" si="138"/>
        <v>0</v>
      </c>
      <c r="GP205" s="533">
        <f t="shared" si="139"/>
        <v>0</v>
      </c>
      <c r="GQ205" s="533">
        <f t="shared" si="140"/>
        <v>0</v>
      </c>
      <c r="GR205" s="533">
        <f t="shared" si="141"/>
        <v>0</v>
      </c>
      <c r="GS205" s="533">
        <f t="shared" si="142"/>
        <v>0</v>
      </c>
      <c r="GT205" s="533">
        <f t="shared" si="143"/>
        <v>0</v>
      </c>
      <c r="GU205" s="533">
        <f t="shared" si="144"/>
        <v>0</v>
      </c>
      <c r="GV205" s="533">
        <f t="shared" si="145"/>
        <v>0</v>
      </c>
      <c r="GW205" s="533">
        <f t="shared" si="146"/>
        <v>0</v>
      </c>
      <c r="GX205" s="533">
        <f t="shared" si="147"/>
        <v>0</v>
      </c>
      <c r="GZ205" s="511">
        <f>IF(EXACT(A205,LCI!A47),LCI!N47,-1*10^6)</f>
        <v>0</v>
      </c>
      <c r="HA205" s="511">
        <f t="shared" si="148"/>
        <v>0</v>
      </c>
      <c r="HB205" s="511">
        <f t="shared" si="149"/>
        <v>0</v>
      </c>
      <c r="HC205" s="511">
        <f t="shared" si="150"/>
        <v>0</v>
      </c>
      <c r="HD205" s="511">
        <f t="shared" si="151"/>
        <v>0</v>
      </c>
      <c r="HE205" s="511">
        <f t="shared" si="152"/>
        <v>0</v>
      </c>
      <c r="HF205" s="511">
        <f t="shared" si="153"/>
        <v>0</v>
      </c>
      <c r="HG205" s="511">
        <f t="shared" si="154"/>
        <v>0</v>
      </c>
      <c r="HH205" s="511">
        <f t="shared" si="155"/>
        <v>0</v>
      </c>
      <c r="HI205" s="511">
        <f t="shared" si="156"/>
        <v>0</v>
      </c>
      <c r="HJ205" s="511">
        <f t="shared" si="157"/>
        <v>0</v>
      </c>
      <c r="HK205" s="511">
        <f t="shared" si="158"/>
        <v>0</v>
      </c>
      <c r="HL205" s="511">
        <f t="shared" si="159"/>
        <v>0</v>
      </c>
      <c r="HM205" s="511">
        <f t="shared" si="160"/>
        <v>0</v>
      </c>
      <c r="HN205" s="511">
        <f t="shared" si="161"/>
        <v>0</v>
      </c>
      <c r="HO205" s="511">
        <f t="shared" si="162"/>
        <v>0</v>
      </c>
      <c r="HP205" s="511">
        <f t="shared" si="163"/>
        <v>0</v>
      </c>
      <c r="HQ205" s="511">
        <f t="shared" si="164"/>
        <v>0</v>
      </c>
      <c r="HR205" s="511">
        <f t="shared" si="165"/>
        <v>0</v>
      </c>
      <c r="HS205" s="511">
        <f t="shared" si="166"/>
        <v>0</v>
      </c>
      <c r="HT205" s="511">
        <f t="shared" si="167"/>
        <v>0</v>
      </c>
      <c r="HU205" s="511">
        <f t="shared" si="168"/>
        <v>0</v>
      </c>
      <c r="HW205" s="534">
        <f>IF(EXACT(A205,LCI!A47),LCI!O47,-1*10^6)</f>
        <v>0</v>
      </c>
      <c r="HX205" s="534">
        <f t="shared" si="169"/>
        <v>0</v>
      </c>
      <c r="HY205" s="534">
        <f t="shared" si="170"/>
        <v>0</v>
      </c>
      <c r="HZ205" s="534">
        <f t="shared" si="171"/>
        <v>0</v>
      </c>
      <c r="IA205" s="534">
        <f t="shared" si="172"/>
        <v>0</v>
      </c>
      <c r="IB205" s="534">
        <f t="shared" si="173"/>
        <v>0</v>
      </c>
      <c r="IC205" s="534">
        <f t="shared" si="174"/>
        <v>0</v>
      </c>
      <c r="ID205" s="534">
        <f t="shared" si="175"/>
        <v>0</v>
      </c>
      <c r="IE205" s="534">
        <f t="shared" si="176"/>
        <v>0</v>
      </c>
      <c r="IF205" s="534">
        <f t="shared" si="177"/>
        <v>0</v>
      </c>
      <c r="IG205" s="534">
        <f t="shared" si="178"/>
        <v>0</v>
      </c>
      <c r="IH205" s="534">
        <f t="shared" si="179"/>
        <v>0</v>
      </c>
      <c r="II205" s="534">
        <f t="shared" si="180"/>
        <v>0</v>
      </c>
      <c r="IJ205" s="534">
        <f t="shared" si="181"/>
        <v>0</v>
      </c>
      <c r="IK205" s="534">
        <f t="shared" si="182"/>
        <v>0</v>
      </c>
      <c r="IL205" s="534">
        <f t="shared" si="183"/>
        <v>0</v>
      </c>
      <c r="IM205" s="534">
        <f t="shared" si="184"/>
        <v>0</v>
      </c>
      <c r="IN205" s="534">
        <f t="shared" si="185"/>
        <v>0</v>
      </c>
      <c r="IO205" s="534">
        <f t="shared" si="186"/>
        <v>0</v>
      </c>
      <c r="IP205" s="534">
        <f t="shared" si="187"/>
        <v>0</v>
      </c>
      <c r="IQ205" s="534">
        <f t="shared" si="188"/>
        <v>0</v>
      </c>
      <c r="IR205" s="534">
        <f t="shared" si="189"/>
        <v>0</v>
      </c>
      <c r="IT205" s="531">
        <f>IF(EXACT(A205,LCI!A47),LCI!P47,-1*10^6)</f>
        <v>0</v>
      </c>
      <c r="IU205" s="531">
        <f t="shared" si="190"/>
        <v>0</v>
      </c>
      <c r="IV205" s="531">
        <f t="shared" si="191"/>
        <v>0</v>
      </c>
      <c r="IW205" s="531">
        <f t="shared" si="192"/>
        <v>0</v>
      </c>
      <c r="IX205" s="531">
        <f t="shared" si="193"/>
        <v>0</v>
      </c>
      <c r="IY205" s="531">
        <f t="shared" si="194"/>
        <v>0</v>
      </c>
      <c r="IZ205" s="531">
        <f t="shared" si="195"/>
        <v>0</v>
      </c>
      <c r="JA205" s="531">
        <f t="shared" si="196"/>
        <v>0</v>
      </c>
      <c r="JB205" s="531">
        <f t="shared" si="197"/>
        <v>0</v>
      </c>
      <c r="JC205" s="531">
        <f t="shared" si="198"/>
        <v>0</v>
      </c>
      <c r="JD205" s="531">
        <f t="shared" si="199"/>
        <v>0</v>
      </c>
      <c r="JE205" s="531">
        <f t="shared" si="200"/>
        <v>0</v>
      </c>
      <c r="JF205" s="531">
        <f t="shared" si="201"/>
        <v>0</v>
      </c>
      <c r="JG205" s="531">
        <f t="shared" si="202"/>
        <v>0</v>
      </c>
      <c r="JH205" s="531">
        <f t="shared" si="203"/>
        <v>0</v>
      </c>
      <c r="JI205" s="531">
        <f t="shared" si="204"/>
        <v>0</v>
      </c>
      <c r="JJ205" s="531">
        <f t="shared" si="205"/>
        <v>0</v>
      </c>
      <c r="JK205" s="531">
        <f t="shared" si="206"/>
        <v>0</v>
      </c>
      <c r="JL205" s="531">
        <f t="shared" si="207"/>
        <v>0</v>
      </c>
      <c r="JM205" s="531">
        <f t="shared" si="208"/>
        <v>0</v>
      </c>
      <c r="JN205" s="531">
        <f t="shared" si="209"/>
        <v>0</v>
      </c>
      <c r="JO205" s="531">
        <f t="shared" si="210"/>
        <v>0</v>
      </c>
      <c r="JQ205" s="532">
        <f>IF(EXACT(A205,LCI!A47),LCI!Q47,-1*10^6)</f>
        <v>0</v>
      </c>
      <c r="JR205" s="532">
        <f t="shared" si="211"/>
        <v>0</v>
      </c>
      <c r="JS205" s="532">
        <f t="shared" si="212"/>
        <v>0</v>
      </c>
      <c r="JT205" s="532">
        <f t="shared" si="213"/>
        <v>0</v>
      </c>
      <c r="JU205" s="532">
        <f t="shared" si="214"/>
        <v>0</v>
      </c>
      <c r="JV205" s="532">
        <f t="shared" si="215"/>
        <v>0</v>
      </c>
      <c r="JW205" s="532">
        <f t="shared" si="216"/>
        <v>0</v>
      </c>
      <c r="JX205" s="532">
        <f t="shared" si="217"/>
        <v>0</v>
      </c>
      <c r="JY205" s="532">
        <f t="shared" si="218"/>
        <v>0</v>
      </c>
      <c r="JZ205" s="532">
        <f t="shared" si="219"/>
        <v>0</v>
      </c>
      <c r="KA205" s="532">
        <f t="shared" si="220"/>
        <v>0</v>
      </c>
      <c r="KB205" s="532">
        <f t="shared" si="221"/>
        <v>0</v>
      </c>
      <c r="KC205" s="532">
        <f t="shared" si="222"/>
        <v>0</v>
      </c>
      <c r="KD205" s="532">
        <f t="shared" si="223"/>
        <v>0</v>
      </c>
      <c r="KE205" s="532">
        <f t="shared" si="224"/>
        <v>0</v>
      </c>
      <c r="KF205" s="532">
        <f t="shared" si="225"/>
        <v>0</v>
      </c>
      <c r="KG205" s="532">
        <f t="shared" si="226"/>
        <v>0</v>
      </c>
      <c r="KH205" s="532">
        <f t="shared" si="227"/>
        <v>0</v>
      </c>
      <c r="KI205" s="532">
        <f t="shared" si="228"/>
        <v>0</v>
      </c>
      <c r="KJ205" s="532">
        <f t="shared" si="229"/>
        <v>0</v>
      </c>
      <c r="KK205" s="532">
        <f t="shared" si="230"/>
        <v>0</v>
      </c>
      <c r="KL205" s="532">
        <f t="shared" si="231"/>
        <v>0</v>
      </c>
      <c r="KN205" s="533">
        <f>IF(EXACT(A205,LCI!A47),LCI!R47,-1*10^6)</f>
        <v>0</v>
      </c>
      <c r="KO205" s="533">
        <f t="shared" si="232"/>
        <v>0</v>
      </c>
      <c r="KP205" s="533">
        <f t="shared" si="233"/>
        <v>0</v>
      </c>
      <c r="KQ205" s="533">
        <f t="shared" si="234"/>
        <v>0</v>
      </c>
      <c r="KR205" s="533">
        <f t="shared" si="235"/>
        <v>0</v>
      </c>
      <c r="KS205" s="533">
        <f t="shared" si="236"/>
        <v>0</v>
      </c>
      <c r="KT205" s="533">
        <f t="shared" si="237"/>
        <v>0</v>
      </c>
      <c r="KU205" s="533">
        <f t="shared" si="238"/>
        <v>0</v>
      </c>
      <c r="KV205" s="533">
        <f t="shared" si="239"/>
        <v>0</v>
      </c>
      <c r="KW205" s="533">
        <f t="shared" si="240"/>
        <v>0</v>
      </c>
      <c r="KX205" s="533">
        <f t="shared" si="241"/>
        <v>0</v>
      </c>
      <c r="KY205" s="533">
        <f t="shared" si="242"/>
        <v>0</v>
      </c>
      <c r="KZ205" s="533">
        <f t="shared" si="243"/>
        <v>0</v>
      </c>
      <c r="LA205" s="533">
        <f t="shared" si="244"/>
        <v>0</v>
      </c>
      <c r="LB205" s="533">
        <f t="shared" si="245"/>
        <v>0</v>
      </c>
      <c r="LC205" s="533">
        <f t="shared" si="246"/>
        <v>0</v>
      </c>
      <c r="LD205" s="533">
        <f t="shared" si="247"/>
        <v>0</v>
      </c>
      <c r="LE205" s="533">
        <f t="shared" si="248"/>
        <v>0</v>
      </c>
      <c r="LF205" s="533">
        <f t="shared" si="249"/>
        <v>0</v>
      </c>
      <c r="LG205" s="533">
        <f t="shared" si="250"/>
        <v>0</v>
      </c>
      <c r="LH205" s="533">
        <f t="shared" si="251"/>
        <v>0</v>
      </c>
      <c r="LI205" s="533">
        <f t="shared" si="252"/>
        <v>0</v>
      </c>
    </row>
    <row r="206" spans="1:321" x14ac:dyDescent="0.25">
      <c r="A206" s="14" t="str">
        <f>LCI!A48</f>
        <v>Water, Rain, Blue? (m3/yr)</v>
      </c>
      <c r="B206" s="42">
        <f>B30</f>
        <v>575000</v>
      </c>
      <c r="C206" s="42">
        <f t="shared" ref="C206:P206" si="333">C30</f>
        <v>575000</v>
      </c>
      <c r="D206" s="42">
        <f t="shared" si="333"/>
        <v>650000</v>
      </c>
      <c r="E206" s="42">
        <f t="shared" si="333"/>
        <v>650000</v>
      </c>
      <c r="F206" s="42">
        <f t="shared" si="333"/>
        <v>650000</v>
      </c>
      <c r="G206" s="42">
        <f t="shared" si="333"/>
        <v>0</v>
      </c>
      <c r="H206" s="42">
        <f t="shared" si="333"/>
        <v>0</v>
      </c>
      <c r="I206" s="42">
        <f t="shared" si="333"/>
        <v>0</v>
      </c>
      <c r="J206" s="42">
        <f t="shared" si="333"/>
        <v>464000</v>
      </c>
      <c r="K206" s="42">
        <f t="shared" si="333"/>
        <v>635000</v>
      </c>
      <c r="L206" s="42">
        <f t="shared" si="333"/>
        <v>0</v>
      </c>
      <c r="M206" s="42">
        <f t="shared" si="333"/>
        <v>0</v>
      </c>
      <c r="N206" s="42">
        <f t="shared" si="333"/>
        <v>0</v>
      </c>
      <c r="O206" s="257">
        <f t="shared" si="333"/>
        <v>0</v>
      </c>
      <c r="P206" s="251">
        <f t="shared" si="333"/>
        <v>0</v>
      </c>
      <c r="Q206" s="251"/>
      <c r="R206" s="251"/>
      <c r="S206" s="251"/>
      <c r="T206" s="268"/>
      <c r="U206" s="251"/>
      <c r="V206" s="251"/>
      <c r="X206" s="45">
        <f>IF(EXACT(A206,LCI!A48),LCI!G48,-1*10^6)</f>
        <v>0</v>
      </c>
      <c r="Y206" s="47">
        <f t="shared" si="45"/>
        <v>0</v>
      </c>
      <c r="Z206" s="47">
        <f t="shared" si="46"/>
        <v>0</v>
      </c>
      <c r="AA206" s="47">
        <f t="shared" si="47"/>
        <v>0</v>
      </c>
      <c r="AB206" s="47">
        <f t="shared" si="327"/>
        <v>0</v>
      </c>
      <c r="AC206" s="47">
        <f t="shared" si="328"/>
        <v>0</v>
      </c>
      <c r="AD206" s="47">
        <f t="shared" ref="AD206:AD220" si="334">G206*$X206</f>
        <v>0</v>
      </c>
      <c r="AE206" s="47">
        <f t="shared" ref="AE206:AE220" si="335">H206*$X206</f>
        <v>0</v>
      </c>
      <c r="AF206" s="47">
        <f t="shared" ref="AF206:AF220" si="336">I206*$X206</f>
        <v>0</v>
      </c>
      <c r="AG206" s="47">
        <f t="shared" ref="AG206:AG220" si="337">J206*$X206</f>
        <v>0</v>
      </c>
      <c r="AH206" s="47">
        <f t="shared" ref="AH206:AH220" si="338">K206*$X206</f>
        <v>0</v>
      </c>
      <c r="AI206" s="47">
        <f t="shared" ref="AI206:AI220" si="339">L206*$X206</f>
        <v>0</v>
      </c>
      <c r="AJ206" s="47">
        <f t="shared" ref="AJ206:AJ207" si="340">M206*$X206</f>
        <v>0</v>
      </c>
      <c r="AK206" s="47">
        <f t="shared" si="50"/>
        <v>0</v>
      </c>
      <c r="AL206" s="262">
        <f t="shared" si="51"/>
        <v>0</v>
      </c>
      <c r="AM206" s="260">
        <f t="shared" si="52"/>
        <v>0</v>
      </c>
      <c r="AN206" s="260">
        <f t="shared" si="53"/>
        <v>0</v>
      </c>
      <c r="AO206" s="260">
        <f t="shared" si="54"/>
        <v>0</v>
      </c>
      <c r="AP206" s="260">
        <f t="shared" si="55"/>
        <v>0</v>
      </c>
      <c r="AQ206" s="260">
        <f t="shared" si="56"/>
        <v>0</v>
      </c>
      <c r="AR206" s="260">
        <f t="shared" si="57"/>
        <v>0</v>
      </c>
      <c r="AS206" s="260">
        <f t="shared" si="58"/>
        <v>0</v>
      </c>
      <c r="AU206" s="41">
        <f>IF(EXACT(A206,LCI!A48),LCI!H48,-1*10^6)</f>
        <v>0</v>
      </c>
      <c r="AV206" s="71">
        <f t="shared" si="9"/>
        <v>0</v>
      </c>
      <c r="AW206" s="71">
        <f t="shared" si="10"/>
        <v>0</v>
      </c>
      <c r="AX206" s="71">
        <f t="shared" si="11"/>
        <v>0</v>
      </c>
      <c r="AY206" s="71">
        <f t="shared" si="12"/>
        <v>0</v>
      </c>
      <c r="AZ206" s="71">
        <f t="shared" si="13"/>
        <v>0</v>
      </c>
      <c r="BA206" s="71">
        <f t="shared" ref="BA206:BA220" si="341">G206*$AU206</f>
        <v>0</v>
      </c>
      <c r="BB206" s="71">
        <f t="shared" ref="BB206:BB220" si="342">H206*$AU206</f>
        <v>0</v>
      </c>
      <c r="BC206" s="71">
        <f t="shared" ref="BC206:BC220" si="343">I206*$AU206</f>
        <v>0</v>
      </c>
      <c r="BD206" s="520">
        <f t="shared" ref="BD206:BD220" si="344">J206*$AU206</f>
        <v>0</v>
      </c>
      <c r="BE206" s="521">
        <f t="shared" ref="BE206:BE220" si="345">K206*$AU206</f>
        <v>0</v>
      </c>
      <c r="BF206" s="71">
        <f t="shared" ref="BF206:BF220" si="346">L206*$AU206</f>
        <v>0</v>
      </c>
      <c r="BG206" s="521">
        <f t="shared" ref="BG206:BG207" si="347">M206*$AU206</f>
        <v>0</v>
      </c>
      <c r="BH206" s="529">
        <f t="shared" si="263"/>
        <v>0</v>
      </c>
      <c r="BI206" s="71">
        <f t="shared" si="254"/>
        <v>0</v>
      </c>
      <c r="BJ206" s="71">
        <f t="shared" si="255"/>
        <v>0</v>
      </c>
      <c r="BK206" s="71">
        <f t="shared" si="256"/>
        <v>0</v>
      </c>
      <c r="BL206" s="71">
        <f t="shared" si="257"/>
        <v>0</v>
      </c>
      <c r="BM206" s="71">
        <f t="shared" si="258"/>
        <v>0</v>
      </c>
      <c r="BN206" s="71">
        <f t="shared" si="259"/>
        <v>0</v>
      </c>
      <c r="BO206" s="71">
        <f t="shared" si="260"/>
        <v>0</v>
      </c>
      <c r="BP206" s="71">
        <f t="shared" si="261"/>
        <v>0</v>
      </c>
      <c r="BR206" s="507">
        <f>IF(EXACT(A206,LCI!A48),LCI!I48,-1*10^6)</f>
        <v>0</v>
      </c>
      <c r="BS206" s="507">
        <f t="shared" si="59"/>
        <v>0</v>
      </c>
      <c r="BT206" s="507">
        <f t="shared" si="60"/>
        <v>0</v>
      </c>
      <c r="BU206" s="507">
        <f t="shared" si="60"/>
        <v>0</v>
      </c>
      <c r="BV206" s="507">
        <f t="shared" si="60"/>
        <v>0</v>
      </c>
      <c r="BW206" s="507">
        <f t="shared" si="60"/>
        <v>0</v>
      </c>
      <c r="BX206" s="507">
        <f t="shared" si="60"/>
        <v>0</v>
      </c>
      <c r="BY206" s="507">
        <f t="shared" si="315"/>
        <v>0</v>
      </c>
      <c r="BZ206" s="507">
        <f t="shared" si="280"/>
        <v>0</v>
      </c>
      <c r="CA206" s="507">
        <f t="shared" si="280"/>
        <v>0</v>
      </c>
      <c r="CB206" s="507">
        <f t="shared" si="280"/>
        <v>0</v>
      </c>
      <c r="CC206" s="507">
        <f t="shared" si="280"/>
        <v>0</v>
      </c>
      <c r="CD206" s="507">
        <f t="shared" si="280"/>
        <v>0</v>
      </c>
      <c r="CE206" s="507">
        <f t="shared" si="280"/>
        <v>0</v>
      </c>
      <c r="CF206" s="507">
        <f t="shared" si="281"/>
        <v>0</v>
      </c>
      <c r="CG206" s="507">
        <f t="shared" si="281"/>
        <v>0</v>
      </c>
      <c r="CH206" s="507">
        <f t="shared" si="281"/>
        <v>0</v>
      </c>
      <c r="CI206" s="507">
        <f t="shared" si="281"/>
        <v>0</v>
      </c>
      <c r="CJ206" s="507">
        <f t="shared" si="276"/>
        <v>0</v>
      </c>
      <c r="CK206" s="507">
        <f t="shared" si="61"/>
        <v>0</v>
      </c>
      <c r="CL206" s="507">
        <f t="shared" si="61"/>
        <v>0</v>
      </c>
      <c r="CM206" s="507">
        <f t="shared" si="61"/>
        <v>0</v>
      </c>
      <c r="CO206" s="511">
        <f>IF(EXACT(A206,LCI!A48),LCI!F48,-1*10^6)</f>
        <v>0</v>
      </c>
      <c r="CP206" s="511">
        <f t="shared" si="62"/>
        <v>0</v>
      </c>
      <c r="CQ206" s="511">
        <f t="shared" si="62"/>
        <v>0</v>
      </c>
      <c r="CR206" s="511">
        <f t="shared" si="62"/>
        <v>0</v>
      </c>
      <c r="CS206" s="511">
        <f t="shared" si="62"/>
        <v>0</v>
      </c>
      <c r="CT206" s="511">
        <f t="shared" si="62"/>
        <v>0</v>
      </c>
      <c r="CU206" s="511">
        <f t="shared" si="316"/>
        <v>0</v>
      </c>
      <c r="CV206" s="511">
        <f t="shared" si="282"/>
        <v>0</v>
      </c>
      <c r="CW206" s="511">
        <f t="shared" si="282"/>
        <v>0</v>
      </c>
      <c r="CX206" s="511">
        <f t="shared" si="282"/>
        <v>0</v>
      </c>
      <c r="CY206" s="511">
        <f t="shared" si="282"/>
        <v>0</v>
      </c>
      <c r="CZ206" s="511">
        <f t="shared" si="282"/>
        <v>0</v>
      </c>
      <c r="DA206" s="511">
        <f t="shared" si="282"/>
        <v>0</v>
      </c>
      <c r="DB206" s="511">
        <f t="shared" si="283"/>
        <v>0</v>
      </c>
      <c r="DC206" s="511">
        <f t="shared" si="283"/>
        <v>0</v>
      </c>
      <c r="DD206" s="511">
        <f t="shared" si="283"/>
        <v>0</v>
      </c>
      <c r="DE206" s="511">
        <f t="shared" si="283"/>
        <v>0</v>
      </c>
      <c r="DF206" s="511">
        <f t="shared" si="275"/>
        <v>0</v>
      </c>
      <c r="DG206" s="511">
        <f t="shared" si="63"/>
        <v>0</v>
      </c>
      <c r="DH206" s="511">
        <f t="shared" si="63"/>
        <v>0</v>
      </c>
      <c r="DI206" s="511">
        <f t="shared" si="63"/>
        <v>0</v>
      </c>
      <c r="DJ206" s="511">
        <f t="shared" si="63"/>
        <v>0</v>
      </c>
      <c r="DL206" s="530">
        <f>IF(EXACT(A206,LCI!A48),LCI!J48,-1*10^6)</f>
        <v>0</v>
      </c>
      <c r="DM206" s="530">
        <f t="shared" si="64"/>
        <v>0</v>
      </c>
      <c r="DN206" s="530">
        <f t="shared" si="65"/>
        <v>0</v>
      </c>
      <c r="DO206" s="530">
        <f t="shared" si="66"/>
        <v>0</v>
      </c>
      <c r="DP206" s="530">
        <f t="shared" si="67"/>
        <v>0</v>
      </c>
      <c r="DQ206" s="530">
        <f t="shared" si="68"/>
        <v>0</v>
      </c>
      <c r="DR206" s="530">
        <f t="shared" si="69"/>
        <v>0</v>
      </c>
      <c r="DS206" s="530">
        <f t="shared" si="70"/>
        <v>0</v>
      </c>
      <c r="DT206" s="530">
        <f t="shared" si="71"/>
        <v>0</v>
      </c>
      <c r="DU206" s="530">
        <f t="shared" si="72"/>
        <v>0</v>
      </c>
      <c r="DV206" s="530">
        <f t="shared" si="73"/>
        <v>0</v>
      </c>
      <c r="DW206" s="530">
        <f t="shared" si="74"/>
        <v>0</v>
      </c>
      <c r="DX206" s="530">
        <f t="shared" si="75"/>
        <v>0</v>
      </c>
      <c r="DY206" s="530">
        <f t="shared" si="76"/>
        <v>0</v>
      </c>
      <c r="DZ206" s="530">
        <f t="shared" si="77"/>
        <v>0</v>
      </c>
      <c r="EA206" s="530">
        <f t="shared" si="78"/>
        <v>0</v>
      </c>
      <c r="EB206" s="530">
        <f t="shared" si="79"/>
        <v>0</v>
      </c>
      <c r="EC206" s="530">
        <f t="shared" si="80"/>
        <v>0</v>
      </c>
      <c r="ED206" s="530">
        <f t="shared" si="81"/>
        <v>0</v>
      </c>
      <c r="EE206" s="530">
        <f t="shared" si="82"/>
        <v>0</v>
      </c>
      <c r="EF206" s="530">
        <f t="shared" si="83"/>
        <v>0</v>
      </c>
      <c r="EG206" s="530">
        <f t="shared" si="84"/>
        <v>0</v>
      </c>
      <c r="EI206" s="535">
        <f>IF(EXACT(A206,LCI!A48),LCI!K48,-1*10^6)</f>
        <v>0</v>
      </c>
      <c r="EJ206" s="531">
        <f t="shared" si="85"/>
        <v>0</v>
      </c>
      <c r="EK206" s="536">
        <f t="shared" si="86"/>
        <v>0</v>
      </c>
      <c r="EL206" s="531">
        <f t="shared" si="87"/>
        <v>0</v>
      </c>
      <c r="EM206" s="531">
        <f t="shared" si="88"/>
        <v>0</v>
      </c>
      <c r="EN206" s="531">
        <f t="shared" si="89"/>
        <v>0</v>
      </c>
      <c r="EO206" s="531">
        <f t="shared" si="90"/>
        <v>0</v>
      </c>
      <c r="EP206" s="531">
        <f t="shared" si="91"/>
        <v>0</v>
      </c>
      <c r="EQ206" s="531">
        <f t="shared" si="92"/>
        <v>0</v>
      </c>
      <c r="ER206" s="531">
        <f t="shared" si="93"/>
        <v>0</v>
      </c>
      <c r="ES206" s="531">
        <f t="shared" si="94"/>
        <v>0</v>
      </c>
      <c r="ET206" s="531">
        <f t="shared" si="95"/>
        <v>0</v>
      </c>
      <c r="EU206" s="531">
        <f t="shared" si="96"/>
        <v>0</v>
      </c>
      <c r="EV206" s="531">
        <f t="shared" si="97"/>
        <v>0</v>
      </c>
      <c r="EW206" s="531">
        <f t="shared" si="98"/>
        <v>0</v>
      </c>
      <c r="EX206" s="531">
        <f t="shared" si="99"/>
        <v>0</v>
      </c>
      <c r="EY206" s="531">
        <f t="shared" si="100"/>
        <v>0</v>
      </c>
      <c r="EZ206" s="531">
        <f t="shared" si="101"/>
        <v>0</v>
      </c>
      <c r="FA206" s="531">
        <f t="shared" si="102"/>
        <v>0</v>
      </c>
      <c r="FB206" s="531">
        <f t="shared" si="103"/>
        <v>0</v>
      </c>
      <c r="FC206" s="531">
        <f t="shared" si="104"/>
        <v>0</v>
      </c>
      <c r="FD206" s="531">
        <f t="shared" si="105"/>
        <v>0</v>
      </c>
      <c r="FF206" s="532">
        <f>IF(EXACT(A206,LCI!A48),LCI!L48,-1*10^6)</f>
        <v>0</v>
      </c>
      <c r="FG206" s="532">
        <f t="shared" si="106"/>
        <v>0</v>
      </c>
      <c r="FH206" s="532">
        <f t="shared" si="107"/>
        <v>0</v>
      </c>
      <c r="FI206" s="532">
        <f t="shared" si="108"/>
        <v>0</v>
      </c>
      <c r="FJ206" s="532">
        <f t="shared" si="109"/>
        <v>0</v>
      </c>
      <c r="FK206" s="532">
        <f t="shared" si="110"/>
        <v>0</v>
      </c>
      <c r="FL206" s="532">
        <f t="shared" si="111"/>
        <v>0</v>
      </c>
      <c r="FM206" s="532">
        <f t="shared" si="112"/>
        <v>0</v>
      </c>
      <c r="FN206" s="532">
        <f t="shared" si="113"/>
        <v>0</v>
      </c>
      <c r="FO206" s="532">
        <f t="shared" si="114"/>
        <v>0</v>
      </c>
      <c r="FP206" s="532">
        <f t="shared" si="115"/>
        <v>0</v>
      </c>
      <c r="FQ206" s="532">
        <f t="shared" si="116"/>
        <v>0</v>
      </c>
      <c r="FR206" s="532">
        <f t="shared" si="117"/>
        <v>0</v>
      </c>
      <c r="FS206" s="532">
        <f t="shared" si="118"/>
        <v>0</v>
      </c>
      <c r="FT206" s="532">
        <f t="shared" si="119"/>
        <v>0</v>
      </c>
      <c r="FU206" s="532">
        <f t="shared" si="120"/>
        <v>0</v>
      </c>
      <c r="FV206" s="532">
        <f t="shared" si="121"/>
        <v>0</v>
      </c>
      <c r="FW206" s="532">
        <f t="shared" si="122"/>
        <v>0</v>
      </c>
      <c r="FX206" s="532">
        <f t="shared" si="123"/>
        <v>0</v>
      </c>
      <c r="FY206" s="532">
        <f t="shared" si="124"/>
        <v>0</v>
      </c>
      <c r="FZ206" s="532">
        <f t="shared" si="125"/>
        <v>0</v>
      </c>
      <c r="GA206" s="532">
        <f t="shared" si="126"/>
        <v>0</v>
      </c>
      <c r="GC206" s="533">
        <f>IF(EXACT(A206,LCI!A48),LCI!M48,-1*10^6)</f>
        <v>0</v>
      </c>
      <c r="GD206" s="533">
        <f t="shared" si="127"/>
        <v>0</v>
      </c>
      <c r="GE206" s="533">
        <f t="shared" si="128"/>
        <v>0</v>
      </c>
      <c r="GF206" s="533">
        <f t="shared" si="129"/>
        <v>0</v>
      </c>
      <c r="GG206" s="533">
        <f t="shared" si="130"/>
        <v>0</v>
      </c>
      <c r="GH206" s="533">
        <f t="shared" si="131"/>
        <v>0</v>
      </c>
      <c r="GI206" s="533">
        <f t="shared" si="132"/>
        <v>0</v>
      </c>
      <c r="GJ206" s="533">
        <f t="shared" si="133"/>
        <v>0</v>
      </c>
      <c r="GK206" s="533">
        <f t="shared" si="134"/>
        <v>0</v>
      </c>
      <c r="GL206" s="533">
        <f t="shared" si="135"/>
        <v>0</v>
      </c>
      <c r="GM206" s="533">
        <f t="shared" si="136"/>
        <v>0</v>
      </c>
      <c r="GN206" s="533">
        <f t="shared" si="137"/>
        <v>0</v>
      </c>
      <c r="GO206" s="533">
        <f t="shared" si="138"/>
        <v>0</v>
      </c>
      <c r="GP206" s="533">
        <f t="shared" si="139"/>
        <v>0</v>
      </c>
      <c r="GQ206" s="533">
        <f t="shared" si="140"/>
        <v>0</v>
      </c>
      <c r="GR206" s="533">
        <f t="shared" si="141"/>
        <v>0</v>
      </c>
      <c r="GS206" s="533">
        <f t="shared" si="142"/>
        <v>0</v>
      </c>
      <c r="GT206" s="533">
        <f t="shared" si="143"/>
        <v>0</v>
      </c>
      <c r="GU206" s="533">
        <f t="shared" si="144"/>
        <v>0</v>
      </c>
      <c r="GV206" s="533">
        <f t="shared" si="145"/>
        <v>0</v>
      </c>
      <c r="GW206" s="533">
        <f t="shared" si="146"/>
        <v>0</v>
      </c>
      <c r="GX206" s="533">
        <f t="shared" si="147"/>
        <v>0</v>
      </c>
      <c r="GZ206" s="511">
        <f>IF(EXACT(A206,LCI!A48),LCI!N48,-1*10^6)</f>
        <v>0</v>
      </c>
      <c r="HA206" s="511">
        <f t="shared" si="148"/>
        <v>0</v>
      </c>
      <c r="HB206" s="511">
        <f t="shared" si="149"/>
        <v>0</v>
      </c>
      <c r="HC206" s="511">
        <f t="shared" si="150"/>
        <v>0</v>
      </c>
      <c r="HD206" s="511">
        <f t="shared" si="151"/>
        <v>0</v>
      </c>
      <c r="HE206" s="511">
        <f t="shared" si="152"/>
        <v>0</v>
      </c>
      <c r="HF206" s="511">
        <f t="shared" si="153"/>
        <v>0</v>
      </c>
      <c r="HG206" s="511">
        <f t="shared" si="154"/>
        <v>0</v>
      </c>
      <c r="HH206" s="511">
        <f t="shared" si="155"/>
        <v>0</v>
      </c>
      <c r="HI206" s="511">
        <f t="shared" si="156"/>
        <v>0</v>
      </c>
      <c r="HJ206" s="511">
        <f t="shared" si="157"/>
        <v>0</v>
      </c>
      <c r="HK206" s="511">
        <f t="shared" si="158"/>
        <v>0</v>
      </c>
      <c r="HL206" s="511">
        <f t="shared" si="159"/>
        <v>0</v>
      </c>
      <c r="HM206" s="511">
        <f t="shared" si="160"/>
        <v>0</v>
      </c>
      <c r="HN206" s="511">
        <f t="shared" si="161"/>
        <v>0</v>
      </c>
      <c r="HO206" s="511">
        <f t="shared" si="162"/>
        <v>0</v>
      </c>
      <c r="HP206" s="511">
        <f t="shared" si="163"/>
        <v>0</v>
      </c>
      <c r="HQ206" s="511">
        <f t="shared" si="164"/>
        <v>0</v>
      </c>
      <c r="HR206" s="511">
        <f t="shared" si="165"/>
        <v>0</v>
      </c>
      <c r="HS206" s="511">
        <f t="shared" si="166"/>
        <v>0</v>
      </c>
      <c r="HT206" s="511">
        <f t="shared" si="167"/>
        <v>0</v>
      </c>
      <c r="HU206" s="511">
        <f t="shared" si="168"/>
        <v>0</v>
      </c>
      <c r="HW206" s="534">
        <f>IF(EXACT(A206,LCI!A48),LCI!O48,-1*10^6)</f>
        <v>0</v>
      </c>
      <c r="HX206" s="534">
        <f t="shared" si="169"/>
        <v>0</v>
      </c>
      <c r="HY206" s="534">
        <f t="shared" si="170"/>
        <v>0</v>
      </c>
      <c r="HZ206" s="534">
        <f t="shared" si="171"/>
        <v>0</v>
      </c>
      <c r="IA206" s="534">
        <f t="shared" si="172"/>
        <v>0</v>
      </c>
      <c r="IB206" s="534">
        <f t="shared" si="173"/>
        <v>0</v>
      </c>
      <c r="IC206" s="534">
        <f t="shared" si="174"/>
        <v>0</v>
      </c>
      <c r="ID206" s="534">
        <f t="shared" si="175"/>
        <v>0</v>
      </c>
      <c r="IE206" s="534">
        <f t="shared" si="176"/>
        <v>0</v>
      </c>
      <c r="IF206" s="534">
        <f t="shared" si="177"/>
        <v>0</v>
      </c>
      <c r="IG206" s="534">
        <f t="shared" si="178"/>
        <v>0</v>
      </c>
      <c r="IH206" s="534">
        <f t="shared" si="179"/>
        <v>0</v>
      </c>
      <c r="II206" s="534">
        <f t="shared" si="180"/>
        <v>0</v>
      </c>
      <c r="IJ206" s="534">
        <f t="shared" si="181"/>
        <v>0</v>
      </c>
      <c r="IK206" s="534">
        <f t="shared" si="182"/>
        <v>0</v>
      </c>
      <c r="IL206" s="534">
        <f t="shared" si="183"/>
        <v>0</v>
      </c>
      <c r="IM206" s="534">
        <f t="shared" si="184"/>
        <v>0</v>
      </c>
      <c r="IN206" s="534">
        <f t="shared" si="185"/>
        <v>0</v>
      </c>
      <c r="IO206" s="534">
        <f t="shared" si="186"/>
        <v>0</v>
      </c>
      <c r="IP206" s="534">
        <f t="shared" si="187"/>
        <v>0</v>
      </c>
      <c r="IQ206" s="534">
        <f t="shared" si="188"/>
        <v>0</v>
      </c>
      <c r="IR206" s="534">
        <f t="shared" si="189"/>
        <v>0</v>
      </c>
      <c r="IT206" s="531">
        <f>IF(EXACT(A206,LCI!A48),LCI!P48,-1*10^6)</f>
        <v>0</v>
      </c>
      <c r="IU206" s="531">
        <f t="shared" si="190"/>
        <v>0</v>
      </c>
      <c r="IV206" s="531">
        <f t="shared" si="191"/>
        <v>0</v>
      </c>
      <c r="IW206" s="531">
        <f t="shared" si="192"/>
        <v>0</v>
      </c>
      <c r="IX206" s="531">
        <f t="shared" si="193"/>
        <v>0</v>
      </c>
      <c r="IY206" s="531">
        <f t="shared" si="194"/>
        <v>0</v>
      </c>
      <c r="IZ206" s="531">
        <f t="shared" si="195"/>
        <v>0</v>
      </c>
      <c r="JA206" s="531">
        <f t="shared" si="196"/>
        <v>0</v>
      </c>
      <c r="JB206" s="531">
        <f t="shared" si="197"/>
        <v>0</v>
      </c>
      <c r="JC206" s="531">
        <f t="shared" si="198"/>
        <v>0</v>
      </c>
      <c r="JD206" s="531">
        <f t="shared" si="199"/>
        <v>0</v>
      </c>
      <c r="JE206" s="531">
        <f t="shared" si="200"/>
        <v>0</v>
      </c>
      <c r="JF206" s="531">
        <f t="shared" si="201"/>
        <v>0</v>
      </c>
      <c r="JG206" s="531">
        <f t="shared" si="202"/>
        <v>0</v>
      </c>
      <c r="JH206" s="531">
        <f t="shared" si="203"/>
        <v>0</v>
      </c>
      <c r="JI206" s="531">
        <f t="shared" si="204"/>
        <v>0</v>
      </c>
      <c r="JJ206" s="531">
        <f t="shared" si="205"/>
        <v>0</v>
      </c>
      <c r="JK206" s="531">
        <f t="shared" si="206"/>
        <v>0</v>
      </c>
      <c r="JL206" s="531">
        <f t="shared" si="207"/>
        <v>0</v>
      </c>
      <c r="JM206" s="531">
        <f t="shared" si="208"/>
        <v>0</v>
      </c>
      <c r="JN206" s="531">
        <f t="shared" si="209"/>
        <v>0</v>
      </c>
      <c r="JO206" s="531">
        <f t="shared" si="210"/>
        <v>0</v>
      </c>
      <c r="JQ206" s="532">
        <f>IF(EXACT(A206,LCI!A48),LCI!Q48,-1*10^6)</f>
        <v>0</v>
      </c>
      <c r="JR206" s="532">
        <f t="shared" si="211"/>
        <v>0</v>
      </c>
      <c r="JS206" s="532">
        <f t="shared" si="212"/>
        <v>0</v>
      </c>
      <c r="JT206" s="532">
        <f t="shared" si="213"/>
        <v>0</v>
      </c>
      <c r="JU206" s="532">
        <f t="shared" si="214"/>
        <v>0</v>
      </c>
      <c r="JV206" s="532">
        <f t="shared" si="215"/>
        <v>0</v>
      </c>
      <c r="JW206" s="532">
        <f t="shared" si="216"/>
        <v>0</v>
      </c>
      <c r="JX206" s="532">
        <f t="shared" si="217"/>
        <v>0</v>
      </c>
      <c r="JY206" s="532">
        <f t="shared" si="218"/>
        <v>0</v>
      </c>
      <c r="JZ206" s="532">
        <f t="shared" si="219"/>
        <v>0</v>
      </c>
      <c r="KA206" s="532">
        <f t="shared" si="220"/>
        <v>0</v>
      </c>
      <c r="KB206" s="532">
        <f t="shared" si="221"/>
        <v>0</v>
      </c>
      <c r="KC206" s="532">
        <f t="shared" si="222"/>
        <v>0</v>
      </c>
      <c r="KD206" s="532">
        <f t="shared" si="223"/>
        <v>0</v>
      </c>
      <c r="KE206" s="532">
        <f t="shared" si="224"/>
        <v>0</v>
      </c>
      <c r="KF206" s="532">
        <f t="shared" si="225"/>
        <v>0</v>
      </c>
      <c r="KG206" s="532">
        <f t="shared" si="226"/>
        <v>0</v>
      </c>
      <c r="KH206" s="532">
        <f t="shared" si="227"/>
        <v>0</v>
      </c>
      <c r="KI206" s="532">
        <f t="shared" si="228"/>
        <v>0</v>
      </c>
      <c r="KJ206" s="532">
        <f t="shared" si="229"/>
        <v>0</v>
      </c>
      <c r="KK206" s="532">
        <f t="shared" si="230"/>
        <v>0</v>
      </c>
      <c r="KL206" s="532">
        <f t="shared" si="231"/>
        <v>0</v>
      </c>
      <c r="KN206" s="533">
        <f>IF(EXACT(A206,LCI!A48),LCI!R48,-1*10^6)</f>
        <v>0</v>
      </c>
      <c r="KO206" s="533">
        <f t="shared" si="232"/>
        <v>0</v>
      </c>
      <c r="KP206" s="533">
        <f t="shared" si="233"/>
        <v>0</v>
      </c>
      <c r="KQ206" s="533">
        <f t="shared" si="234"/>
        <v>0</v>
      </c>
      <c r="KR206" s="533">
        <f t="shared" si="235"/>
        <v>0</v>
      </c>
      <c r="KS206" s="533">
        <f t="shared" si="236"/>
        <v>0</v>
      </c>
      <c r="KT206" s="533">
        <f t="shared" si="237"/>
        <v>0</v>
      </c>
      <c r="KU206" s="533">
        <f t="shared" si="238"/>
        <v>0</v>
      </c>
      <c r="KV206" s="533">
        <f t="shared" si="239"/>
        <v>0</v>
      </c>
      <c r="KW206" s="533">
        <f t="shared" si="240"/>
        <v>0</v>
      </c>
      <c r="KX206" s="533">
        <f t="shared" si="241"/>
        <v>0</v>
      </c>
      <c r="KY206" s="533">
        <f t="shared" si="242"/>
        <v>0</v>
      </c>
      <c r="KZ206" s="533">
        <f t="shared" si="243"/>
        <v>0</v>
      </c>
      <c r="LA206" s="533">
        <f t="shared" si="244"/>
        <v>0</v>
      </c>
      <c r="LB206" s="533">
        <f t="shared" si="245"/>
        <v>0</v>
      </c>
      <c r="LC206" s="533">
        <f t="shared" si="246"/>
        <v>0</v>
      </c>
      <c r="LD206" s="533">
        <f t="shared" si="247"/>
        <v>0</v>
      </c>
      <c r="LE206" s="533">
        <f t="shared" si="248"/>
        <v>0</v>
      </c>
      <c r="LF206" s="533">
        <f t="shared" si="249"/>
        <v>0</v>
      </c>
      <c r="LG206" s="533">
        <f t="shared" si="250"/>
        <v>0</v>
      </c>
      <c r="LH206" s="533">
        <f t="shared" si="251"/>
        <v>0</v>
      </c>
      <c r="LI206" s="533">
        <f t="shared" si="252"/>
        <v>0</v>
      </c>
    </row>
    <row r="207" spans="1:321" x14ac:dyDescent="0.25">
      <c r="A207" s="14" t="str">
        <f>LCI!A49</f>
        <v>Water, Saline (m3/yr)</v>
      </c>
      <c r="B207" s="42">
        <f>B31</f>
        <v>0</v>
      </c>
      <c r="C207" s="42">
        <f t="shared" ref="C207:P207" si="348">C31</f>
        <v>0</v>
      </c>
      <c r="D207" s="42">
        <f t="shared" si="348"/>
        <v>0</v>
      </c>
      <c r="E207" s="42">
        <f t="shared" si="348"/>
        <v>0</v>
      </c>
      <c r="F207" s="42">
        <f t="shared" si="348"/>
        <v>0</v>
      </c>
      <c r="G207" s="42">
        <f t="shared" si="348"/>
        <v>0</v>
      </c>
      <c r="H207" s="42">
        <f t="shared" si="348"/>
        <v>0</v>
      </c>
      <c r="I207" s="42">
        <f t="shared" si="348"/>
        <v>0</v>
      </c>
      <c r="J207" s="42">
        <f t="shared" si="348"/>
        <v>0</v>
      </c>
      <c r="K207" s="42">
        <f t="shared" si="348"/>
        <v>0</v>
      </c>
      <c r="L207" s="42">
        <f t="shared" si="348"/>
        <v>0</v>
      </c>
      <c r="M207" s="42">
        <f t="shared" si="348"/>
        <v>9242983.7837837841</v>
      </c>
      <c r="N207" s="42">
        <f t="shared" si="348"/>
        <v>9242983.7837837841</v>
      </c>
      <c r="O207" s="257">
        <f t="shared" si="348"/>
        <v>0</v>
      </c>
      <c r="P207" s="251">
        <f t="shared" si="348"/>
        <v>0</v>
      </c>
      <c r="Q207" s="251"/>
      <c r="R207" s="251"/>
      <c r="S207" s="251"/>
      <c r="T207" s="268"/>
      <c r="U207" s="251"/>
      <c r="V207" s="251"/>
      <c r="X207" s="45">
        <f>IF(EXACT(A207,LCI!A49),LCI!G49,-1*10^6)</f>
        <v>0</v>
      </c>
      <c r="Y207" s="47">
        <f t="shared" si="45"/>
        <v>0</v>
      </c>
      <c r="Z207" s="47">
        <f t="shared" si="46"/>
        <v>0</v>
      </c>
      <c r="AA207" s="47">
        <f t="shared" si="47"/>
        <v>0</v>
      </c>
      <c r="AB207" s="47">
        <f t="shared" si="327"/>
        <v>0</v>
      </c>
      <c r="AC207" s="47">
        <f t="shared" si="328"/>
        <v>0</v>
      </c>
      <c r="AD207" s="47">
        <f t="shared" si="334"/>
        <v>0</v>
      </c>
      <c r="AE207" s="47">
        <f t="shared" si="335"/>
        <v>0</v>
      </c>
      <c r="AF207" s="47">
        <f t="shared" si="336"/>
        <v>0</v>
      </c>
      <c r="AG207" s="47">
        <f t="shared" si="337"/>
        <v>0</v>
      </c>
      <c r="AH207" s="47">
        <f t="shared" si="338"/>
        <v>0</v>
      </c>
      <c r="AI207" s="47">
        <f t="shared" si="339"/>
        <v>0</v>
      </c>
      <c r="AJ207" s="47">
        <f t="shared" si="340"/>
        <v>0</v>
      </c>
      <c r="AK207" s="47">
        <f t="shared" si="50"/>
        <v>0</v>
      </c>
      <c r="AL207" s="262">
        <f t="shared" si="51"/>
        <v>0</v>
      </c>
      <c r="AM207" s="260">
        <f t="shared" si="52"/>
        <v>0</v>
      </c>
      <c r="AN207" s="260">
        <f t="shared" si="53"/>
        <v>0</v>
      </c>
      <c r="AO207" s="260">
        <f t="shared" si="54"/>
        <v>0</v>
      </c>
      <c r="AP207" s="260">
        <f t="shared" si="55"/>
        <v>0</v>
      </c>
      <c r="AQ207" s="260">
        <f t="shared" si="56"/>
        <v>0</v>
      </c>
      <c r="AR207" s="260">
        <f t="shared" si="57"/>
        <v>0</v>
      </c>
      <c r="AS207" s="260">
        <f t="shared" si="58"/>
        <v>0</v>
      </c>
      <c r="AU207" s="41">
        <f>IF(EXACT(A207,LCI!A49),LCI!H49,-1*10^6)</f>
        <v>0</v>
      </c>
      <c r="AV207" s="71">
        <f t="shared" si="9"/>
        <v>0</v>
      </c>
      <c r="AW207" s="71">
        <f t="shared" si="10"/>
        <v>0</v>
      </c>
      <c r="AX207" s="71">
        <f t="shared" si="11"/>
        <v>0</v>
      </c>
      <c r="AY207" s="71">
        <f t="shared" si="12"/>
        <v>0</v>
      </c>
      <c r="AZ207" s="71">
        <f t="shared" si="13"/>
        <v>0</v>
      </c>
      <c r="BA207" s="71">
        <f t="shared" si="341"/>
        <v>0</v>
      </c>
      <c r="BB207" s="71">
        <f t="shared" si="342"/>
        <v>0</v>
      </c>
      <c r="BC207" s="71">
        <f t="shared" si="343"/>
        <v>0</v>
      </c>
      <c r="BD207" s="520">
        <f t="shared" si="344"/>
        <v>0</v>
      </c>
      <c r="BE207" s="521">
        <f t="shared" si="345"/>
        <v>0</v>
      </c>
      <c r="BF207" s="71">
        <f t="shared" si="346"/>
        <v>0</v>
      </c>
      <c r="BG207" s="521">
        <f t="shared" si="347"/>
        <v>0</v>
      </c>
      <c r="BH207" s="529">
        <f t="shared" si="263"/>
        <v>0</v>
      </c>
      <c r="BI207" s="71">
        <f t="shared" si="254"/>
        <v>0</v>
      </c>
      <c r="BJ207" s="71">
        <f t="shared" si="255"/>
        <v>0</v>
      </c>
      <c r="BK207" s="71">
        <f t="shared" si="256"/>
        <v>0</v>
      </c>
      <c r="BL207" s="71">
        <f t="shared" si="257"/>
        <v>0</v>
      </c>
      <c r="BM207" s="71">
        <f t="shared" si="258"/>
        <v>0</v>
      </c>
      <c r="BN207" s="71">
        <f t="shared" si="259"/>
        <v>0</v>
      </c>
      <c r="BO207" s="71">
        <f t="shared" si="260"/>
        <v>0</v>
      </c>
      <c r="BP207" s="71">
        <f t="shared" si="261"/>
        <v>0</v>
      </c>
      <c r="BR207" s="507">
        <f>IF(EXACT(A207,LCI!A49),LCI!I49,-1*10^6)</f>
        <v>0</v>
      </c>
      <c r="BS207" s="507">
        <f t="shared" si="59"/>
        <v>0</v>
      </c>
      <c r="BT207" s="507">
        <f t="shared" si="60"/>
        <v>0</v>
      </c>
      <c r="BU207" s="507">
        <f t="shared" si="60"/>
        <v>0</v>
      </c>
      <c r="BV207" s="507">
        <f t="shared" si="60"/>
        <v>0</v>
      </c>
      <c r="BW207" s="507">
        <f t="shared" si="60"/>
        <v>0</v>
      </c>
      <c r="BX207" s="507">
        <f t="shared" si="60"/>
        <v>0</v>
      </c>
      <c r="BY207" s="507">
        <f t="shared" si="315"/>
        <v>0</v>
      </c>
      <c r="BZ207" s="507">
        <f t="shared" si="280"/>
        <v>0</v>
      </c>
      <c r="CA207" s="507">
        <f t="shared" si="280"/>
        <v>0</v>
      </c>
      <c r="CB207" s="507">
        <f t="shared" si="280"/>
        <v>0</v>
      </c>
      <c r="CC207" s="507">
        <f t="shared" si="280"/>
        <v>0</v>
      </c>
      <c r="CD207" s="507">
        <f t="shared" si="280"/>
        <v>0</v>
      </c>
      <c r="CE207" s="507">
        <f t="shared" si="280"/>
        <v>0</v>
      </c>
      <c r="CF207" s="507">
        <f t="shared" si="281"/>
        <v>0</v>
      </c>
      <c r="CG207" s="507">
        <f t="shared" si="281"/>
        <v>0</v>
      </c>
      <c r="CH207" s="507">
        <f t="shared" si="281"/>
        <v>0</v>
      </c>
      <c r="CI207" s="507">
        <f t="shared" si="281"/>
        <v>0</v>
      </c>
      <c r="CJ207" s="507">
        <f t="shared" si="276"/>
        <v>0</v>
      </c>
      <c r="CK207" s="507">
        <f t="shared" si="61"/>
        <v>0</v>
      </c>
      <c r="CL207" s="507">
        <f t="shared" si="61"/>
        <v>0</v>
      </c>
      <c r="CM207" s="507">
        <f t="shared" si="61"/>
        <v>0</v>
      </c>
      <c r="CO207" s="511">
        <f>IF(EXACT(A207,LCI!A49),LCI!F49,-1*10^6)</f>
        <v>0</v>
      </c>
      <c r="CP207" s="511">
        <f t="shared" si="62"/>
        <v>0</v>
      </c>
      <c r="CQ207" s="511">
        <f t="shared" si="62"/>
        <v>0</v>
      </c>
      <c r="CR207" s="511">
        <f t="shared" si="62"/>
        <v>0</v>
      </c>
      <c r="CS207" s="511">
        <f t="shared" si="62"/>
        <v>0</v>
      </c>
      <c r="CT207" s="511">
        <f t="shared" si="62"/>
        <v>0</v>
      </c>
      <c r="CU207" s="511">
        <f t="shared" si="316"/>
        <v>0</v>
      </c>
      <c r="CV207" s="511">
        <f t="shared" si="282"/>
        <v>0</v>
      </c>
      <c r="CW207" s="511">
        <f t="shared" si="282"/>
        <v>0</v>
      </c>
      <c r="CX207" s="511">
        <f t="shared" si="282"/>
        <v>0</v>
      </c>
      <c r="CY207" s="511">
        <f t="shared" si="282"/>
        <v>0</v>
      </c>
      <c r="CZ207" s="511">
        <f t="shared" si="282"/>
        <v>0</v>
      </c>
      <c r="DA207" s="511">
        <f t="shared" si="282"/>
        <v>0</v>
      </c>
      <c r="DB207" s="511">
        <f t="shared" si="283"/>
        <v>0</v>
      </c>
      <c r="DC207" s="511">
        <f t="shared" si="283"/>
        <v>0</v>
      </c>
      <c r="DD207" s="511">
        <f t="shared" si="283"/>
        <v>0</v>
      </c>
      <c r="DE207" s="511">
        <f t="shared" si="283"/>
        <v>0</v>
      </c>
      <c r="DF207" s="511">
        <f t="shared" si="275"/>
        <v>0</v>
      </c>
      <c r="DG207" s="511">
        <f t="shared" si="63"/>
        <v>0</v>
      </c>
      <c r="DH207" s="511">
        <f t="shared" si="63"/>
        <v>0</v>
      </c>
      <c r="DI207" s="511">
        <f t="shared" si="63"/>
        <v>0</v>
      </c>
      <c r="DJ207" s="511">
        <f t="shared" si="63"/>
        <v>0</v>
      </c>
      <c r="DL207" s="530">
        <f>IF(EXACT(A207,LCI!A49),LCI!J49,-1*10^6)</f>
        <v>0</v>
      </c>
      <c r="DM207" s="530">
        <f t="shared" si="64"/>
        <v>0</v>
      </c>
      <c r="DN207" s="530">
        <f t="shared" si="65"/>
        <v>0</v>
      </c>
      <c r="DO207" s="530">
        <f t="shared" si="66"/>
        <v>0</v>
      </c>
      <c r="DP207" s="530">
        <f t="shared" si="67"/>
        <v>0</v>
      </c>
      <c r="DQ207" s="530">
        <f t="shared" si="68"/>
        <v>0</v>
      </c>
      <c r="DR207" s="530">
        <f t="shared" si="69"/>
        <v>0</v>
      </c>
      <c r="DS207" s="530">
        <f t="shared" si="70"/>
        <v>0</v>
      </c>
      <c r="DT207" s="530">
        <f t="shared" si="71"/>
        <v>0</v>
      </c>
      <c r="DU207" s="530">
        <f t="shared" si="72"/>
        <v>0</v>
      </c>
      <c r="DV207" s="530">
        <f t="shared" si="73"/>
        <v>0</v>
      </c>
      <c r="DW207" s="530">
        <f t="shared" si="74"/>
        <v>0</v>
      </c>
      <c r="DX207" s="530">
        <f t="shared" si="75"/>
        <v>0</v>
      </c>
      <c r="DY207" s="530">
        <f t="shared" si="76"/>
        <v>0</v>
      </c>
      <c r="DZ207" s="530">
        <f t="shared" si="77"/>
        <v>0</v>
      </c>
      <c r="EA207" s="530">
        <f t="shared" si="78"/>
        <v>0</v>
      </c>
      <c r="EB207" s="530">
        <f t="shared" si="79"/>
        <v>0</v>
      </c>
      <c r="EC207" s="530">
        <f t="shared" si="80"/>
        <v>0</v>
      </c>
      <c r="ED207" s="530">
        <f t="shared" si="81"/>
        <v>0</v>
      </c>
      <c r="EE207" s="530">
        <f t="shared" si="82"/>
        <v>0</v>
      </c>
      <c r="EF207" s="530">
        <f t="shared" si="83"/>
        <v>0</v>
      </c>
      <c r="EG207" s="530">
        <f t="shared" si="84"/>
        <v>0</v>
      </c>
      <c r="EI207" s="535">
        <f>IF(EXACT(A207,LCI!A49),LCI!K49,-1*10^6)</f>
        <v>0</v>
      </c>
      <c r="EJ207" s="531">
        <f t="shared" si="85"/>
        <v>0</v>
      </c>
      <c r="EK207" s="536">
        <f t="shared" si="86"/>
        <v>0</v>
      </c>
      <c r="EL207" s="531">
        <f t="shared" si="87"/>
        <v>0</v>
      </c>
      <c r="EM207" s="531">
        <f t="shared" si="88"/>
        <v>0</v>
      </c>
      <c r="EN207" s="531">
        <f t="shared" si="89"/>
        <v>0</v>
      </c>
      <c r="EO207" s="531">
        <f t="shared" si="90"/>
        <v>0</v>
      </c>
      <c r="EP207" s="531">
        <f t="shared" si="91"/>
        <v>0</v>
      </c>
      <c r="EQ207" s="531">
        <f t="shared" si="92"/>
        <v>0</v>
      </c>
      <c r="ER207" s="531">
        <f t="shared" si="93"/>
        <v>0</v>
      </c>
      <c r="ES207" s="531">
        <f t="shared" si="94"/>
        <v>0</v>
      </c>
      <c r="ET207" s="531">
        <f t="shared" si="95"/>
        <v>0</v>
      </c>
      <c r="EU207" s="531">
        <f t="shared" si="96"/>
        <v>0</v>
      </c>
      <c r="EV207" s="531">
        <f t="shared" si="97"/>
        <v>0</v>
      </c>
      <c r="EW207" s="531">
        <f t="shared" si="98"/>
        <v>0</v>
      </c>
      <c r="EX207" s="531">
        <f t="shared" si="99"/>
        <v>0</v>
      </c>
      <c r="EY207" s="531">
        <f t="shared" si="100"/>
        <v>0</v>
      </c>
      <c r="EZ207" s="531">
        <f t="shared" si="101"/>
        <v>0</v>
      </c>
      <c r="FA207" s="531">
        <f t="shared" si="102"/>
        <v>0</v>
      </c>
      <c r="FB207" s="531">
        <f t="shared" si="103"/>
        <v>0</v>
      </c>
      <c r="FC207" s="531">
        <f t="shared" si="104"/>
        <v>0</v>
      </c>
      <c r="FD207" s="531">
        <f t="shared" si="105"/>
        <v>0</v>
      </c>
      <c r="FF207" s="532">
        <f>IF(EXACT(A207,LCI!A49),LCI!L49,-1*10^6)</f>
        <v>0</v>
      </c>
      <c r="FG207" s="532">
        <f t="shared" si="106"/>
        <v>0</v>
      </c>
      <c r="FH207" s="532">
        <f t="shared" si="107"/>
        <v>0</v>
      </c>
      <c r="FI207" s="532">
        <f t="shared" si="108"/>
        <v>0</v>
      </c>
      <c r="FJ207" s="532">
        <f t="shared" si="109"/>
        <v>0</v>
      </c>
      <c r="FK207" s="532">
        <f t="shared" si="110"/>
        <v>0</v>
      </c>
      <c r="FL207" s="532">
        <f t="shared" si="111"/>
        <v>0</v>
      </c>
      <c r="FM207" s="532">
        <f t="shared" si="112"/>
        <v>0</v>
      </c>
      <c r="FN207" s="532">
        <f t="shared" si="113"/>
        <v>0</v>
      </c>
      <c r="FO207" s="532">
        <f t="shared" si="114"/>
        <v>0</v>
      </c>
      <c r="FP207" s="532">
        <f t="shared" si="115"/>
        <v>0</v>
      </c>
      <c r="FQ207" s="532">
        <f t="shared" si="116"/>
        <v>0</v>
      </c>
      <c r="FR207" s="532">
        <f t="shared" si="117"/>
        <v>0</v>
      </c>
      <c r="FS207" s="532">
        <f t="shared" si="118"/>
        <v>0</v>
      </c>
      <c r="FT207" s="532">
        <f t="shared" si="119"/>
        <v>0</v>
      </c>
      <c r="FU207" s="532">
        <f t="shared" si="120"/>
        <v>0</v>
      </c>
      <c r="FV207" s="532">
        <f t="shared" si="121"/>
        <v>0</v>
      </c>
      <c r="FW207" s="532">
        <f t="shared" si="122"/>
        <v>0</v>
      </c>
      <c r="FX207" s="532">
        <f t="shared" si="123"/>
        <v>0</v>
      </c>
      <c r="FY207" s="532">
        <f t="shared" si="124"/>
        <v>0</v>
      </c>
      <c r="FZ207" s="532">
        <f t="shared" si="125"/>
        <v>0</v>
      </c>
      <c r="GA207" s="532">
        <f t="shared" si="126"/>
        <v>0</v>
      </c>
      <c r="GC207" s="533">
        <f>IF(EXACT(A207,LCI!A49),LCI!M49,-1*10^6)</f>
        <v>0</v>
      </c>
      <c r="GD207" s="533">
        <f t="shared" si="127"/>
        <v>0</v>
      </c>
      <c r="GE207" s="533">
        <f t="shared" si="128"/>
        <v>0</v>
      </c>
      <c r="GF207" s="533">
        <f t="shared" si="129"/>
        <v>0</v>
      </c>
      <c r="GG207" s="533">
        <f t="shared" si="130"/>
        <v>0</v>
      </c>
      <c r="GH207" s="533">
        <f t="shared" si="131"/>
        <v>0</v>
      </c>
      <c r="GI207" s="533">
        <f t="shared" si="132"/>
        <v>0</v>
      </c>
      <c r="GJ207" s="533">
        <f t="shared" si="133"/>
        <v>0</v>
      </c>
      <c r="GK207" s="533">
        <f t="shared" si="134"/>
        <v>0</v>
      </c>
      <c r="GL207" s="533">
        <f t="shared" si="135"/>
        <v>0</v>
      </c>
      <c r="GM207" s="533">
        <f t="shared" si="136"/>
        <v>0</v>
      </c>
      <c r="GN207" s="533">
        <f t="shared" si="137"/>
        <v>0</v>
      </c>
      <c r="GO207" s="533">
        <f t="shared" si="138"/>
        <v>0</v>
      </c>
      <c r="GP207" s="533">
        <f t="shared" si="139"/>
        <v>0</v>
      </c>
      <c r="GQ207" s="533">
        <f t="shared" si="140"/>
        <v>0</v>
      </c>
      <c r="GR207" s="533">
        <f t="shared" si="141"/>
        <v>0</v>
      </c>
      <c r="GS207" s="533">
        <f t="shared" si="142"/>
        <v>0</v>
      </c>
      <c r="GT207" s="533">
        <f t="shared" si="143"/>
        <v>0</v>
      </c>
      <c r="GU207" s="533">
        <f t="shared" si="144"/>
        <v>0</v>
      </c>
      <c r="GV207" s="533">
        <f t="shared" si="145"/>
        <v>0</v>
      </c>
      <c r="GW207" s="533">
        <f t="shared" si="146"/>
        <v>0</v>
      </c>
      <c r="GX207" s="533">
        <f t="shared" si="147"/>
        <v>0</v>
      </c>
      <c r="GZ207" s="511">
        <f>IF(EXACT(A207,LCI!A49),LCI!N49,-1*10^6)</f>
        <v>0</v>
      </c>
      <c r="HA207" s="511">
        <f t="shared" si="148"/>
        <v>0</v>
      </c>
      <c r="HB207" s="511">
        <f t="shared" si="149"/>
        <v>0</v>
      </c>
      <c r="HC207" s="511">
        <f t="shared" si="150"/>
        <v>0</v>
      </c>
      <c r="HD207" s="511">
        <f t="shared" si="151"/>
        <v>0</v>
      </c>
      <c r="HE207" s="511">
        <f t="shared" si="152"/>
        <v>0</v>
      </c>
      <c r="HF207" s="511">
        <f t="shared" si="153"/>
        <v>0</v>
      </c>
      <c r="HG207" s="511">
        <f t="shared" si="154"/>
        <v>0</v>
      </c>
      <c r="HH207" s="511">
        <f t="shared" si="155"/>
        <v>0</v>
      </c>
      <c r="HI207" s="511">
        <f t="shared" si="156"/>
        <v>0</v>
      </c>
      <c r="HJ207" s="511">
        <f t="shared" si="157"/>
        <v>0</v>
      </c>
      <c r="HK207" s="511">
        <f t="shared" si="158"/>
        <v>0</v>
      </c>
      <c r="HL207" s="511">
        <f t="shared" si="159"/>
        <v>0</v>
      </c>
      <c r="HM207" s="511">
        <f t="shared" si="160"/>
        <v>0</v>
      </c>
      <c r="HN207" s="511">
        <f t="shared" si="161"/>
        <v>0</v>
      </c>
      <c r="HO207" s="511">
        <f t="shared" si="162"/>
        <v>0</v>
      </c>
      <c r="HP207" s="511">
        <f t="shared" si="163"/>
        <v>0</v>
      </c>
      <c r="HQ207" s="511">
        <f t="shared" si="164"/>
        <v>0</v>
      </c>
      <c r="HR207" s="511">
        <f t="shared" si="165"/>
        <v>0</v>
      </c>
      <c r="HS207" s="511">
        <f t="shared" si="166"/>
        <v>0</v>
      </c>
      <c r="HT207" s="511">
        <f t="shared" si="167"/>
        <v>0</v>
      </c>
      <c r="HU207" s="511">
        <f t="shared" si="168"/>
        <v>0</v>
      </c>
      <c r="HW207" s="534">
        <f>IF(EXACT(A207,LCI!A49),LCI!O49,-1*10^6)</f>
        <v>0</v>
      </c>
      <c r="HX207" s="534">
        <f t="shared" si="169"/>
        <v>0</v>
      </c>
      <c r="HY207" s="534">
        <f t="shared" si="170"/>
        <v>0</v>
      </c>
      <c r="HZ207" s="534">
        <f t="shared" si="171"/>
        <v>0</v>
      </c>
      <c r="IA207" s="534">
        <f t="shared" si="172"/>
        <v>0</v>
      </c>
      <c r="IB207" s="534">
        <f t="shared" si="173"/>
        <v>0</v>
      </c>
      <c r="IC207" s="534">
        <f t="shared" si="174"/>
        <v>0</v>
      </c>
      <c r="ID207" s="534">
        <f t="shared" si="175"/>
        <v>0</v>
      </c>
      <c r="IE207" s="534">
        <f t="shared" si="176"/>
        <v>0</v>
      </c>
      <c r="IF207" s="534">
        <f t="shared" si="177"/>
        <v>0</v>
      </c>
      <c r="IG207" s="534">
        <f t="shared" si="178"/>
        <v>0</v>
      </c>
      <c r="IH207" s="534">
        <f t="shared" si="179"/>
        <v>0</v>
      </c>
      <c r="II207" s="534">
        <f t="shared" si="180"/>
        <v>0</v>
      </c>
      <c r="IJ207" s="534">
        <f t="shared" si="181"/>
        <v>0</v>
      </c>
      <c r="IK207" s="534">
        <f t="shared" si="182"/>
        <v>0</v>
      </c>
      <c r="IL207" s="534">
        <f t="shared" si="183"/>
        <v>0</v>
      </c>
      <c r="IM207" s="534">
        <f t="shared" si="184"/>
        <v>0</v>
      </c>
      <c r="IN207" s="534">
        <f t="shared" si="185"/>
        <v>0</v>
      </c>
      <c r="IO207" s="534">
        <f t="shared" si="186"/>
        <v>0</v>
      </c>
      <c r="IP207" s="534">
        <f t="shared" si="187"/>
        <v>0</v>
      </c>
      <c r="IQ207" s="534">
        <f t="shared" si="188"/>
        <v>0</v>
      </c>
      <c r="IR207" s="534">
        <f t="shared" si="189"/>
        <v>0</v>
      </c>
      <c r="IT207" s="531">
        <f>IF(EXACT(A207,LCI!A49),LCI!P49,-1*10^6)</f>
        <v>0</v>
      </c>
      <c r="IU207" s="531">
        <f t="shared" si="190"/>
        <v>0</v>
      </c>
      <c r="IV207" s="531">
        <f t="shared" si="191"/>
        <v>0</v>
      </c>
      <c r="IW207" s="531">
        <f t="shared" si="192"/>
        <v>0</v>
      </c>
      <c r="IX207" s="531">
        <f t="shared" si="193"/>
        <v>0</v>
      </c>
      <c r="IY207" s="531">
        <f t="shared" si="194"/>
        <v>0</v>
      </c>
      <c r="IZ207" s="531">
        <f t="shared" si="195"/>
        <v>0</v>
      </c>
      <c r="JA207" s="531">
        <f t="shared" si="196"/>
        <v>0</v>
      </c>
      <c r="JB207" s="531">
        <f t="shared" si="197"/>
        <v>0</v>
      </c>
      <c r="JC207" s="531">
        <f t="shared" si="198"/>
        <v>0</v>
      </c>
      <c r="JD207" s="531">
        <f t="shared" si="199"/>
        <v>0</v>
      </c>
      <c r="JE207" s="531">
        <f t="shared" si="200"/>
        <v>0</v>
      </c>
      <c r="JF207" s="531">
        <f t="shared" si="201"/>
        <v>0</v>
      </c>
      <c r="JG207" s="531">
        <f t="shared" si="202"/>
        <v>0</v>
      </c>
      <c r="JH207" s="531">
        <f t="shared" si="203"/>
        <v>0</v>
      </c>
      <c r="JI207" s="531">
        <f t="shared" si="204"/>
        <v>0</v>
      </c>
      <c r="JJ207" s="531">
        <f t="shared" si="205"/>
        <v>0</v>
      </c>
      <c r="JK207" s="531">
        <f t="shared" si="206"/>
        <v>0</v>
      </c>
      <c r="JL207" s="531">
        <f t="shared" si="207"/>
        <v>0</v>
      </c>
      <c r="JM207" s="531">
        <f t="shared" si="208"/>
        <v>0</v>
      </c>
      <c r="JN207" s="531">
        <f t="shared" si="209"/>
        <v>0</v>
      </c>
      <c r="JO207" s="531">
        <f t="shared" si="210"/>
        <v>0</v>
      </c>
      <c r="JQ207" s="532">
        <f>IF(EXACT(A207,LCI!A49),LCI!Q49,-1*10^6)</f>
        <v>0</v>
      </c>
      <c r="JR207" s="532">
        <f t="shared" si="211"/>
        <v>0</v>
      </c>
      <c r="JS207" s="532">
        <f t="shared" si="212"/>
        <v>0</v>
      </c>
      <c r="JT207" s="532">
        <f t="shared" si="213"/>
        <v>0</v>
      </c>
      <c r="JU207" s="532">
        <f t="shared" si="214"/>
        <v>0</v>
      </c>
      <c r="JV207" s="532">
        <f t="shared" si="215"/>
        <v>0</v>
      </c>
      <c r="JW207" s="532">
        <f t="shared" si="216"/>
        <v>0</v>
      </c>
      <c r="JX207" s="532">
        <f t="shared" si="217"/>
        <v>0</v>
      </c>
      <c r="JY207" s="532">
        <f t="shared" si="218"/>
        <v>0</v>
      </c>
      <c r="JZ207" s="532">
        <f t="shared" si="219"/>
        <v>0</v>
      </c>
      <c r="KA207" s="532">
        <f t="shared" si="220"/>
        <v>0</v>
      </c>
      <c r="KB207" s="532">
        <f t="shared" si="221"/>
        <v>0</v>
      </c>
      <c r="KC207" s="532">
        <f t="shared" si="222"/>
        <v>0</v>
      </c>
      <c r="KD207" s="532">
        <f t="shared" si="223"/>
        <v>0</v>
      </c>
      <c r="KE207" s="532">
        <f t="shared" si="224"/>
        <v>0</v>
      </c>
      <c r="KF207" s="532">
        <f t="shared" si="225"/>
        <v>0</v>
      </c>
      <c r="KG207" s="532">
        <f t="shared" si="226"/>
        <v>0</v>
      </c>
      <c r="KH207" s="532">
        <f t="shared" si="227"/>
        <v>0</v>
      </c>
      <c r="KI207" s="532">
        <f t="shared" si="228"/>
        <v>0</v>
      </c>
      <c r="KJ207" s="532">
        <f t="shared" si="229"/>
        <v>0</v>
      </c>
      <c r="KK207" s="532">
        <f t="shared" si="230"/>
        <v>0</v>
      </c>
      <c r="KL207" s="532">
        <f t="shared" si="231"/>
        <v>0</v>
      </c>
      <c r="KN207" s="533">
        <f>IF(EXACT(A207,LCI!A49),LCI!R49,-1*10^6)</f>
        <v>0</v>
      </c>
      <c r="KO207" s="533">
        <f t="shared" si="232"/>
        <v>0</v>
      </c>
      <c r="KP207" s="533">
        <f t="shared" si="233"/>
        <v>0</v>
      </c>
      <c r="KQ207" s="533">
        <f t="shared" si="234"/>
        <v>0</v>
      </c>
      <c r="KR207" s="533">
        <f t="shared" si="235"/>
        <v>0</v>
      </c>
      <c r="KS207" s="533">
        <f t="shared" si="236"/>
        <v>0</v>
      </c>
      <c r="KT207" s="533">
        <f t="shared" si="237"/>
        <v>0</v>
      </c>
      <c r="KU207" s="533">
        <f t="shared" si="238"/>
        <v>0</v>
      </c>
      <c r="KV207" s="533">
        <f t="shared" si="239"/>
        <v>0</v>
      </c>
      <c r="KW207" s="533">
        <f t="shared" si="240"/>
        <v>0</v>
      </c>
      <c r="KX207" s="533">
        <f t="shared" si="241"/>
        <v>0</v>
      </c>
      <c r="KY207" s="533">
        <f t="shared" si="242"/>
        <v>0</v>
      </c>
      <c r="KZ207" s="533">
        <f t="shared" si="243"/>
        <v>0</v>
      </c>
      <c r="LA207" s="533">
        <f t="shared" si="244"/>
        <v>0</v>
      </c>
      <c r="LB207" s="533">
        <f t="shared" si="245"/>
        <v>0</v>
      </c>
      <c r="LC207" s="533">
        <f t="shared" si="246"/>
        <v>0</v>
      </c>
      <c r="LD207" s="533">
        <f t="shared" si="247"/>
        <v>0</v>
      </c>
      <c r="LE207" s="533">
        <f t="shared" si="248"/>
        <v>0</v>
      </c>
      <c r="LF207" s="533">
        <f t="shared" si="249"/>
        <v>0</v>
      </c>
      <c r="LG207" s="533">
        <f t="shared" si="250"/>
        <v>0</v>
      </c>
      <c r="LH207" s="533">
        <f t="shared" si="251"/>
        <v>0</v>
      </c>
      <c r="LI207" s="533">
        <f t="shared" si="252"/>
        <v>0</v>
      </c>
    </row>
    <row r="208" spans="1:321"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0"/>
      <c r="BE208" s="521"/>
      <c r="BF208" s="71"/>
      <c r="BG208" s="521"/>
      <c r="BH208" s="529"/>
      <c r="BI208" s="71"/>
      <c r="BJ208" s="71"/>
      <c r="BK208" s="71"/>
      <c r="BL208" s="71"/>
      <c r="BM208" s="71"/>
      <c r="BN208" s="71"/>
      <c r="BO208" s="71"/>
      <c r="BP208" s="71"/>
      <c r="BR208" s="507">
        <f>IF(EXACT(A208,LCI!A50),LCI!I50,-1*10^6)</f>
        <v>0</v>
      </c>
      <c r="BS208" s="507">
        <f t="shared" si="59"/>
        <v>0</v>
      </c>
      <c r="BT208" s="507">
        <f t="shared" si="60"/>
        <v>0</v>
      </c>
      <c r="BU208" s="507">
        <f t="shared" si="60"/>
        <v>0</v>
      </c>
      <c r="BV208" s="507">
        <f t="shared" si="60"/>
        <v>0</v>
      </c>
      <c r="BW208" s="507">
        <f t="shared" si="60"/>
        <v>0</v>
      </c>
      <c r="BX208" s="507">
        <f t="shared" si="60"/>
        <v>0</v>
      </c>
      <c r="BY208" s="507">
        <f t="shared" si="315"/>
        <v>0</v>
      </c>
      <c r="BZ208" s="507">
        <f t="shared" si="280"/>
        <v>0</v>
      </c>
      <c r="CA208" s="507">
        <f t="shared" si="280"/>
        <v>0</v>
      </c>
      <c r="CB208" s="507">
        <f t="shared" si="280"/>
        <v>0</v>
      </c>
      <c r="CC208" s="507">
        <f t="shared" si="280"/>
        <v>0</v>
      </c>
      <c r="CD208" s="507">
        <f t="shared" si="280"/>
        <v>0</v>
      </c>
      <c r="CE208" s="507">
        <f t="shared" si="280"/>
        <v>0</v>
      </c>
      <c r="CF208" s="507">
        <f t="shared" si="281"/>
        <v>0</v>
      </c>
      <c r="CG208" s="507">
        <f t="shared" si="281"/>
        <v>0</v>
      </c>
      <c r="CH208" s="507">
        <f t="shared" si="281"/>
        <v>0</v>
      </c>
      <c r="CI208" s="507">
        <f t="shared" si="281"/>
        <v>0</v>
      </c>
      <c r="CJ208" s="507">
        <f t="shared" si="276"/>
        <v>0</v>
      </c>
      <c r="CK208" s="507">
        <f t="shared" si="61"/>
        <v>0</v>
      </c>
      <c r="CL208" s="507">
        <f t="shared" si="61"/>
        <v>0</v>
      </c>
      <c r="CM208" s="507">
        <f t="shared" si="61"/>
        <v>0</v>
      </c>
      <c r="CO208" s="511">
        <f>IF(EXACT(A208,LCI!A50),LCI!F50,-1*10^6)</f>
        <v>0</v>
      </c>
      <c r="CP208" s="511">
        <f t="shared" si="62"/>
        <v>0</v>
      </c>
      <c r="CQ208" s="511">
        <f t="shared" si="62"/>
        <v>0</v>
      </c>
      <c r="CR208" s="511">
        <f t="shared" si="62"/>
        <v>0</v>
      </c>
      <c r="CS208" s="511">
        <f t="shared" si="62"/>
        <v>0</v>
      </c>
      <c r="CT208" s="511">
        <f t="shared" si="62"/>
        <v>0</v>
      </c>
      <c r="CU208" s="511">
        <f t="shared" si="316"/>
        <v>0</v>
      </c>
      <c r="CV208" s="511">
        <f t="shared" si="282"/>
        <v>0</v>
      </c>
      <c r="CW208" s="511">
        <f t="shared" si="282"/>
        <v>0</v>
      </c>
      <c r="CX208" s="511">
        <f t="shared" si="282"/>
        <v>0</v>
      </c>
      <c r="CY208" s="511">
        <f t="shared" si="282"/>
        <v>0</v>
      </c>
      <c r="CZ208" s="511">
        <f t="shared" si="282"/>
        <v>0</v>
      </c>
      <c r="DA208" s="511">
        <f t="shared" si="282"/>
        <v>0</v>
      </c>
      <c r="DB208" s="511">
        <f t="shared" si="283"/>
        <v>0</v>
      </c>
      <c r="DC208" s="511">
        <f t="shared" si="283"/>
        <v>0</v>
      </c>
      <c r="DD208" s="511">
        <f t="shared" si="283"/>
        <v>0</v>
      </c>
      <c r="DE208" s="511">
        <f t="shared" si="283"/>
        <v>0</v>
      </c>
      <c r="DF208" s="511">
        <f t="shared" si="275"/>
        <v>0</v>
      </c>
      <c r="DG208" s="511">
        <f t="shared" si="63"/>
        <v>0</v>
      </c>
      <c r="DH208" s="511">
        <f t="shared" si="63"/>
        <v>0</v>
      </c>
      <c r="DI208" s="511">
        <f t="shared" si="63"/>
        <v>0</v>
      </c>
      <c r="DJ208" s="511">
        <f t="shared" si="63"/>
        <v>0</v>
      </c>
      <c r="DL208" s="530">
        <f>IF(EXACT(A208,LCI!A50),LCI!J50,-1*10^6)</f>
        <v>0</v>
      </c>
      <c r="DM208" s="530">
        <f t="shared" si="64"/>
        <v>0</v>
      </c>
      <c r="DN208" s="530">
        <f t="shared" si="65"/>
        <v>0</v>
      </c>
      <c r="DO208" s="530">
        <f t="shared" si="66"/>
        <v>0</v>
      </c>
      <c r="DP208" s="530">
        <f t="shared" si="67"/>
        <v>0</v>
      </c>
      <c r="DQ208" s="530">
        <f t="shared" si="68"/>
        <v>0</v>
      </c>
      <c r="DR208" s="530">
        <f t="shared" si="69"/>
        <v>0</v>
      </c>
      <c r="DS208" s="530">
        <f t="shared" si="70"/>
        <v>0</v>
      </c>
      <c r="DT208" s="530">
        <f t="shared" si="71"/>
        <v>0</v>
      </c>
      <c r="DU208" s="530">
        <f t="shared" si="72"/>
        <v>0</v>
      </c>
      <c r="DV208" s="530">
        <f t="shared" si="73"/>
        <v>0</v>
      </c>
      <c r="DW208" s="530">
        <f t="shared" si="74"/>
        <v>0</v>
      </c>
      <c r="DX208" s="530">
        <f t="shared" si="75"/>
        <v>0</v>
      </c>
      <c r="DY208" s="530">
        <f t="shared" si="76"/>
        <v>0</v>
      </c>
      <c r="DZ208" s="530">
        <f t="shared" si="77"/>
        <v>0</v>
      </c>
      <c r="EA208" s="530">
        <f t="shared" si="78"/>
        <v>0</v>
      </c>
      <c r="EB208" s="530">
        <f t="shared" si="79"/>
        <v>0</v>
      </c>
      <c r="EC208" s="530">
        <f t="shared" si="80"/>
        <v>0</v>
      </c>
      <c r="ED208" s="530">
        <f t="shared" si="81"/>
        <v>0</v>
      </c>
      <c r="EE208" s="530">
        <f t="shared" si="82"/>
        <v>0</v>
      </c>
      <c r="EF208" s="530">
        <f t="shared" si="83"/>
        <v>0</v>
      </c>
      <c r="EG208" s="530">
        <f t="shared" si="84"/>
        <v>0</v>
      </c>
      <c r="EI208" s="535">
        <f>IF(EXACT(A208,LCI!A50),LCI!K50,-1*10^6)</f>
        <v>0</v>
      </c>
      <c r="EJ208" s="531">
        <f t="shared" si="85"/>
        <v>0</v>
      </c>
      <c r="EK208" s="536">
        <f t="shared" si="86"/>
        <v>0</v>
      </c>
      <c r="EL208" s="531">
        <f t="shared" si="87"/>
        <v>0</v>
      </c>
      <c r="EM208" s="531">
        <f t="shared" si="88"/>
        <v>0</v>
      </c>
      <c r="EN208" s="531">
        <f t="shared" si="89"/>
        <v>0</v>
      </c>
      <c r="EO208" s="531">
        <f t="shared" si="90"/>
        <v>0</v>
      </c>
      <c r="EP208" s="531">
        <f t="shared" si="91"/>
        <v>0</v>
      </c>
      <c r="EQ208" s="531">
        <f t="shared" si="92"/>
        <v>0</v>
      </c>
      <c r="ER208" s="531">
        <f t="shared" si="93"/>
        <v>0</v>
      </c>
      <c r="ES208" s="531">
        <f t="shared" si="94"/>
        <v>0</v>
      </c>
      <c r="ET208" s="531">
        <f t="shared" si="95"/>
        <v>0</v>
      </c>
      <c r="EU208" s="531">
        <f t="shared" si="96"/>
        <v>0</v>
      </c>
      <c r="EV208" s="531">
        <f t="shared" si="97"/>
        <v>0</v>
      </c>
      <c r="EW208" s="531">
        <f t="shared" si="98"/>
        <v>0</v>
      </c>
      <c r="EX208" s="531">
        <f t="shared" si="99"/>
        <v>0</v>
      </c>
      <c r="EY208" s="531">
        <f t="shared" si="100"/>
        <v>0</v>
      </c>
      <c r="EZ208" s="531">
        <f t="shared" si="101"/>
        <v>0</v>
      </c>
      <c r="FA208" s="531">
        <f t="shared" si="102"/>
        <v>0</v>
      </c>
      <c r="FB208" s="531">
        <f t="shared" si="103"/>
        <v>0</v>
      </c>
      <c r="FC208" s="531">
        <f t="shared" si="104"/>
        <v>0</v>
      </c>
      <c r="FD208" s="531">
        <f t="shared" si="105"/>
        <v>0</v>
      </c>
      <c r="FF208" s="532">
        <f>IF(EXACT(A208,LCI!A50),LCI!L50,-1*10^6)</f>
        <v>0</v>
      </c>
      <c r="FG208" s="532">
        <f t="shared" si="106"/>
        <v>0</v>
      </c>
      <c r="FH208" s="532">
        <f t="shared" si="107"/>
        <v>0</v>
      </c>
      <c r="FI208" s="532">
        <f t="shared" si="108"/>
        <v>0</v>
      </c>
      <c r="FJ208" s="532">
        <f t="shared" si="109"/>
        <v>0</v>
      </c>
      <c r="FK208" s="532">
        <f t="shared" si="110"/>
        <v>0</v>
      </c>
      <c r="FL208" s="532">
        <f t="shared" si="111"/>
        <v>0</v>
      </c>
      <c r="FM208" s="532">
        <f t="shared" si="112"/>
        <v>0</v>
      </c>
      <c r="FN208" s="532">
        <f t="shared" si="113"/>
        <v>0</v>
      </c>
      <c r="FO208" s="532">
        <f t="shared" si="114"/>
        <v>0</v>
      </c>
      <c r="FP208" s="532">
        <f t="shared" si="115"/>
        <v>0</v>
      </c>
      <c r="FQ208" s="532">
        <f t="shared" si="116"/>
        <v>0</v>
      </c>
      <c r="FR208" s="532">
        <f t="shared" si="117"/>
        <v>0</v>
      </c>
      <c r="FS208" s="532">
        <f t="shared" si="118"/>
        <v>0</v>
      </c>
      <c r="FT208" s="532">
        <f t="shared" si="119"/>
        <v>0</v>
      </c>
      <c r="FU208" s="532">
        <f t="shared" si="120"/>
        <v>0</v>
      </c>
      <c r="FV208" s="532">
        <f t="shared" si="121"/>
        <v>0</v>
      </c>
      <c r="FW208" s="532">
        <f t="shared" si="122"/>
        <v>0</v>
      </c>
      <c r="FX208" s="532">
        <f t="shared" si="123"/>
        <v>0</v>
      </c>
      <c r="FY208" s="532">
        <f t="shared" si="124"/>
        <v>0</v>
      </c>
      <c r="FZ208" s="532">
        <f t="shared" si="125"/>
        <v>0</v>
      </c>
      <c r="GA208" s="532">
        <f t="shared" si="126"/>
        <v>0</v>
      </c>
      <c r="GC208" s="533">
        <f>IF(EXACT(A208,LCI!A50),LCI!M50,-1*10^6)</f>
        <v>0</v>
      </c>
      <c r="GD208" s="533">
        <f t="shared" si="127"/>
        <v>0</v>
      </c>
      <c r="GE208" s="533">
        <f t="shared" si="128"/>
        <v>0</v>
      </c>
      <c r="GF208" s="533">
        <f t="shared" si="129"/>
        <v>0</v>
      </c>
      <c r="GG208" s="533">
        <f t="shared" si="130"/>
        <v>0</v>
      </c>
      <c r="GH208" s="533">
        <f t="shared" si="131"/>
        <v>0</v>
      </c>
      <c r="GI208" s="533">
        <f t="shared" si="132"/>
        <v>0</v>
      </c>
      <c r="GJ208" s="533">
        <f t="shared" si="133"/>
        <v>0</v>
      </c>
      <c r="GK208" s="533">
        <f t="shared" si="134"/>
        <v>0</v>
      </c>
      <c r="GL208" s="533">
        <f t="shared" si="135"/>
        <v>0</v>
      </c>
      <c r="GM208" s="533">
        <f t="shared" si="136"/>
        <v>0</v>
      </c>
      <c r="GN208" s="533">
        <f t="shared" si="137"/>
        <v>0</v>
      </c>
      <c r="GO208" s="533">
        <f t="shared" si="138"/>
        <v>0</v>
      </c>
      <c r="GP208" s="533">
        <f t="shared" si="139"/>
        <v>0</v>
      </c>
      <c r="GQ208" s="533">
        <f t="shared" si="140"/>
        <v>0</v>
      </c>
      <c r="GR208" s="533">
        <f t="shared" si="141"/>
        <v>0</v>
      </c>
      <c r="GS208" s="533">
        <f t="shared" si="142"/>
        <v>0</v>
      </c>
      <c r="GT208" s="533">
        <f t="shared" si="143"/>
        <v>0</v>
      </c>
      <c r="GU208" s="533">
        <f t="shared" si="144"/>
        <v>0</v>
      </c>
      <c r="GV208" s="533">
        <f t="shared" si="145"/>
        <v>0</v>
      </c>
      <c r="GW208" s="533">
        <f t="shared" si="146"/>
        <v>0</v>
      </c>
      <c r="GX208" s="533">
        <f t="shared" si="147"/>
        <v>0</v>
      </c>
      <c r="GZ208" s="511">
        <f>IF(EXACT(A208,LCI!A50),LCI!N50,-1*10^6)</f>
        <v>0</v>
      </c>
      <c r="HA208" s="511">
        <f t="shared" si="148"/>
        <v>0</v>
      </c>
      <c r="HB208" s="511">
        <f t="shared" si="149"/>
        <v>0</v>
      </c>
      <c r="HC208" s="511">
        <f t="shared" si="150"/>
        <v>0</v>
      </c>
      <c r="HD208" s="511">
        <f t="shared" si="151"/>
        <v>0</v>
      </c>
      <c r="HE208" s="511">
        <f t="shared" si="152"/>
        <v>0</v>
      </c>
      <c r="HF208" s="511">
        <f t="shared" si="153"/>
        <v>0</v>
      </c>
      <c r="HG208" s="511">
        <f t="shared" si="154"/>
        <v>0</v>
      </c>
      <c r="HH208" s="511">
        <f t="shared" si="155"/>
        <v>0</v>
      </c>
      <c r="HI208" s="511">
        <f t="shared" si="156"/>
        <v>0</v>
      </c>
      <c r="HJ208" s="511">
        <f t="shared" si="157"/>
        <v>0</v>
      </c>
      <c r="HK208" s="511">
        <f t="shared" si="158"/>
        <v>0</v>
      </c>
      <c r="HL208" s="511">
        <f t="shared" si="159"/>
        <v>0</v>
      </c>
      <c r="HM208" s="511">
        <f t="shared" si="160"/>
        <v>0</v>
      </c>
      <c r="HN208" s="511">
        <f t="shared" si="161"/>
        <v>0</v>
      </c>
      <c r="HO208" s="511">
        <f t="shared" si="162"/>
        <v>0</v>
      </c>
      <c r="HP208" s="511">
        <f t="shared" si="163"/>
        <v>0</v>
      </c>
      <c r="HQ208" s="511">
        <f t="shared" si="164"/>
        <v>0</v>
      </c>
      <c r="HR208" s="511">
        <f t="shared" si="165"/>
        <v>0</v>
      </c>
      <c r="HS208" s="511">
        <f t="shared" si="166"/>
        <v>0</v>
      </c>
      <c r="HT208" s="511">
        <f t="shared" si="167"/>
        <v>0</v>
      </c>
      <c r="HU208" s="511">
        <f t="shared" si="168"/>
        <v>0</v>
      </c>
      <c r="HW208" s="534">
        <f>IF(EXACT(A208,LCI!A50),LCI!O50,-1*10^6)</f>
        <v>0</v>
      </c>
      <c r="HX208" s="534">
        <f t="shared" si="169"/>
        <v>0</v>
      </c>
      <c r="HY208" s="534">
        <f t="shared" si="170"/>
        <v>0</v>
      </c>
      <c r="HZ208" s="534">
        <f t="shared" si="171"/>
        <v>0</v>
      </c>
      <c r="IA208" s="534">
        <f t="shared" si="172"/>
        <v>0</v>
      </c>
      <c r="IB208" s="534">
        <f t="shared" si="173"/>
        <v>0</v>
      </c>
      <c r="IC208" s="534">
        <f t="shared" si="174"/>
        <v>0</v>
      </c>
      <c r="ID208" s="534">
        <f t="shared" si="175"/>
        <v>0</v>
      </c>
      <c r="IE208" s="534">
        <f t="shared" si="176"/>
        <v>0</v>
      </c>
      <c r="IF208" s="534">
        <f t="shared" si="177"/>
        <v>0</v>
      </c>
      <c r="IG208" s="534">
        <f t="shared" si="178"/>
        <v>0</v>
      </c>
      <c r="IH208" s="534">
        <f t="shared" si="179"/>
        <v>0</v>
      </c>
      <c r="II208" s="534">
        <f t="shared" si="180"/>
        <v>0</v>
      </c>
      <c r="IJ208" s="534">
        <f t="shared" si="181"/>
        <v>0</v>
      </c>
      <c r="IK208" s="534">
        <f t="shared" si="182"/>
        <v>0</v>
      </c>
      <c r="IL208" s="534">
        <f t="shared" si="183"/>
        <v>0</v>
      </c>
      <c r="IM208" s="534">
        <f t="shared" si="184"/>
        <v>0</v>
      </c>
      <c r="IN208" s="534">
        <f t="shared" si="185"/>
        <v>0</v>
      </c>
      <c r="IO208" s="534">
        <f t="shared" si="186"/>
        <v>0</v>
      </c>
      <c r="IP208" s="534">
        <f t="shared" si="187"/>
        <v>0</v>
      </c>
      <c r="IQ208" s="534">
        <f t="shared" si="188"/>
        <v>0</v>
      </c>
      <c r="IR208" s="534">
        <f t="shared" si="189"/>
        <v>0</v>
      </c>
      <c r="IT208" s="531">
        <f>IF(EXACT(A208,LCI!A50),LCI!P50,-1*10^6)</f>
        <v>0</v>
      </c>
      <c r="IU208" s="531">
        <f t="shared" si="190"/>
        <v>0</v>
      </c>
      <c r="IV208" s="531">
        <f t="shared" si="191"/>
        <v>0</v>
      </c>
      <c r="IW208" s="531">
        <f t="shared" si="192"/>
        <v>0</v>
      </c>
      <c r="IX208" s="531">
        <f t="shared" si="193"/>
        <v>0</v>
      </c>
      <c r="IY208" s="531">
        <f t="shared" si="194"/>
        <v>0</v>
      </c>
      <c r="IZ208" s="531">
        <f t="shared" si="195"/>
        <v>0</v>
      </c>
      <c r="JA208" s="531">
        <f t="shared" si="196"/>
        <v>0</v>
      </c>
      <c r="JB208" s="531">
        <f t="shared" si="197"/>
        <v>0</v>
      </c>
      <c r="JC208" s="531">
        <f t="shared" si="198"/>
        <v>0</v>
      </c>
      <c r="JD208" s="531">
        <f t="shared" si="199"/>
        <v>0</v>
      </c>
      <c r="JE208" s="531">
        <f t="shared" si="200"/>
        <v>0</v>
      </c>
      <c r="JF208" s="531">
        <f t="shared" si="201"/>
        <v>0</v>
      </c>
      <c r="JG208" s="531">
        <f t="shared" si="202"/>
        <v>0</v>
      </c>
      <c r="JH208" s="531">
        <f t="shared" si="203"/>
        <v>0</v>
      </c>
      <c r="JI208" s="531">
        <f t="shared" si="204"/>
        <v>0</v>
      </c>
      <c r="JJ208" s="531">
        <f t="shared" si="205"/>
        <v>0</v>
      </c>
      <c r="JK208" s="531">
        <f t="shared" si="206"/>
        <v>0</v>
      </c>
      <c r="JL208" s="531">
        <f t="shared" si="207"/>
        <v>0</v>
      </c>
      <c r="JM208" s="531">
        <f t="shared" si="208"/>
        <v>0</v>
      </c>
      <c r="JN208" s="531">
        <f t="shared" si="209"/>
        <v>0</v>
      </c>
      <c r="JO208" s="531">
        <f t="shared" si="210"/>
        <v>0</v>
      </c>
      <c r="JQ208" s="532">
        <f>IF(EXACT(A208,LCI!A50),LCI!Q50,-1*10^6)</f>
        <v>0</v>
      </c>
      <c r="JR208" s="532">
        <f t="shared" si="211"/>
        <v>0</v>
      </c>
      <c r="JS208" s="532">
        <f t="shared" si="212"/>
        <v>0</v>
      </c>
      <c r="JT208" s="532">
        <f t="shared" si="213"/>
        <v>0</v>
      </c>
      <c r="JU208" s="532">
        <f t="shared" si="214"/>
        <v>0</v>
      </c>
      <c r="JV208" s="532">
        <f t="shared" si="215"/>
        <v>0</v>
      </c>
      <c r="JW208" s="532">
        <f t="shared" si="216"/>
        <v>0</v>
      </c>
      <c r="JX208" s="532">
        <f t="shared" si="217"/>
        <v>0</v>
      </c>
      <c r="JY208" s="532">
        <f t="shared" si="218"/>
        <v>0</v>
      </c>
      <c r="JZ208" s="532">
        <f t="shared" si="219"/>
        <v>0</v>
      </c>
      <c r="KA208" s="532">
        <f t="shared" si="220"/>
        <v>0</v>
      </c>
      <c r="KB208" s="532">
        <f t="shared" si="221"/>
        <v>0</v>
      </c>
      <c r="KC208" s="532">
        <f t="shared" si="222"/>
        <v>0</v>
      </c>
      <c r="KD208" s="532">
        <f t="shared" si="223"/>
        <v>0</v>
      </c>
      <c r="KE208" s="532">
        <f t="shared" si="224"/>
        <v>0</v>
      </c>
      <c r="KF208" s="532">
        <f t="shared" si="225"/>
        <v>0</v>
      </c>
      <c r="KG208" s="532">
        <f t="shared" si="226"/>
        <v>0</v>
      </c>
      <c r="KH208" s="532">
        <f t="shared" si="227"/>
        <v>0</v>
      </c>
      <c r="KI208" s="532">
        <f t="shared" si="228"/>
        <v>0</v>
      </c>
      <c r="KJ208" s="532">
        <f t="shared" si="229"/>
        <v>0</v>
      </c>
      <c r="KK208" s="532">
        <f t="shared" si="230"/>
        <v>0</v>
      </c>
      <c r="KL208" s="532">
        <f t="shared" si="231"/>
        <v>0</v>
      </c>
      <c r="KN208" s="533">
        <f>IF(EXACT(A208,LCI!A50),LCI!R50,-1*10^6)</f>
        <v>0</v>
      </c>
      <c r="KO208" s="533">
        <f t="shared" si="232"/>
        <v>0</v>
      </c>
      <c r="KP208" s="533">
        <f t="shared" si="233"/>
        <v>0</v>
      </c>
      <c r="KQ208" s="533">
        <f t="shared" si="234"/>
        <v>0</v>
      </c>
      <c r="KR208" s="533">
        <f t="shared" si="235"/>
        <v>0</v>
      </c>
      <c r="KS208" s="533">
        <f t="shared" si="236"/>
        <v>0</v>
      </c>
      <c r="KT208" s="533">
        <f t="shared" si="237"/>
        <v>0</v>
      </c>
      <c r="KU208" s="533">
        <f t="shared" si="238"/>
        <v>0</v>
      </c>
      <c r="KV208" s="533">
        <f t="shared" si="239"/>
        <v>0</v>
      </c>
      <c r="KW208" s="533">
        <f t="shared" si="240"/>
        <v>0</v>
      </c>
      <c r="KX208" s="533">
        <f t="shared" si="241"/>
        <v>0</v>
      </c>
      <c r="KY208" s="533">
        <f t="shared" si="242"/>
        <v>0</v>
      </c>
      <c r="KZ208" s="533">
        <f t="shared" si="243"/>
        <v>0</v>
      </c>
      <c r="LA208" s="533">
        <f t="shared" si="244"/>
        <v>0</v>
      </c>
      <c r="LB208" s="533">
        <f t="shared" si="245"/>
        <v>0</v>
      </c>
      <c r="LC208" s="533">
        <f t="shared" si="246"/>
        <v>0</v>
      </c>
      <c r="LD208" s="533">
        <f t="shared" si="247"/>
        <v>0</v>
      </c>
      <c r="LE208" s="533">
        <f t="shared" si="248"/>
        <v>0</v>
      </c>
      <c r="LF208" s="533">
        <f t="shared" si="249"/>
        <v>0</v>
      </c>
      <c r="LG208" s="533">
        <f t="shared" si="250"/>
        <v>0</v>
      </c>
      <c r="LH208" s="533">
        <f t="shared" si="251"/>
        <v>0</v>
      </c>
      <c r="LI208" s="533">
        <f t="shared" si="252"/>
        <v>0</v>
      </c>
    </row>
    <row r="209" spans="1:321" x14ac:dyDescent="0.25">
      <c r="A209" s="14" t="str">
        <f>LCI!A51</f>
        <v>WOG, raw (kg/yr)</v>
      </c>
      <c r="B209" s="42">
        <f>B32</f>
        <v>0</v>
      </c>
      <c r="C209" s="42">
        <f t="shared" ref="C209:P209" si="349">C32</f>
        <v>0</v>
      </c>
      <c r="D209" s="42">
        <f t="shared" si="349"/>
        <v>0</v>
      </c>
      <c r="E209" s="42">
        <f t="shared" si="349"/>
        <v>0</v>
      </c>
      <c r="F209" s="42">
        <f t="shared" si="349"/>
        <v>0</v>
      </c>
      <c r="G209" s="42">
        <f t="shared" si="349"/>
        <v>0</v>
      </c>
      <c r="H209" s="42">
        <f t="shared" si="349"/>
        <v>0</v>
      </c>
      <c r="I209" s="42">
        <f t="shared" si="349"/>
        <v>0</v>
      </c>
      <c r="J209" s="42">
        <f t="shared" si="349"/>
        <v>0</v>
      </c>
      <c r="K209" s="42">
        <f t="shared" si="349"/>
        <v>0</v>
      </c>
      <c r="L209" s="42">
        <f t="shared" si="349"/>
        <v>0</v>
      </c>
      <c r="M209" s="42">
        <f t="shared" si="349"/>
        <v>0</v>
      </c>
      <c r="N209" s="42">
        <f t="shared" si="349"/>
        <v>0</v>
      </c>
      <c r="O209" s="257">
        <f t="shared" si="349"/>
        <v>0</v>
      </c>
      <c r="P209" s="251">
        <f t="shared" si="349"/>
        <v>0</v>
      </c>
      <c r="Q209" s="251"/>
      <c r="R209" s="251"/>
      <c r="S209" s="251"/>
      <c r="T209" s="268"/>
      <c r="U209" s="251"/>
      <c r="V209" s="251"/>
      <c r="X209" s="45">
        <f>IF(EXACT(A209,LCI!A51),LCI!G51,-1*10^6)</f>
        <v>0.57199999999999995</v>
      </c>
      <c r="Y209" s="47">
        <f t="shared" si="45"/>
        <v>0</v>
      </c>
      <c r="Z209" s="47">
        <f t="shared" si="46"/>
        <v>0</v>
      </c>
      <c r="AA209" s="47">
        <f t="shared" si="47"/>
        <v>0</v>
      </c>
      <c r="AB209" s="47">
        <f t="shared" si="327"/>
        <v>0</v>
      </c>
      <c r="AC209" s="47">
        <f t="shared" si="328"/>
        <v>0</v>
      </c>
      <c r="AD209" s="47">
        <f t="shared" si="334"/>
        <v>0</v>
      </c>
      <c r="AE209" s="47">
        <f t="shared" si="335"/>
        <v>0</v>
      </c>
      <c r="AF209" s="47">
        <f t="shared" si="336"/>
        <v>0</v>
      </c>
      <c r="AG209" s="47">
        <f t="shared" si="337"/>
        <v>0</v>
      </c>
      <c r="AH209" s="47">
        <f t="shared" si="338"/>
        <v>0</v>
      </c>
      <c r="AI209" s="47">
        <f t="shared" si="339"/>
        <v>0</v>
      </c>
      <c r="AJ209" s="47">
        <f t="shared" si="288"/>
        <v>0</v>
      </c>
      <c r="AK209" s="47">
        <f t="shared" si="50"/>
        <v>0</v>
      </c>
      <c r="AL209" s="262">
        <f t="shared" si="51"/>
        <v>0</v>
      </c>
      <c r="AM209" s="260">
        <f t="shared" si="52"/>
        <v>0</v>
      </c>
      <c r="AN209" s="260">
        <f t="shared" si="53"/>
        <v>0</v>
      </c>
      <c r="AO209" s="260">
        <f t="shared" si="54"/>
        <v>0</v>
      </c>
      <c r="AP209" s="260">
        <f t="shared" si="55"/>
        <v>0</v>
      </c>
      <c r="AQ209" s="260">
        <f t="shared" si="56"/>
        <v>0</v>
      </c>
      <c r="AR209" s="260">
        <f t="shared" si="57"/>
        <v>0</v>
      </c>
      <c r="AS209" s="260">
        <f t="shared" si="58"/>
        <v>0</v>
      </c>
      <c r="AU209" s="41">
        <f>IF(EXACT(A209,LCI!A51),LCI!H51,-1*10^6)</f>
        <v>0</v>
      </c>
      <c r="AV209" s="71">
        <f t="shared" si="9"/>
        <v>0</v>
      </c>
      <c r="AW209" s="71">
        <f t="shared" si="10"/>
        <v>0</v>
      </c>
      <c r="AX209" s="71">
        <f t="shared" si="11"/>
        <v>0</v>
      </c>
      <c r="AY209" s="71">
        <f t="shared" si="12"/>
        <v>0</v>
      </c>
      <c r="AZ209" s="71">
        <f t="shared" si="13"/>
        <v>0</v>
      </c>
      <c r="BA209" s="71">
        <f t="shared" si="341"/>
        <v>0</v>
      </c>
      <c r="BB209" s="71">
        <f t="shared" si="342"/>
        <v>0</v>
      </c>
      <c r="BC209" s="71">
        <f t="shared" si="343"/>
        <v>0</v>
      </c>
      <c r="BD209" s="520">
        <f t="shared" si="344"/>
        <v>0</v>
      </c>
      <c r="BE209" s="521">
        <f t="shared" si="345"/>
        <v>0</v>
      </c>
      <c r="BF209" s="71">
        <f t="shared" si="346"/>
        <v>0</v>
      </c>
      <c r="BG209" s="521">
        <f t="shared" si="278"/>
        <v>0</v>
      </c>
      <c r="BH209" s="529">
        <f t="shared" si="263"/>
        <v>0</v>
      </c>
      <c r="BI209" s="71">
        <f t="shared" si="254"/>
        <v>0</v>
      </c>
      <c r="BJ209" s="71">
        <f t="shared" si="255"/>
        <v>0</v>
      </c>
      <c r="BK209" s="71">
        <f t="shared" si="256"/>
        <v>0</v>
      </c>
      <c r="BL209" s="71">
        <f t="shared" si="257"/>
        <v>0</v>
      </c>
      <c r="BM209" s="71">
        <f t="shared" si="258"/>
        <v>0</v>
      </c>
      <c r="BN209" s="71">
        <f t="shared" si="259"/>
        <v>0</v>
      </c>
      <c r="BO209" s="71">
        <f t="shared" si="260"/>
        <v>0</v>
      </c>
      <c r="BP209" s="71">
        <f t="shared" si="261"/>
        <v>0</v>
      </c>
      <c r="BR209" s="507">
        <f>IF(EXACT(A209,LCI!A51),LCI!I51,-1*10^6)</f>
        <v>0</v>
      </c>
      <c r="BS209" s="507">
        <f t="shared" si="59"/>
        <v>0</v>
      </c>
      <c r="BT209" s="507">
        <f t="shared" si="60"/>
        <v>0</v>
      </c>
      <c r="BU209" s="507">
        <f t="shared" si="60"/>
        <v>0</v>
      </c>
      <c r="BV209" s="507">
        <f t="shared" si="60"/>
        <v>0</v>
      </c>
      <c r="BW209" s="507">
        <f t="shared" si="60"/>
        <v>0</v>
      </c>
      <c r="BX209" s="507">
        <f t="shared" si="60"/>
        <v>0</v>
      </c>
      <c r="BY209" s="507">
        <f t="shared" si="315"/>
        <v>0</v>
      </c>
      <c r="BZ209" s="507">
        <f t="shared" si="280"/>
        <v>0</v>
      </c>
      <c r="CA209" s="507">
        <f t="shared" si="280"/>
        <v>0</v>
      </c>
      <c r="CB209" s="507">
        <f t="shared" si="280"/>
        <v>0</v>
      </c>
      <c r="CC209" s="507">
        <f t="shared" si="280"/>
        <v>0</v>
      </c>
      <c r="CD209" s="507">
        <f t="shared" si="280"/>
        <v>0</v>
      </c>
      <c r="CE209" s="507">
        <f t="shared" si="280"/>
        <v>0</v>
      </c>
      <c r="CF209" s="507">
        <f t="shared" si="281"/>
        <v>0</v>
      </c>
      <c r="CG209" s="507">
        <f t="shared" si="281"/>
        <v>0</v>
      </c>
      <c r="CH209" s="507">
        <f t="shared" si="281"/>
        <v>0</v>
      </c>
      <c r="CI209" s="507">
        <f t="shared" si="281"/>
        <v>0</v>
      </c>
      <c r="CJ209" s="507">
        <f t="shared" si="276"/>
        <v>0</v>
      </c>
      <c r="CK209" s="507">
        <f t="shared" si="61"/>
        <v>0</v>
      </c>
      <c r="CL209" s="507">
        <f t="shared" si="61"/>
        <v>0</v>
      </c>
      <c r="CM209" s="507">
        <f t="shared" si="61"/>
        <v>0</v>
      </c>
      <c r="CO209" s="511">
        <f>IF(EXACT(A209,LCI!A51),LCI!F51,-1*10^6)</f>
        <v>0</v>
      </c>
      <c r="CP209" s="511">
        <f t="shared" si="62"/>
        <v>0</v>
      </c>
      <c r="CQ209" s="511">
        <f t="shared" si="62"/>
        <v>0</v>
      </c>
      <c r="CR209" s="511">
        <f t="shared" si="62"/>
        <v>0</v>
      </c>
      <c r="CS209" s="511">
        <f t="shared" si="62"/>
        <v>0</v>
      </c>
      <c r="CT209" s="511">
        <f t="shared" si="62"/>
        <v>0</v>
      </c>
      <c r="CU209" s="511">
        <f t="shared" si="316"/>
        <v>0</v>
      </c>
      <c r="CV209" s="511">
        <f t="shared" si="282"/>
        <v>0</v>
      </c>
      <c r="CW209" s="511">
        <f t="shared" si="282"/>
        <v>0</v>
      </c>
      <c r="CX209" s="511">
        <f t="shared" si="282"/>
        <v>0</v>
      </c>
      <c r="CY209" s="511">
        <f t="shared" si="282"/>
        <v>0</v>
      </c>
      <c r="CZ209" s="511">
        <f t="shared" si="282"/>
        <v>0</v>
      </c>
      <c r="DA209" s="511">
        <f t="shared" si="282"/>
        <v>0</v>
      </c>
      <c r="DB209" s="511">
        <f t="shared" si="283"/>
        <v>0</v>
      </c>
      <c r="DC209" s="511">
        <f t="shared" si="283"/>
        <v>0</v>
      </c>
      <c r="DD209" s="511">
        <f t="shared" si="283"/>
        <v>0</v>
      </c>
      <c r="DE209" s="511">
        <f t="shared" si="283"/>
        <v>0</v>
      </c>
      <c r="DF209" s="511">
        <f t="shared" si="275"/>
        <v>0</v>
      </c>
      <c r="DG209" s="511">
        <f t="shared" si="63"/>
        <v>0</v>
      </c>
      <c r="DH209" s="511">
        <f t="shared" si="63"/>
        <v>0</v>
      </c>
      <c r="DI209" s="511">
        <f t="shared" si="63"/>
        <v>0</v>
      </c>
      <c r="DJ209" s="511">
        <f t="shared" si="63"/>
        <v>0</v>
      </c>
      <c r="DL209" s="530">
        <f>IF(EXACT(A209,LCI!A51),LCI!J51,-1*10^6)</f>
        <v>0</v>
      </c>
      <c r="DM209" s="530">
        <f t="shared" si="64"/>
        <v>0</v>
      </c>
      <c r="DN209" s="530">
        <f t="shared" si="65"/>
        <v>0</v>
      </c>
      <c r="DO209" s="530">
        <f t="shared" si="66"/>
        <v>0</v>
      </c>
      <c r="DP209" s="530">
        <f t="shared" si="67"/>
        <v>0</v>
      </c>
      <c r="DQ209" s="530">
        <f t="shared" si="68"/>
        <v>0</v>
      </c>
      <c r="DR209" s="530">
        <f t="shared" si="69"/>
        <v>0</v>
      </c>
      <c r="DS209" s="530">
        <f t="shared" si="70"/>
        <v>0</v>
      </c>
      <c r="DT209" s="530">
        <f t="shared" si="71"/>
        <v>0</v>
      </c>
      <c r="DU209" s="530">
        <f t="shared" si="72"/>
        <v>0</v>
      </c>
      <c r="DV209" s="530">
        <f t="shared" si="73"/>
        <v>0</v>
      </c>
      <c r="DW209" s="530">
        <f t="shared" si="74"/>
        <v>0</v>
      </c>
      <c r="DX209" s="530">
        <f t="shared" si="75"/>
        <v>0</v>
      </c>
      <c r="DY209" s="530">
        <f t="shared" si="76"/>
        <v>0</v>
      </c>
      <c r="DZ209" s="530">
        <f t="shared" si="77"/>
        <v>0</v>
      </c>
      <c r="EA209" s="530">
        <f t="shared" si="78"/>
        <v>0</v>
      </c>
      <c r="EB209" s="530">
        <f t="shared" si="79"/>
        <v>0</v>
      </c>
      <c r="EC209" s="530">
        <f t="shared" si="80"/>
        <v>0</v>
      </c>
      <c r="ED209" s="530">
        <f t="shared" si="81"/>
        <v>0</v>
      </c>
      <c r="EE209" s="530">
        <f t="shared" si="82"/>
        <v>0</v>
      </c>
      <c r="EF209" s="530">
        <f t="shared" si="83"/>
        <v>0</v>
      </c>
      <c r="EG209" s="530">
        <f t="shared" si="84"/>
        <v>0</v>
      </c>
      <c r="EI209" s="535">
        <f>IF(EXACT(A209,LCI!A51),LCI!K51,-1*10^6)</f>
        <v>0</v>
      </c>
      <c r="EJ209" s="531">
        <f t="shared" si="85"/>
        <v>0</v>
      </c>
      <c r="EK209" s="536">
        <f t="shared" si="86"/>
        <v>0</v>
      </c>
      <c r="EL209" s="531">
        <f t="shared" si="87"/>
        <v>0</v>
      </c>
      <c r="EM209" s="531">
        <f t="shared" si="88"/>
        <v>0</v>
      </c>
      <c r="EN209" s="531">
        <f t="shared" si="89"/>
        <v>0</v>
      </c>
      <c r="EO209" s="531">
        <f t="shared" si="90"/>
        <v>0</v>
      </c>
      <c r="EP209" s="531">
        <f t="shared" si="91"/>
        <v>0</v>
      </c>
      <c r="EQ209" s="531">
        <f t="shared" si="92"/>
        <v>0</v>
      </c>
      <c r="ER209" s="531">
        <f t="shared" si="93"/>
        <v>0</v>
      </c>
      <c r="ES209" s="531">
        <f t="shared" si="94"/>
        <v>0</v>
      </c>
      <c r="ET209" s="531">
        <f t="shared" si="95"/>
        <v>0</v>
      </c>
      <c r="EU209" s="531">
        <f t="shared" si="96"/>
        <v>0</v>
      </c>
      <c r="EV209" s="531">
        <f t="shared" si="97"/>
        <v>0</v>
      </c>
      <c r="EW209" s="531">
        <f t="shared" si="98"/>
        <v>0</v>
      </c>
      <c r="EX209" s="531">
        <f t="shared" si="99"/>
        <v>0</v>
      </c>
      <c r="EY209" s="531">
        <f t="shared" si="100"/>
        <v>0</v>
      </c>
      <c r="EZ209" s="531">
        <f t="shared" si="101"/>
        <v>0</v>
      </c>
      <c r="FA209" s="531">
        <f t="shared" si="102"/>
        <v>0</v>
      </c>
      <c r="FB209" s="531">
        <f t="shared" si="103"/>
        <v>0</v>
      </c>
      <c r="FC209" s="531">
        <f t="shared" si="104"/>
        <v>0</v>
      </c>
      <c r="FD209" s="531">
        <f t="shared" si="105"/>
        <v>0</v>
      </c>
      <c r="FF209" s="532">
        <f>IF(EXACT(A209,LCI!A51),LCI!L51,-1*10^6)</f>
        <v>0</v>
      </c>
      <c r="FG209" s="532">
        <f t="shared" si="106"/>
        <v>0</v>
      </c>
      <c r="FH209" s="532">
        <f t="shared" si="107"/>
        <v>0</v>
      </c>
      <c r="FI209" s="532">
        <f t="shared" si="108"/>
        <v>0</v>
      </c>
      <c r="FJ209" s="532">
        <f t="shared" si="109"/>
        <v>0</v>
      </c>
      <c r="FK209" s="532">
        <f t="shared" si="110"/>
        <v>0</v>
      </c>
      <c r="FL209" s="532">
        <f t="shared" si="111"/>
        <v>0</v>
      </c>
      <c r="FM209" s="532">
        <f t="shared" si="112"/>
        <v>0</v>
      </c>
      <c r="FN209" s="532">
        <f t="shared" si="113"/>
        <v>0</v>
      </c>
      <c r="FO209" s="532">
        <f t="shared" si="114"/>
        <v>0</v>
      </c>
      <c r="FP209" s="532">
        <f t="shared" si="115"/>
        <v>0</v>
      </c>
      <c r="FQ209" s="532">
        <f t="shared" si="116"/>
        <v>0</v>
      </c>
      <c r="FR209" s="532">
        <f t="shared" si="117"/>
        <v>0</v>
      </c>
      <c r="FS209" s="532">
        <f t="shared" si="118"/>
        <v>0</v>
      </c>
      <c r="FT209" s="532">
        <f t="shared" si="119"/>
        <v>0</v>
      </c>
      <c r="FU209" s="532">
        <f t="shared" si="120"/>
        <v>0</v>
      </c>
      <c r="FV209" s="532">
        <f t="shared" si="121"/>
        <v>0</v>
      </c>
      <c r="FW209" s="532">
        <f t="shared" si="122"/>
        <v>0</v>
      </c>
      <c r="FX209" s="532">
        <f t="shared" si="123"/>
        <v>0</v>
      </c>
      <c r="FY209" s="532">
        <f t="shared" si="124"/>
        <v>0</v>
      </c>
      <c r="FZ209" s="532">
        <f t="shared" si="125"/>
        <v>0</v>
      </c>
      <c r="GA209" s="532">
        <f t="shared" si="126"/>
        <v>0</v>
      </c>
      <c r="GC209" s="533">
        <f>IF(EXACT(A209,LCI!A51),LCI!M51,-1*10^6)</f>
        <v>0</v>
      </c>
      <c r="GD209" s="533">
        <f t="shared" si="127"/>
        <v>0</v>
      </c>
      <c r="GE209" s="533">
        <f t="shared" si="128"/>
        <v>0</v>
      </c>
      <c r="GF209" s="533">
        <f t="shared" si="129"/>
        <v>0</v>
      </c>
      <c r="GG209" s="533">
        <f t="shared" si="130"/>
        <v>0</v>
      </c>
      <c r="GH209" s="533">
        <f t="shared" si="131"/>
        <v>0</v>
      </c>
      <c r="GI209" s="533">
        <f t="shared" si="132"/>
        <v>0</v>
      </c>
      <c r="GJ209" s="533">
        <f t="shared" si="133"/>
        <v>0</v>
      </c>
      <c r="GK209" s="533">
        <f t="shared" si="134"/>
        <v>0</v>
      </c>
      <c r="GL209" s="533">
        <f t="shared" si="135"/>
        <v>0</v>
      </c>
      <c r="GM209" s="533">
        <f t="shared" si="136"/>
        <v>0</v>
      </c>
      <c r="GN209" s="533">
        <f t="shared" si="137"/>
        <v>0</v>
      </c>
      <c r="GO209" s="533">
        <f t="shared" si="138"/>
        <v>0</v>
      </c>
      <c r="GP209" s="533">
        <f t="shared" si="139"/>
        <v>0</v>
      </c>
      <c r="GQ209" s="533">
        <f t="shared" si="140"/>
        <v>0</v>
      </c>
      <c r="GR209" s="533">
        <f t="shared" si="141"/>
        <v>0</v>
      </c>
      <c r="GS209" s="533">
        <f t="shared" si="142"/>
        <v>0</v>
      </c>
      <c r="GT209" s="533">
        <f t="shared" si="143"/>
        <v>0</v>
      </c>
      <c r="GU209" s="533">
        <f t="shared" si="144"/>
        <v>0</v>
      </c>
      <c r="GV209" s="533">
        <f t="shared" si="145"/>
        <v>0</v>
      </c>
      <c r="GW209" s="533">
        <f t="shared" si="146"/>
        <v>0</v>
      </c>
      <c r="GX209" s="533">
        <f t="shared" si="147"/>
        <v>0</v>
      </c>
      <c r="GZ209" s="511">
        <f>IF(EXACT(A209,LCI!A51),LCI!N51,-1*10^6)</f>
        <v>0</v>
      </c>
      <c r="HA209" s="511">
        <f t="shared" si="148"/>
        <v>0</v>
      </c>
      <c r="HB209" s="511">
        <f t="shared" si="149"/>
        <v>0</v>
      </c>
      <c r="HC209" s="511">
        <f t="shared" si="150"/>
        <v>0</v>
      </c>
      <c r="HD209" s="511">
        <f t="shared" si="151"/>
        <v>0</v>
      </c>
      <c r="HE209" s="511">
        <f t="shared" si="152"/>
        <v>0</v>
      </c>
      <c r="HF209" s="511">
        <f t="shared" si="153"/>
        <v>0</v>
      </c>
      <c r="HG209" s="511">
        <f t="shared" si="154"/>
        <v>0</v>
      </c>
      <c r="HH209" s="511">
        <f t="shared" si="155"/>
        <v>0</v>
      </c>
      <c r="HI209" s="511">
        <f t="shared" si="156"/>
        <v>0</v>
      </c>
      <c r="HJ209" s="511">
        <f t="shared" si="157"/>
        <v>0</v>
      </c>
      <c r="HK209" s="511">
        <f t="shared" si="158"/>
        <v>0</v>
      </c>
      <c r="HL209" s="511">
        <f t="shared" si="159"/>
        <v>0</v>
      </c>
      <c r="HM209" s="511">
        <f t="shared" si="160"/>
        <v>0</v>
      </c>
      <c r="HN209" s="511">
        <f t="shared" si="161"/>
        <v>0</v>
      </c>
      <c r="HO209" s="511">
        <f t="shared" si="162"/>
        <v>0</v>
      </c>
      <c r="HP209" s="511">
        <f t="shared" si="163"/>
        <v>0</v>
      </c>
      <c r="HQ209" s="511">
        <f t="shared" si="164"/>
        <v>0</v>
      </c>
      <c r="HR209" s="511">
        <f t="shared" si="165"/>
        <v>0</v>
      </c>
      <c r="HS209" s="511">
        <f t="shared" si="166"/>
        <v>0</v>
      </c>
      <c r="HT209" s="511">
        <f t="shared" si="167"/>
        <v>0</v>
      </c>
      <c r="HU209" s="511">
        <f t="shared" si="168"/>
        <v>0</v>
      </c>
      <c r="HW209" s="534">
        <f>IF(EXACT(A209,LCI!A51),LCI!O51,-1*10^6)</f>
        <v>0</v>
      </c>
      <c r="HX209" s="534">
        <f t="shared" si="169"/>
        <v>0</v>
      </c>
      <c r="HY209" s="534">
        <f t="shared" si="170"/>
        <v>0</v>
      </c>
      <c r="HZ209" s="534">
        <f t="shared" si="171"/>
        <v>0</v>
      </c>
      <c r="IA209" s="534">
        <f t="shared" si="172"/>
        <v>0</v>
      </c>
      <c r="IB209" s="534">
        <f t="shared" si="173"/>
        <v>0</v>
      </c>
      <c r="IC209" s="534">
        <f t="shared" si="174"/>
        <v>0</v>
      </c>
      <c r="ID209" s="534">
        <f t="shared" si="175"/>
        <v>0</v>
      </c>
      <c r="IE209" s="534">
        <f t="shared" si="176"/>
        <v>0</v>
      </c>
      <c r="IF209" s="534">
        <f t="shared" si="177"/>
        <v>0</v>
      </c>
      <c r="IG209" s="534">
        <f t="shared" si="178"/>
        <v>0</v>
      </c>
      <c r="IH209" s="534">
        <f t="shared" si="179"/>
        <v>0</v>
      </c>
      <c r="II209" s="534">
        <f t="shared" si="180"/>
        <v>0</v>
      </c>
      <c r="IJ209" s="534">
        <f t="shared" si="181"/>
        <v>0</v>
      </c>
      <c r="IK209" s="534">
        <f t="shared" si="182"/>
        <v>0</v>
      </c>
      <c r="IL209" s="534">
        <f t="shared" si="183"/>
        <v>0</v>
      </c>
      <c r="IM209" s="534">
        <f t="shared" si="184"/>
        <v>0</v>
      </c>
      <c r="IN209" s="534">
        <f t="shared" si="185"/>
        <v>0</v>
      </c>
      <c r="IO209" s="534">
        <f t="shared" si="186"/>
        <v>0</v>
      </c>
      <c r="IP209" s="534">
        <f t="shared" si="187"/>
        <v>0</v>
      </c>
      <c r="IQ209" s="534">
        <f t="shared" si="188"/>
        <v>0</v>
      </c>
      <c r="IR209" s="534">
        <f t="shared" si="189"/>
        <v>0</v>
      </c>
      <c r="IT209" s="531">
        <f>IF(EXACT(A209,LCI!A51),LCI!P51,-1*10^6)</f>
        <v>0</v>
      </c>
      <c r="IU209" s="531">
        <f t="shared" si="190"/>
        <v>0</v>
      </c>
      <c r="IV209" s="531">
        <f t="shared" si="191"/>
        <v>0</v>
      </c>
      <c r="IW209" s="531">
        <f t="shared" si="192"/>
        <v>0</v>
      </c>
      <c r="IX209" s="531">
        <f t="shared" si="193"/>
        <v>0</v>
      </c>
      <c r="IY209" s="531">
        <f t="shared" si="194"/>
        <v>0</v>
      </c>
      <c r="IZ209" s="531">
        <f t="shared" si="195"/>
        <v>0</v>
      </c>
      <c r="JA209" s="531">
        <f t="shared" si="196"/>
        <v>0</v>
      </c>
      <c r="JB209" s="531">
        <f t="shared" si="197"/>
        <v>0</v>
      </c>
      <c r="JC209" s="531">
        <f t="shared" si="198"/>
        <v>0</v>
      </c>
      <c r="JD209" s="531">
        <f t="shared" si="199"/>
        <v>0</v>
      </c>
      <c r="JE209" s="531">
        <f t="shared" si="200"/>
        <v>0</v>
      </c>
      <c r="JF209" s="531">
        <f t="shared" si="201"/>
        <v>0</v>
      </c>
      <c r="JG209" s="531">
        <f t="shared" si="202"/>
        <v>0</v>
      </c>
      <c r="JH209" s="531">
        <f t="shared" si="203"/>
        <v>0</v>
      </c>
      <c r="JI209" s="531">
        <f t="shared" si="204"/>
        <v>0</v>
      </c>
      <c r="JJ209" s="531">
        <f t="shared" si="205"/>
        <v>0</v>
      </c>
      <c r="JK209" s="531">
        <f t="shared" si="206"/>
        <v>0</v>
      </c>
      <c r="JL209" s="531">
        <f t="shared" si="207"/>
        <v>0</v>
      </c>
      <c r="JM209" s="531">
        <f t="shared" si="208"/>
        <v>0</v>
      </c>
      <c r="JN209" s="531">
        <f t="shared" si="209"/>
        <v>0</v>
      </c>
      <c r="JO209" s="531">
        <f t="shared" si="210"/>
        <v>0</v>
      </c>
      <c r="JQ209" s="532">
        <f>IF(EXACT(A209,LCI!A51),LCI!Q51,-1*10^6)</f>
        <v>0</v>
      </c>
      <c r="JR209" s="532">
        <f t="shared" si="211"/>
        <v>0</v>
      </c>
      <c r="JS209" s="532">
        <f t="shared" si="212"/>
        <v>0</v>
      </c>
      <c r="JT209" s="532">
        <f t="shared" si="213"/>
        <v>0</v>
      </c>
      <c r="JU209" s="532">
        <f t="shared" si="214"/>
        <v>0</v>
      </c>
      <c r="JV209" s="532">
        <f t="shared" si="215"/>
        <v>0</v>
      </c>
      <c r="JW209" s="532">
        <f t="shared" si="216"/>
        <v>0</v>
      </c>
      <c r="JX209" s="532">
        <f t="shared" si="217"/>
        <v>0</v>
      </c>
      <c r="JY209" s="532">
        <f t="shared" si="218"/>
        <v>0</v>
      </c>
      <c r="JZ209" s="532">
        <f t="shared" si="219"/>
        <v>0</v>
      </c>
      <c r="KA209" s="532">
        <f t="shared" si="220"/>
        <v>0</v>
      </c>
      <c r="KB209" s="532">
        <f t="shared" si="221"/>
        <v>0</v>
      </c>
      <c r="KC209" s="532">
        <f t="shared" si="222"/>
        <v>0</v>
      </c>
      <c r="KD209" s="532">
        <f t="shared" si="223"/>
        <v>0</v>
      </c>
      <c r="KE209" s="532">
        <f t="shared" si="224"/>
        <v>0</v>
      </c>
      <c r="KF209" s="532">
        <f t="shared" si="225"/>
        <v>0</v>
      </c>
      <c r="KG209" s="532">
        <f t="shared" si="226"/>
        <v>0</v>
      </c>
      <c r="KH209" s="532">
        <f t="shared" si="227"/>
        <v>0</v>
      </c>
      <c r="KI209" s="532">
        <f t="shared" si="228"/>
        <v>0</v>
      </c>
      <c r="KJ209" s="532">
        <f t="shared" si="229"/>
        <v>0</v>
      </c>
      <c r="KK209" s="532">
        <f t="shared" si="230"/>
        <v>0</v>
      </c>
      <c r="KL209" s="532">
        <f t="shared" si="231"/>
        <v>0</v>
      </c>
      <c r="KN209" s="533">
        <f>IF(EXACT(A209,LCI!A51),LCI!R51,-1*10^6)</f>
        <v>0</v>
      </c>
      <c r="KO209" s="533">
        <f t="shared" si="232"/>
        <v>0</v>
      </c>
      <c r="KP209" s="533">
        <f t="shared" si="233"/>
        <v>0</v>
      </c>
      <c r="KQ209" s="533">
        <f t="shared" si="234"/>
        <v>0</v>
      </c>
      <c r="KR209" s="533">
        <f t="shared" si="235"/>
        <v>0</v>
      </c>
      <c r="KS209" s="533">
        <f t="shared" si="236"/>
        <v>0</v>
      </c>
      <c r="KT209" s="533">
        <f t="shared" si="237"/>
        <v>0</v>
      </c>
      <c r="KU209" s="533">
        <f t="shared" si="238"/>
        <v>0</v>
      </c>
      <c r="KV209" s="533">
        <f t="shared" si="239"/>
        <v>0</v>
      </c>
      <c r="KW209" s="533">
        <f t="shared" si="240"/>
        <v>0</v>
      </c>
      <c r="KX209" s="533">
        <f t="shared" si="241"/>
        <v>0</v>
      </c>
      <c r="KY209" s="533">
        <f t="shared" si="242"/>
        <v>0</v>
      </c>
      <c r="KZ209" s="533">
        <f t="shared" si="243"/>
        <v>0</v>
      </c>
      <c r="LA209" s="533">
        <f t="shared" si="244"/>
        <v>0</v>
      </c>
      <c r="LB209" s="533">
        <f t="shared" si="245"/>
        <v>0</v>
      </c>
      <c r="LC209" s="533">
        <f t="shared" si="246"/>
        <v>0</v>
      </c>
      <c r="LD209" s="533">
        <f t="shared" si="247"/>
        <v>0</v>
      </c>
      <c r="LE209" s="533">
        <f t="shared" si="248"/>
        <v>0</v>
      </c>
      <c r="LF209" s="533">
        <f t="shared" si="249"/>
        <v>0</v>
      </c>
      <c r="LG209" s="533">
        <f t="shared" si="250"/>
        <v>0</v>
      </c>
      <c r="LH209" s="533">
        <f t="shared" si="251"/>
        <v>0</v>
      </c>
      <c r="LI209" s="533">
        <f t="shared" si="252"/>
        <v>0</v>
      </c>
    </row>
    <row r="210" spans="1:321" x14ac:dyDescent="0.25">
      <c r="A210" s="14" t="str">
        <f>LCI!A52</f>
        <v>Yeast (kg/yr)</v>
      </c>
      <c r="B210" s="42">
        <f>B66</f>
        <v>0</v>
      </c>
      <c r="C210" s="42">
        <f t="shared" ref="C210:P210" si="350">C66</f>
        <v>0</v>
      </c>
      <c r="D210" s="42">
        <f t="shared" si="350"/>
        <v>205.69471420883499</v>
      </c>
      <c r="E210" s="42">
        <f t="shared" si="350"/>
        <v>0</v>
      </c>
      <c r="F210" s="42">
        <f t="shared" si="350"/>
        <v>0</v>
      </c>
      <c r="G210" s="42">
        <f t="shared" si="350"/>
        <v>0</v>
      </c>
      <c r="H210" s="42">
        <f t="shared" si="350"/>
        <v>0</v>
      </c>
      <c r="I210" s="42">
        <f t="shared" si="350"/>
        <v>0</v>
      </c>
      <c r="J210" s="42">
        <f t="shared" si="350"/>
        <v>0</v>
      </c>
      <c r="K210" s="42">
        <f t="shared" si="350"/>
        <v>0</v>
      </c>
      <c r="L210" s="42">
        <f t="shared" si="350"/>
        <v>0</v>
      </c>
      <c r="M210" s="42">
        <f t="shared" si="350"/>
        <v>0</v>
      </c>
      <c r="N210" s="42">
        <f t="shared" si="350"/>
        <v>0</v>
      </c>
      <c r="O210" s="257">
        <f t="shared" si="350"/>
        <v>0</v>
      </c>
      <c r="P210" s="251">
        <f t="shared" si="350"/>
        <v>0</v>
      </c>
      <c r="Q210" s="251"/>
      <c r="R210" s="251"/>
      <c r="S210" s="251"/>
      <c r="T210" s="268"/>
      <c r="U210" s="251"/>
      <c r="V210" s="251"/>
      <c r="X210" s="45">
        <f>IF(EXACT(A210,LCI!A52),LCI!G52,-1*10^6)</f>
        <v>5.5</v>
      </c>
      <c r="Y210" s="47">
        <f t="shared" si="45"/>
        <v>0</v>
      </c>
      <c r="Z210" s="47">
        <f t="shared" si="46"/>
        <v>0</v>
      </c>
      <c r="AA210" s="47">
        <f t="shared" si="47"/>
        <v>1131.3209281485924</v>
      </c>
      <c r="AB210" s="47">
        <f t="shared" si="327"/>
        <v>0</v>
      </c>
      <c r="AC210" s="47">
        <f t="shared" si="328"/>
        <v>0</v>
      </c>
      <c r="AD210" s="47">
        <f t="shared" si="334"/>
        <v>0</v>
      </c>
      <c r="AE210" s="47">
        <f t="shared" si="335"/>
        <v>0</v>
      </c>
      <c r="AF210" s="47">
        <f t="shared" si="336"/>
        <v>0</v>
      </c>
      <c r="AG210" s="47">
        <f t="shared" si="337"/>
        <v>0</v>
      </c>
      <c r="AH210" s="47">
        <f t="shared" si="338"/>
        <v>0</v>
      </c>
      <c r="AI210" s="47">
        <f t="shared" si="339"/>
        <v>0</v>
      </c>
      <c r="AJ210" s="47">
        <f t="shared" si="288"/>
        <v>0</v>
      </c>
      <c r="AK210" s="47">
        <f t="shared" si="50"/>
        <v>0</v>
      </c>
      <c r="AL210" s="262">
        <f t="shared" si="51"/>
        <v>0</v>
      </c>
      <c r="AM210" s="260">
        <f t="shared" si="52"/>
        <v>0</v>
      </c>
      <c r="AN210" s="260">
        <f t="shared" si="53"/>
        <v>0</v>
      </c>
      <c r="AO210" s="260">
        <f t="shared" si="54"/>
        <v>0</v>
      </c>
      <c r="AP210" s="260">
        <f t="shared" si="55"/>
        <v>0</v>
      </c>
      <c r="AQ210" s="260">
        <f t="shared" si="56"/>
        <v>0</v>
      </c>
      <c r="AR210" s="260">
        <f t="shared" si="57"/>
        <v>0</v>
      </c>
      <c r="AS210" s="260">
        <f t="shared" si="58"/>
        <v>0</v>
      </c>
      <c r="AU210" s="41">
        <f>IF(EXACT(A210,LCI!A52),LCI!H52,-1*10^6)</f>
        <v>4306.59</v>
      </c>
      <c r="AV210" s="71">
        <f t="shared" si="9"/>
        <v>0</v>
      </c>
      <c r="AW210" s="71">
        <f t="shared" si="10"/>
        <v>0</v>
      </c>
      <c r="AX210" s="71">
        <f t="shared" si="11"/>
        <v>885842.79926462669</v>
      </c>
      <c r="AY210" s="71">
        <f t="shared" si="12"/>
        <v>0</v>
      </c>
      <c r="AZ210" s="71">
        <f t="shared" si="13"/>
        <v>0</v>
      </c>
      <c r="BA210" s="71">
        <f t="shared" si="341"/>
        <v>0</v>
      </c>
      <c r="BB210" s="71">
        <f t="shared" si="342"/>
        <v>0</v>
      </c>
      <c r="BC210" s="71">
        <f t="shared" si="343"/>
        <v>0</v>
      </c>
      <c r="BD210" s="520">
        <f t="shared" si="344"/>
        <v>0</v>
      </c>
      <c r="BE210" s="521">
        <f t="shared" si="345"/>
        <v>0</v>
      </c>
      <c r="BF210" s="71">
        <f t="shared" si="346"/>
        <v>0</v>
      </c>
      <c r="BG210" s="521">
        <f t="shared" si="278"/>
        <v>0</v>
      </c>
      <c r="BH210" s="529">
        <f t="shared" si="263"/>
        <v>0</v>
      </c>
      <c r="BI210" s="71">
        <f t="shared" si="254"/>
        <v>0</v>
      </c>
      <c r="BJ210" s="71">
        <f t="shared" si="255"/>
        <v>0</v>
      </c>
      <c r="BK210" s="71">
        <f t="shared" si="256"/>
        <v>0</v>
      </c>
      <c r="BL210" s="71">
        <f t="shared" si="257"/>
        <v>0</v>
      </c>
      <c r="BM210" s="71">
        <f t="shared" si="258"/>
        <v>0</v>
      </c>
      <c r="BN210" s="71">
        <f t="shared" si="259"/>
        <v>0</v>
      </c>
      <c r="BO210" s="71">
        <f t="shared" si="260"/>
        <v>0</v>
      </c>
      <c r="BP210" s="71">
        <f t="shared" si="261"/>
        <v>0</v>
      </c>
      <c r="BR210" s="507">
        <f>IF(EXACT(A210,LCI!A52),LCI!I52,-1*10^6)</f>
        <v>4.8228</v>
      </c>
      <c r="BS210" s="507">
        <f t="shared" si="59"/>
        <v>0</v>
      </c>
      <c r="BT210" s="507">
        <f t="shared" si="60"/>
        <v>0</v>
      </c>
      <c r="BU210" s="507">
        <f t="shared" si="60"/>
        <v>992.02446768636946</v>
      </c>
      <c r="BV210" s="507">
        <f t="shared" si="60"/>
        <v>0</v>
      </c>
      <c r="BW210" s="507">
        <f t="shared" si="60"/>
        <v>0</v>
      </c>
      <c r="BX210" s="507">
        <f t="shared" si="60"/>
        <v>0</v>
      </c>
      <c r="BY210" s="507">
        <f t="shared" si="315"/>
        <v>0</v>
      </c>
      <c r="BZ210" s="507">
        <f t="shared" si="280"/>
        <v>0</v>
      </c>
      <c r="CA210" s="507">
        <f t="shared" si="280"/>
        <v>0</v>
      </c>
      <c r="CB210" s="507">
        <f t="shared" si="280"/>
        <v>0</v>
      </c>
      <c r="CC210" s="507">
        <f t="shared" si="280"/>
        <v>0</v>
      </c>
      <c r="CD210" s="507">
        <f t="shared" si="280"/>
        <v>0</v>
      </c>
      <c r="CE210" s="507">
        <f t="shared" si="280"/>
        <v>0</v>
      </c>
      <c r="CF210" s="507">
        <f t="shared" si="281"/>
        <v>0</v>
      </c>
      <c r="CG210" s="507">
        <f t="shared" si="281"/>
        <v>0</v>
      </c>
      <c r="CH210" s="507">
        <f t="shared" si="281"/>
        <v>0</v>
      </c>
      <c r="CI210" s="507">
        <f t="shared" si="281"/>
        <v>0</v>
      </c>
      <c r="CJ210" s="507">
        <f t="shared" si="276"/>
        <v>0</v>
      </c>
      <c r="CK210" s="507">
        <f t="shared" si="61"/>
        <v>0</v>
      </c>
      <c r="CL210" s="507">
        <f t="shared" si="61"/>
        <v>0</v>
      </c>
      <c r="CM210" s="507">
        <f t="shared" si="61"/>
        <v>0</v>
      </c>
      <c r="CO210" s="511">
        <f>IF(EXACT(A210,LCI!A52),LCI!F52,-1*10^6)</f>
        <v>25.8</v>
      </c>
      <c r="CP210" s="511">
        <f t="shared" si="62"/>
        <v>0</v>
      </c>
      <c r="CQ210" s="511">
        <f t="shared" si="62"/>
        <v>0</v>
      </c>
      <c r="CR210" s="511">
        <f t="shared" si="62"/>
        <v>5306.9236265879426</v>
      </c>
      <c r="CS210" s="511">
        <f t="shared" si="62"/>
        <v>0</v>
      </c>
      <c r="CT210" s="511">
        <f t="shared" si="62"/>
        <v>0</v>
      </c>
      <c r="CU210" s="511">
        <f t="shared" si="316"/>
        <v>0</v>
      </c>
      <c r="CV210" s="511">
        <f t="shared" si="282"/>
        <v>0</v>
      </c>
      <c r="CW210" s="511">
        <f t="shared" si="282"/>
        <v>0</v>
      </c>
      <c r="CX210" s="511">
        <f t="shared" si="282"/>
        <v>0</v>
      </c>
      <c r="CY210" s="511">
        <f t="shared" si="282"/>
        <v>0</v>
      </c>
      <c r="CZ210" s="511">
        <f t="shared" si="282"/>
        <v>0</v>
      </c>
      <c r="DA210" s="511">
        <f t="shared" si="282"/>
        <v>0</v>
      </c>
      <c r="DB210" s="511">
        <f t="shared" si="283"/>
        <v>0</v>
      </c>
      <c r="DC210" s="511">
        <f t="shared" si="283"/>
        <v>0</v>
      </c>
      <c r="DD210" s="511">
        <f t="shared" si="283"/>
        <v>0</v>
      </c>
      <c r="DE210" s="511">
        <f t="shared" si="283"/>
        <v>0</v>
      </c>
      <c r="DF210" s="511">
        <f t="shared" si="275"/>
        <v>0</v>
      </c>
      <c r="DG210" s="511">
        <f t="shared" si="63"/>
        <v>0</v>
      </c>
      <c r="DH210" s="511">
        <f t="shared" si="63"/>
        <v>0</v>
      </c>
      <c r="DI210" s="511">
        <f t="shared" si="63"/>
        <v>0</v>
      </c>
      <c r="DJ210" s="511">
        <f t="shared" si="63"/>
        <v>0</v>
      </c>
      <c r="DL210" s="530">
        <f>IF(EXACT(A210,LCI!A52),LCI!J52,-1*10^6)</f>
        <v>1.729E-2</v>
      </c>
      <c r="DM210" s="530">
        <f t="shared" si="64"/>
        <v>0</v>
      </c>
      <c r="DN210" s="530">
        <f t="shared" si="65"/>
        <v>0</v>
      </c>
      <c r="DO210" s="530">
        <f t="shared" si="66"/>
        <v>3.556461608670757</v>
      </c>
      <c r="DP210" s="530">
        <f t="shared" si="67"/>
        <v>0</v>
      </c>
      <c r="DQ210" s="530">
        <f t="shared" si="68"/>
        <v>0</v>
      </c>
      <c r="DR210" s="530">
        <f t="shared" si="69"/>
        <v>0</v>
      </c>
      <c r="DS210" s="530">
        <f t="shared" si="70"/>
        <v>0</v>
      </c>
      <c r="DT210" s="530">
        <f t="shared" si="71"/>
        <v>0</v>
      </c>
      <c r="DU210" s="530">
        <f t="shared" si="72"/>
        <v>0</v>
      </c>
      <c r="DV210" s="530">
        <f t="shared" si="73"/>
        <v>0</v>
      </c>
      <c r="DW210" s="530">
        <f t="shared" si="74"/>
        <v>0</v>
      </c>
      <c r="DX210" s="530">
        <f t="shared" si="75"/>
        <v>0</v>
      </c>
      <c r="DY210" s="530">
        <f t="shared" si="76"/>
        <v>0</v>
      </c>
      <c r="DZ210" s="530">
        <f t="shared" si="77"/>
        <v>0</v>
      </c>
      <c r="EA210" s="530">
        <f t="shared" si="78"/>
        <v>0</v>
      </c>
      <c r="EB210" s="530">
        <f t="shared" si="79"/>
        <v>0</v>
      </c>
      <c r="EC210" s="530">
        <f t="shared" si="80"/>
        <v>0</v>
      </c>
      <c r="ED210" s="530">
        <f t="shared" si="81"/>
        <v>0</v>
      </c>
      <c r="EE210" s="530">
        <f t="shared" si="82"/>
        <v>0</v>
      </c>
      <c r="EF210" s="530">
        <f t="shared" si="83"/>
        <v>0</v>
      </c>
      <c r="EG210" s="530">
        <f t="shared" si="84"/>
        <v>0</v>
      </c>
      <c r="EI210" s="535">
        <f>IF(EXACT(A210,LCI!A52),LCI!K52,-1*10^6)</f>
        <v>10.9397</v>
      </c>
      <c r="EJ210" s="531">
        <f t="shared" si="85"/>
        <v>0</v>
      </c>
      <c r="EK210" s="536">
        <f t="shared" si="86"/>
        <v>0</v>
      </c>
      <c r="EL210" s="531">
        <f t="shared" si="87"/>
        <v>2250.238465030392</v>
      </c>
      <c r="EM210" s="531">
        <f t="shared" si="88"/>
        <v>0</v>
      </c>
      <c r="EN210" s="531">
        <f t="shared" si="89"/>
        <v>0</v>
      </c>
      <c r="EO210" s="531">
        <f t="shared" si="90"/>
        <v>0</v>
      </c>
      <c r="EP210" s="531">
        <f t="shared" si="91"/>
        <v>0</v>
      </c>
      <c r="EQ210" s="531">
        <f t="shared" si="92"/>
        <v>0</v>
      </c>
      <c r="ER210" s="531">
        <f t="shared" si="93"/>
        <v>0</v>
      </c>
      <c r="ES210" s="531">
        <f t="shared" si="94"/>
        <v>0</v>
      </c>
      <c r="ET210" s="531">
        <f t="shared" si="95"/>
        <v>0</v>
      </c>
      <c r="EU210" s="531">
        <f t="shared" si="96"/>
        <v>0</v>
      </c>
      <c r="EV210" s="531">
        <f t="shared" si="97"/>
        <v>0</v>
      </c>
      <c r="EW210" s="531">
        <f t="shared" si="98"/>
        <v>0</v>
      </c>
      <c r="EX210" s="531">
        <f t="shared" si="99"/>
        <v>0</v>
      </c>
      <c r="EY210" s="531">
        <f t="shared" si="100"/>
        <v>0</v>
      </c>
      <c r="EZ210" s="531">
        <f t="shared" si="101"/>
        <v>0</v>
      </c>
      <c r="FA210" s="531">
        <f t="shared" si="102"/>
        <v>0</v>
      </c>
      <c r="FB210" s="531">
        <f t="shared" si="103"/>
        <v>0</v>
      </c>
      <c r="FC210" s="531">
        <f t="shared" si="104"/>
        <v>0</v>
      </c>
      <c r="FD210" s="531">
        <f t="shared" si="105"/>
        <v>0</v>
      </c>
      <c r="FF210" s="532">
        <f>IF(EXACT(A210,LCI!A52),LCI!L52,-1*10^6)</f>
        <v>1.9599999999999999E-2</v>
      </c>
      <c r="FG210" s="532">
        <f t="shared" si="106"/>
        <v>0</v>
      </c>
      <c r="FH210" s="532">
        <f t="shared" si="107"/>
        <v>0</v>
      </c>
      <c r="FI210" s="532">
        <f t="shared" si="108"/>
        <v>4.0316163984931661</v>
      </c>
      <c r="FJ210" s="532">
        <f t="shared" si="109"/>
        <v>0</v>
      </c>
      <c r="FK210" s="532">
        <f t="shared" si="110"/>
        <v>0</v>
      </c>
      <c r="FL210" s="532">
        <f t="shared" si="111"/>
        <v>0</v>
      </c>
      <c r="FM210" s="532">
        <f t="shared" si="112"/>
        <v>0</v>
      </c>
      <c r="FN210" s="532">
        <f t="shared" si="113"/>
        <v>0</v>
      </c>
      <c r="FO210" s="532">
        <f t="shared" si="114"/>
        <v>0</v>
      </c>
      <c r="FP210" s="532">
        <f t="shared" si="115"/>
        <v>0</v>
      </c>
      <c r="FQ210" s="532">
        <f t="shared" si="116"/>
        <v>0</v>
      </c>
      <c r="FR210" s="532">
        <f t="shared" si="117"/>
        <v>0</v>
      </c>
      <c r="FS210" s="532">
        <f t="shared" si="118"/>
        <v>0</v>
      </c>
      <c r="FT210" s="532">
        <f t="shared" si="119"/>
        <v>0</v>
      </c>
      <c r="FU210" s="532">
        <f t="shared" si="120"/>
        <v>0</v>
      </c>
      <c r="FV210" s="532">
        <f t="shared" si="121"/>
        <v>0</v>
      </c>
      <c r="FW210" s="532">
        <f t="shared" si="122"/>
        <v>0</v>
      </c>
      <c r="FX210" s="532">
        <f t="shared" si="123"/>
        <v>0</v>
      </c>
      <c r="FY210" s="532">
        <f t="shared" si="124"/>
        <v>0</v>
      </c>
      <c r="FZ210" s="532">
        <f t="shared" si="125"/>
        <v>0</v>
      </c>
      <c r="GA210" s="532">
        <f t="shared" si="126"/>
        <v>0</v>
      </c>
      <c r="GC210" s="533">
        <f>IF(EXACT(A210,LCI!A52),LCI!M52,-1*10^6)</f>
        <v>8.7600000000000004E-8</v>
      </c>
      <c r="GD210" s="533">
        <f t="shared" si="127"/>
        <v>0</v>
      </c>
      <c r="GE210" s="533">
        <f t="shared" si="128"/>
        <v>0</v>
      </c>
      <c r="GF210" s="533">
        <f t="shared" si="129"/>
        <v>1.8018856964693946E-5</v>
      </c>
      <c r="GG210" s="533">
        <f t="shared" si="130"/>
        <v>0</v>
      </c>
      <c r="GH210" s="533">
        <f t="shared" si="131"/>
        <v>0</v>
      </c>
      <c r="GI210" s="533">
        <f t="shared" si="132"/>
        <v>0</v>
      </c>
      <c r="GJ210" s="533">
        <f t="shared" si="133"/>
        <v>0</v>
      </c>
      <c r="GK210" s="533">
        <f t="shared" si="134"/>
        <v>0</v>
      </c>
      <c r="GL210" s="533">
        <f t="shared" si="135"/>
        <v>0</v>
      </c>
      <c r="GM210" s="533">
        <f t="shared" si="136"/>
        <v>0</v>
      </c>
      <c r="GN210" s="533">
        <f t="shared" si="137"/>
        <v>0</v>
      </c>
      <c r="GO210" s="533">
        <f t="shared" si="138"/>
        <v>0</v>
      </c>
      <c r="GP210" s="533">
        <f t="shared" si="139"/>
        <v>0</v>
      </c>
      <c r="GQ210" s="533">
        <f t="shared" si="140"/>
        <v>0</v>
      </c>
      <c r="GR210" s="533">
        <f t="shared" si="141"/>
        <v>0</v>
      </c>
      <c r="GS210" s="533">
        <f t="shared" si="142"/>
        <v>0</v>
      </c>
      <c r="GT210" s="533">
        <f t="shared" si="143"/>
        <v>0</v>
      </c>
      <c r="GU210" s="533">
        <f t="shared" si="144"/>
        <v>0</v>
      </c>
      <c r="GV210" s="533">
        <f t="shared" si="145"/>
        <v>0</v>
      </c>
      <c r="GW210" s="533">
        <f t="shared" si="146"/>
        <v>0</v>
      </c>
      <c r="GX210" s="533">
        <f t="shared" si="147"/>
        <v>0</v>
      </c>
      <c r="GZ210" s="511">
        <f>IF(EXACT(A210,LCI!A52),LCI!N52,-1*10^6)</f>
        <v>3.0199999999999998E-7</v>
      </c>
      <c r="HA210" s="511">
        <f t="shared" si="148"/>
        <v>0</v>
      </c>
      <c r="HB210" s="511">
        <f t="shared" si="149"/>
        <v>0</v>
      </c>
      <c r="HC210" s="511">
        <f t="shared" si="150"/>
        <v>6.211980369106817E-5</v>
      </c>
      <c r="HD210" s="511">
        <f t="shared" si="151"/>
        <v>0</v>
      </c>
      <c r="HE210" s="511">
        <f t="shared" si="152"/>
        <v>0</v>
      </c>
      <c r="HF210" s="511">
        <f t="shared" si="153"/>
        <v>0</v>
      </c>
      <c r="HG210" s="511">
        <f t="shared" si="154"/>
        <v>0</v>
      </c>
      <c r="HH210" s="511">
        <f t="shared" si="155"/>
        <v>0</v>
      </c>
      <c r="HI210" s="511">
        <f t="shared" si="156"/>
        <v>0</v>
      </c>
      <c r="HJ210" s="511">
        <f t="shared" si="157"/>
        <v>0</v>
      </c>
      <c r="HK210" s="511">
        <f t="shared" si="158"/>
        <v>0</v>
      </c>
      <c r="HL210" s="511">
        <f t="shared" si="159"/>
        <v>0</v>
      </c>
      <c r="HM210" s="511">
        <f t="shared" si="160"/>
        <v>0</v>
      </c>
      <c r="HN210" s="511">
        <f t="shared" si="161"/>
        <v>0</v>
      </c>
      <c r="HO210" s="511">
        <f t="shared" si="162"/>
        <v>0</v>
      </c>
      <c r="HP210" s="511">
        <f t="shared" si="163"/>
        <v>0</v>
      </c>
      <c r="HQ210" s="511">
        <f t="shared" si="164"/>
        <v>0</v>
      </c>
      <c r="HR210" s="511">
        <f t="shared" si="165"/>
        <v>0</v>
      </c>
      <c r="HS210" s="511">
        <f t="shared" si="166"/>
        <v>0</v>
      </c>
      <c r="HT210" s="511">
        <f t="shared" si="167"/>
        <v>0</v>
      </c>
      <c r="HU210" s="511">
        <f t="shared" si="168"/>
        <v>0</v>
      </c>
      <c r="HW210" s="534">
        <f>IF(EXACT(A210,LCI!A52),LCI!O52,-1*10^6)</f>
        <v>1.66E-7</v>
      </c>
      <c r="HX210" s="534">
        <f t="shared" si="169"/>
        <v>0</v>
      </c>
      <c r="HY210" s="534">
        <f t="shared" si="170"/>
        <v>0</v>
      </c>
      <c r="HZ210" s="534">
        <f t="shared" si="171"/>
        <v>3.4145322558666611E-5</v>
      </c>
      <c r="IA210" s="534">
        <f t="shared" si="172"/>
        <v>0</v>
      </c>
      <c r="IB210" s="534">
        <f t="shared" si="173"/>
        <v>0</v>
      </c>
      <c r="IC210" s="534">
        <f t="shared" si="174"/>
        <v>0</v>
      </c>
      <c r="ID210" s="534">
        <f t="shared" si="175"/>
        <v>0</v>
      </c>
      <c r="IE210" s="534">
        <f t="shared" si="176"/>
        <v>0</v>
      </c>
      <c r="IF210" s="534">
        <f t="shared" si="177"/>
        <v>0</v>
      </c>
      <c r="IG210" s="534">
        <f t="shared" si="178"/>
        <v>0</v>
      </c>
      <c r="IH210" s="534">
        <f t="shared" si="179"/>
        <v>0</v>
      </c>
      <c r="II210" s="534">
        <f t="shared" si="180"/>
        <v>0</v>
      </c>
      <c r="IJ210" s="534">
        <f t="shared" si="181"/>
        <v>0</v>
      </c>
      <c r="IK210" s="534">
        <f t="shared" si="182"/>
        <v>0</v>
      </c>
      <c r="IL210" s="534">
        <f t="shared" si="183"/>
        <v>0</v>
      </c>
      <c r="IM210" s="534">
        <f t="shared" si="184"/>
        <v>0</v>
      </c>
      <c r="IN210" s="534">
        <f t="shared" si="185"/>
        <v>0</v>
      </c>
      <c r="IO210" s="534">
        <f t="shared" si="186"/>
        <v>0</v>
      </c>
      <c r="IP210" s="534">
        <f t="shared" si="187"/>
        <v>0</v>
      </c>
      <c r="IQ210" s="534">
        <f t="shared" si="188"/>
        <v>0</v>
      </c>
      <c r="IR210" s="534">
        <f t="shared" si="189"/>
        <v>0</v>
      </c>
      <c r="IT210" s="531">
        <f>IF(EXACT(A210,LCI!A52),LCI!P52,-1*10^6)</f>
        <v>0.122</v>
      </c>
      <c r="IU210" s="531">
        <f t="shared" si="190"/>
        <v>0</v>
      </c>
      <c r="IV210" s="531">
        <f t="shared" si="191"/>
        <v>0</v>
      </c>
      <c r="IW210" s="531">
        <f t="shared" si="192"/>
        <v>25.094755133477868</v>
      </c>
      <c r="IX210" s="531">
        <f t="shared" si="193"/>
        <v>0</v>
      </c>
      <c r="IY210" s="531">
        <f t="shared" si="194"/>
        <v>0</v>
      </c>
      <c r="IZ210" s="531">
        <f t="shared" si="195"/>
        <v>0</v>
      </c>
      <c r="JA210" s="531">
        <f t="shared" si="196"/>
        <v>0</v>
      </c>
      <c r="JB210" s="531">
        <f t="shared" si="197"/>
        <v>0</v>
      </c>
      <c r="JC210" s="531">
        <f t="shared" si="198"/>
        <v>0</v>
      </c>
      <c r="JD210" s="531">
        <f t="shared" si="199"/>
        <v>0</v>
      </c>
      <c r="JE210" s="531">
        <f t="shared" si="200"/>
        <v>0</v>
      </c>
      <c r="JF210" s="531">
        <f t="shared" si="201"/>
        <v>0</v>
      </c>
      <c r="JG210" s="531">
        <f t="shared" si="202"/>
        <v>0</v>
      </c>
      <c r="JH210" s="531">
        <f t="shared" si="203"/>
        <v>0</v>
      </c>
      <c r="JI210" s="531">
        <f t="shared" si="204"/>
        <v>0</v>
      </c>
      <c r="JJ210" s="531">
        <f t="shared" si="205"/>
        <v>0</v>
      </c>
      <c r="JK210" s="531">
        <f t="shared" si="206"/>
        <v>0</v>
      </c>
      <c r="JL210" s="531">
        <f t="shared" si="207"/>
        <v>0</v>
      </c>
      <c r="JM210" s="531">
        <f t="shared" si="208"/>
        <v>0</v>
      </c>
      <c r="JN210" s="531">
        <f t="shared" si="209"/>
        <v>0</v>
      </c>
      <c r="JO210" s="531">
        <f t="shared" si="210"/>
        <v>0</v>
      </c>
      <c r="JQ210" s="532">
        <f>IF(EXACT(A210,LCI!A52),LCI!Q52,-1*10^6)</f>
        <v>1.85</v>
      </c>
      <c r="JR210" s="532">
        <f t="shared" si="211"/>
        <v>0</v>
      </c>
      <c r="JS210" s="532">
        <f t="shared" si="212"/>
        <v>0</v>
      </c>
      <c r="JT210" s="532">
        <f t="shared" si="213"/>
        <v>380.53522128634478</v>
      </c>
      <c r="JU210" s="532">
        <f t="shared" si="214"/>
        <v>0</v>
      </c>
      <c r="JV210" s="532">
        <f t="shared" si="215"/>
        <v>0</v>
      </c>
      <c r="JW210" s="532">
        <f t="shared" si="216"/>
        <v>0</v>
      </c>
      <c r="JX210" s="532">
        <f t="shared" si="217"/>
        <v>0</v>
      </c>
      <c r="JY210" s="532">
        <f t="shared" si="218"/>
        <v>0</v>
      </c>
      <c r="JZ210" s="532">
        <f t="shared" si="219"/>
        <v>0</v>
      </c>
      <c r="KA210" s="532">
        <f t="shared" si="220"/>
        <v>0</v>
      </c>
      <c r="KB210" s="532">
        <f t="shared" si="221"/>
        <v>0</v>
      </c>
      <c r="KC210" s="532">
        <f t="shared" si="222"/>
        <v>0</v>
      </c>
      <c r="KD210" s="532">
        <f t="shared" si="223"/>
        <v>0</v>
      </c>
      <c r="KE210" s="532">
        <f t="shared" si="224"/>
        <v>0</v>
      </c>
      <c r="KF210" s="532">
        <f t="shared" si="225"/>
        <v>0</v>
      </c>
      <c r="KG210" s="532">
        <f t="shared" si="226"/>
        <v>0</v>
      </c>
      <c r="KH210" s="532">
        <f t="shared" si="227"/>
        <v>0</v>
      </c>
      <c r="KI210" s="532">
        <f t="shared" si="228"/>
        <v>0</v>
      </c>
      <c r="KJ210" s="532">
        <f t="shared" si="229"/>
        <v>0</v>
      </c>
      <c r="KK210" s="532">
        <f t="shared" si="230"/>
        <v>0</v>
      </c>
      <c r="KL210" s="532">
        <f t="shared" si="231"/>
        <v>0</v>
      </c>
      <c r="KN210" s="533">
        <f>IF(EXACT(A210,LCI!A52),LCI!R52,-1*10^6)</f>
        <v>2.2000000000000001E-3</v>
      </c>
      <c r="KO210" s="533">
        <f t="shared" si="232"/>
        <v>0</v>
      </c>
      <c r="KP210" s="533">
        <f t="shared" si="233"/>
        <v>0</v>
      </c>
      <c r="KQ210" s="533">
        <f t="shared" si="234"/>
        <v>0.45252837125943701</v>
      </c>
      <c r="KR210" s="533">
        <f t="shared" si="235"/>
        <v>0</v>
      </c>
      <c r="KS210" s="533">
        <f t="shared" si="236"/>
        <v>0</v>
      </c>
      <c r="KT210" s="533">
        <f t="shared" si="237"/>
        <v>0</v>
      </c>
      <c r="KU210" s="533">
        <f t="shared" si="238"/>
        <v>0</v>
      </c>
      <c r="KV210" s="533">
        <f t="shared" si="239"/>
        <v>0</v>
      </c>
      <c r="KW210" s="533">
        <f t="shared" si="240"/>
        <v>0</v>
      </c>
      <c r="KX210" s="533">
        <f t="shared" si="241"/>
        <v>0</v>
      </c>
      <c r="KY210" s="533">
        <f t="shared" si="242"/>
        <v>0</v>
      </c>
      <c r="KZ210" s="533">
        <f t="shared" si="243"/>
        <v>0</v>
      </c>
      <c r="LA210" s="533">
        <f t="shared" si="244"/>
        <v>0</v>
      </c>
      <c r="LB210" s="533">
        <f t="shared" si="245"/>
        <v>0</v>
      </c>
      <c r="LC210" s="533">
        <f t="shared" si="246"/>
        <v>0</v>
      </c>
      <c r="LD210" s="533">
        <f t="shared" si="247"/>
        <v>0</v>
      </c>
      <c r="LE210" s="533">
        <f t="shared" si="248"/>
        <v>0</v>
      </c>
      <c r="LF210" s="533">
        <f t="shared" si="249"/>
        <v>0</v>
      </c>
      <c r="LG210" s="533">
        <f t="shared" si="250"/>
        <v>0</v>
      </c>
      <c r="LH210" s="533">
        <f t="shared" si="251"/>
        <v>0</v>
      </c>
      <c r="LI210" s="533">
        <f t="shared" si="252"/>
        <v>0</v>
      </c>
    </row>
    <row r="211" spans="1:321" x14ac:dyDescent="0.25">
      <c r="A211" s="14" t="str">
        <f>LCI!A53</f>
        <v>Diesel (kg/yr)</v>
      </c>
      <c r="B211" s="42">
        <f>B33</f>
        <v>4676.5560886200019</v>
      </c>
      <c r="C211" s="42">
        <f t="shared" ref="C211:P211" si="351">C33</f>
        <v>4676.5560886200019</v>
      </c>
      <c r="D211" s="42">
        <f t="shared" si="351"/>
        <v>9328.898662012798</v>
      </c>
      <c r="E211" s="42">
        <f t="shared" si="351"/>
        <v>9328.898662012798</v>
      </c>
      <c r="F211" s="42">
        <f t="shared" si="351"/>
        <v>9328.898662012798</v>
      </c>
      <c r="G211" s="42">
        <f t="shared" si="351"/>
        <v>0</v>
      </c>
      <c r="H211" s="42">
        <f t="shared" si="351"/>
        <v>0</v>
      </c>
      <c r="I211" s="42">
        <f t="shared" si="351"/>
        <v>0</v>
      </c>
      <c r="J211" s="42">
        <f t="shared" si="351"/>
        <v>41720.5</v>
      </c>
      <c r="K211" s="42">
        <f t="shared" si="351"/>
        <v>1565.6499999999999</v>
      </c>
      <c r="L211" s="42">
        <f t="shared" si="351"/>
        <v>1565.6499999999999</v>
      </c>
      <c r="M211" s="42">
        <f t="shared" si="351"/>
        <v>0</v>
      </c>
      <c r="N211" s="42">
        <f t="shared" si="351"/>
        <v>0</v>
      </c>
      <c r="O211" s="257">
        <f t="shared" si="351"/>
        <v>9464</v>
      </c>
      <c r="P211" s="251">
        <f t="shared" si="351"/>
        <v>0</v>
      </c>
      <c r="Q211" s="251"/>
      <c r="R211" s="251"/>
      <c r="S211" s="251"/>
      <c r="T211" s="268"/>
      <c r="U211" s="251"/>
      <c r="V211" s="251"/>
      <c r="X211" s="45">
        <f>IF(EXACT(A211,LCI!A53),LCI!G53,-1*10^6)</f>
        <v>0.48</v>
      </c>
      <c r="Y211" s="47">
        <f t="shared" si="45"/>
        <v>2244.7469225376008</v>
      </c>
      <c r="Z211" s="47">
        <f t="shared" si="46"/>
        <v>2244.7469225376008</v>
      </c>
      <c r="AA211" s="47">
        <f t="shared" si="47"/>
        <v>4477.8713577661429</v>
      </c>
      <c r="AB211" s="47">
        <f t="shared" si="327"/>
        <v>4477.8713577661429</v>
      </c>
      <c r="AC211" s="47">
        <f t="shared" si="328"/>
        <v>4477.8713577661429</v>
      </c>
      <c r="AD211" s="47">
        <f t="shared" si="334"/>
        <v>0</v>
      </c>
      <c r="AE211" s="47">
        <f t="shared" si="335"/>
        <v>0</v>
      </c>
      <c r="AF211" s="47">
        <f t="shared" si="336"/>
        <v>0</v>
      </c>
      <c r="AG211" s="47">
        <f>O211*$X211</f>
        <v>4542.72</v>
      </c>
      <c r="AH211" s="47">
        <f t="shared" si="338"/>
        <v>751.51199999999994</v>
      </c>
      <c r="AI211" s="47">
        <f t="shared" si="339"/>
        <v>751.51199999999994</v>
      </c>
      <c r="AJ211" s="47">
        <f t="shared" si="288"/>
        <v>0</v>
      </c>
      <c r="AK211" s="47">
        <f t="shared" si="50"/>
        <v>0</v>
      </c>
      <c r="AL211" s="262">
        <f t="shared" si="51"/>
        <v>4542.72</v>
      </c>
      <c r="AM211" s="260">
        <f t="shared" si="52"/>
        <v>0</v>
      </c>
      <c r="AN211" s="260">
        <f t="shared" si="53"/>
        <v>0</v>
      </c>
      <c r="AO211" s="260">
        <f t="shared" si="54"/>
        <v>0</v>
      </c>
      <c r="AP211" s="260">
        <f t="shared" si="55"/>
        <v>0</v>
      </c>
      <c r="AQ211" s="260">
        <f t="shared" si="56"/>
        <v>0</v>
      </c>
      <c r="AR211" s="260">
        <f t="shared" si="57"/>
        <v>0</v>
      </c>
      <c r="AS211" s="260">
        <f t="shared" si="58"/>
        <v>0</v>
      </c>
      <c r="AU211" s="41">
        <f>IF(EXACT(A211,LCI!A53),LCI!H53,-1*10^6)</f>
        <v>3715.0842459999999</v>
      </c>
      <c r="AV211" s="71">
        <f t="shared" si="9"/>
        <v>17373799.85036755</v>
      </c>
      <c r="AW211" s="71">
        <f t="shared" si="10"/>
        <v>17373799.85036755</v>
      </c>
      <c r="AX211" s="71">
        <f t="shared" si="11"/>
        <v>34657644.451774225</v>
      </c>
      <c r="AY211" s="71">
        <f t="shared" si="12"/>
        <v>34657644.451774225</v>
      </c>
      <c r="AZ211" s="71">
        <f t="shared" si="13"/>
        <v>34657644.451774225</v>
      </c>
      <c r="BA211" s="71">
        <f t="shared" si="341"/>
        <v>0</v>
      </c>
      <c r="BB211" s="71">
        <f t="shared" si="342"/>
        <v>0</v>
      </c>
      <c r="BC211" s="71">
        <f t="shared" si="343"/>
        <v>0</v>
      </c>
      <c r="BD211" s="520">
        <f t="shared" si="344"/>
        <v>154995172.285243</v>
      </c>
      <c r="BE211" s="521">
        <f t="shared" si="345"/>
        <v>5816521.6497498993</v>
      </c>
      <c r="BF211" s="71">
        <f t="shared" si="346"/>
        <v>5816521.6497498993</v>
      </c>
      <c r="BG211" s="521">
        <f t="shared" si="278"/>
        <v>0</v>
      </c>
      <c r="BH211" s="529">
        <f t="shared" si="263"/>
        <v>0</v>
      </c>
      <c r="BI211" s="71">
        <f t="shared" si="254"/>
        <v>35159557.304144002</v>
      </c>
      <c r="BJ211" s="71">
        <f t="shared" si="255"/>
        <v>0</v>
      </c>
      <c r="BK211" s="71">
        <f t="shared" si="256"/>
        <v>0</v>
      </c>
      <c r="BL211" s="71">
        <f t="shared" si="257"/>
        <v>0</v>
      </c>
      <c r="BM211" s="71">
        <f t="shared" si="258"/>
        <v>0</v>
      </c>
      <c r="BN211" s="71">
        <f t="shared" si="259"/>
        <v>0</v>
      </c>
      <c r="BO211" s="71">
        <f t="shared" si="260"/>
        <v>0</v>
      </c>
      <c r="BP211" s="71">
        <f t="shared" si="261"/>
        <v>0</v>
      </c>
      <c r="BR211" s="507">
        <f>IF(EXACT(A211,LCI!A53),LCI!I53,-1*10^6)</f>
        <v>3.6999999999999999E-4</v>
      </c>
      <c r="BS211" s="507">
        <f t="shared" si="59"/>
        <v>1.7303257527894007</v>
      </c>
      <c r="BT211" s="507">
        <f t="shared" si="60"/>
        <v>1.7303257527894007</v>
      </c>
      <c r="BU211" s="507">
        <f t="shared" si="60"/>
        <v>3.4516925049447353</v>
      </c>
      <c r="BV211" s="507">
        <f t="shared" si="60"/>
        <v>3.4516925049447353</v>
      </c>
      <c r="BW211" s="507">
        <f t="shared" si="60"/>
        <v>3.4516925049447353</v>
      </c>
      <c r="BX211" s="507">
        <f t="shared" si="60"/>
        <v>0</v>
      </c>
      <c r="BY211" s="507">
        <f t="shared" si="315"/>
        <v>0</v>
      </c>
      <c r="BZ211" s="507">
        <f t="shared" si="280"/>
        <v>0</v>
      </c>
      <c r="CA211" s="507">
        <f t="shared" si="280"/>
        <v>15.436584999999999</v>
      </c>
      <c r="CB211" s="507">
        <f t="shared" si="280"/>
        <v>0.57929049999999993</v>
      </c>
      <c r="CC211" s="507">
        <f t="shared" si="280"/>
        <v>0.57929049999999993</v>
      </c>
      <c r="CD211" s="507">
        <f t="shared" si="280"/>
        <v>0</v>
      </c>
      <c r="CE211" s="507">
        <f t="shared" ref="CE211:CE220" si="352">N211*$BR211</f>
        <v>0</v>
      </c>
      <c r="CF211" s="507">
        <f t="shared" si="281"/>
        <v>3.5016799999999999</v>
      </c>
      <c r="CG211" s="507">
        <f t="shared" si="281"/>
        <v>0</v>
      </c>
      <c r="CH211" s="507">
        <f t="shared" si="281"/>
        <v>0</v>
      </c>
      <c r="CI211" s="507">
        <f t="shared" si="281"/>
        <v>0</v>
      </c>
      <c r="CJ211" s="507">
        <f t="shared" si="276"/>
        <v>0</v>
      </c>
      <c r="CK211" s="507">
        <f t="shared" si="61"/>
        <v>0</v>
      </c>
      <c r="CL211" s="507">
        <f t="shared" si="61"/>
        <v>0</v>
      </c>
      <c r="CM211" s="507">
        <f t="shared" si="61"/>
        <v>0</v>
      </c>
      <c r="CO211" s="511">
        <f>IF(EXACT(A211,LCI!A53),LCI!F53,-1*10^6)</f>
        <v>56.8</v>
      </c>
      <c r="CP211" s="511">
        <f t="shared" si="62"/>
        <v>265628.38583361608</v>
      </c>
      <c r="CQ211" s="511">
        <f t="shared" si="62"/>
        <v>265628.38583361608</v>
      </c>
      <c r="CR211" s="511">
        <f t="shared" si="62"/>
        <v>529881.44400232693</v>
      </c>
      <c r="CS211" s="511">
        <f t="shared" si="62"/>
        <v>529881.44400232693</v>
      </c>
      <c r="CT211" s="511">
        <f t="shared" si="62"/>
        <v>529881.44400232693</v>
      </c>
      <c r="CU211" s="511">
        <f t="shared" si="316"/>
        <v>0</v>
      </c>
      <c r="CV211" s="511">
        <f t="shared" si="282"/>
        <v>0</v>
      </c>
      <c r="CW211" s="511">
        <f t="shared" si="282"/>
        <v>0</v>
      </c>
      <c r="CX211" s="511">
        <f t="shared" si="282"/>
        <v>2369724.4</v>
      </c>
      <c r="CY211" s="511">
        <f t="shared" si="282"/>
        <v>88928.919999999984</v>
      </c>
      <c r="CZ211" s="511">
        <f t="shared" si="282"/>
        <v>88928.919999999984</v>
      </c>
      <c r="DA211" s="511">
        <f t="shared" ref="DA211:DA220" si="353">M211*$CO211</f>
        <v>0</v>
      </c>
      <c r="DB211" s="511">
        <f t="shared" si="283"/>
        <v>0</v>
      </c>
      <c r="DC211" s="511">
        <f t="shared" si="283"/>
        <v>537555.19999999995</v>
      </c>
      <c r="DD211" s="511">
        <f t="shared" si="283"/>
        <v>0</v>
      </c>
      <c r="DE211" s="511">
        <f t="shared" si="283"/>
        <v>0</v>
      </c>
      <c r="DF211" s="511">
        <f t="shared" si="275"/>
        <v>0</v>
      </c>
      <c r="DG211" s="511">
        <f t="shared" si="63"/>
        <v>0</v>
      </c>
      <c r="DH211" s="511">
        <f t="shared" si="63"/>
        <v>0</v>
      </c>
      <c r="DI211" s="511">
        <f t="shared" si="63"/>
        <v>0</v>
      </c>
      <c r="DJ211" s="511">
        <f t="shared" si="63"/>
        <v>0</v>
      </c>
      <c r="DL211" s="530">
        <f>IF(EXACT(A211,LCI!A53),LCI!J53,-1*10^6)</f>
        <v>5.45E-3</v>
      </c>
      <c r="DM211" s="530">
        <f t="shared" si="64"/>
        <v>25.487230682979011</v>
      </c>
      <c r="DN211" s="530">
        <f t="shared" si="65"/>
        <v>25.487230682979011</v>
      </c>
      <c r="DO211" s="530">
        <f t="shared" si="66"/>
        <v>50.842497707969748</v>
      </c>
      <c r="DP211" s="530">
        <f t="shared" si="67"/>
        <v>50.842497707969748</v>
      </c>
      <c r="DQ211" s="530">
        <f t="shared" si="68"/>
        <v>50.842497707969748</v>
      </c>
      <c r="DR211" s="530">
        <f t="shared" si="69"/>
        <v>0</v>
      </c>
      <c r="DS211" s="530">
        <f t="shared" si="70"/>
        <v>0</v>
      </c>
      <c r="DT211" s="530">
        <f t="shared" si="71"/>
        <v>0</v>
      </c>
      <c r="DU211" s="530">
        <f t="shared" si="72"/>
        <v>227.37672499999999</v>
      </c>
      <c r="DV211" s="530">
        <f t="shared" si="73"/>
        <v>8.5327924999999993</v>
      </c>
      <c r="DW211" s="530">
        <f t="shared" si="74"/>
        <v>8.5327924999999993</v>
      </c>
      <c r="DX211" s="530">
        <f t="shared" si="75"/>
        <v>0</v>
      </c>
      <c r="DY211" s="530">
        <f t="shared" si="76"/>
        <v>0</v>
      </c>
      <c r="DZ211" s="530">
        <f t="shared" si="77"/>
        <v>51.578800000000001</v>
      </c>
      <c r="EA211" s="530">
        <f t="shared" si="78"/>
        <v>0</v>
      </c>
      <c r="EB211" s="530">
        <f t="shared" si="79"/>
        <v>0</v>
      </c>
      <c r="EC211" s="530">
        <f t="shared" si="80"/>
        <v>0</v>
      </c>
      <c r="ED211" s="530">
        <f t="shared" si="81"/>
        <v>0</v>
      </c>
      <c r="EE211" s="530">
        <f t="shared" si="82"/>
        <v>0</v>
      </c>
      <c r="EF211" s="530">
        <f t="shared" si="83"/>
        <v>0</v>
      </c>
      <c r="EG211" s="530">
        <f t="shared" si="84"/>
        <v>0</v>
      </c>
      <c r="EI211" s="535">
        <f>IF(EXACT(A211,LCI!A53),LCI!K53,-1*10^6)</f>
        <v>0.89178000000000002</v>
      </c>
      <c r="EJ211" s="531">
        <f t="shared" si="85"/>
        <v>4170.4591887095457</v>
      </c>
      <c r="EK211" s="536">
        <f t="shared" si="86"/>
        <v>4170.4591887095457</v>
      </c>
      <c r="EL211" s="531">
        <f t="shared" si="87"/>
        <v>8319.3252488097733</v>
      </c>
      <c r="EM211" s="531">
        <f t="shared" si="88"/>
        <v>8319.3252488097733</v>
      </c>
      <c r="EN211" s="531">
        <f t="shared" si="89"/>
        <v>8319.3252488097733</v>
      </c>
      <c r="EO211" s="531">
        <f t="shared" si="90"/>
        <v>0</v>
      </c>
      <c r="EP211" s="531">
        <f t="shared" si="91"/>
        <v>0</v>
      </c>
      <c r="EQ211" s="531">
        <f t="shared" si="92"/>
        <v>0</v>
      </c>
      <c r="ER211" s="531">
        <f t="shared" si="93"/>
        <v>37205.507490000004</v>
      </c>
      <c r="ES211" s="531">
        <f t="shared" si="94"/>
        <v>1396.2153569999998</v>
      </c>
      <c r="ET211" s="531">
        <f t="shared" si="95"/>
        <v>1396.2153569999998</v>
      </c>
      <c r="EU211" s="531">
        <f t="shared" si="96"/>
        <v>0</v>
      </c>
      <c r="EV211" s="531">
        <f t="shared" si="97"/>
        <v>0</v>
      </c>
      <c r="EW211" s="531">
        <f t="shared" si="98"/>
        <v>8439.8059200000007</v>
      </c>
      <c r="EX211" s="531">
        <f t="shared" si="99"/>
        <v>0</v>
      </c>
      <c r="EY211" s="531">
        <f t="shared" si="100"/>
        <v>0</v>
      </c>
      <c r="EZ211" s="531">
        <f t="shared" si="101"/>
        <v>0</v>
      </c>
      <c r="FA211" s="531">
        <f t="shared" si="102"/>
        <v>0</v>
      </c>
      <c r="FB211" s="531">
        <f t="shared" si="103"/>
        <v>0</v>
      </c>
      <c r="FC211" s="531">
        <f t="shared" si="104"/>
        <v>0</v>
      </c>
      <c r="FD211" s="531">
        <f t="shared" si="105"/>
        <v>0</v>
      </c>
      <c r="FF211" s="532">
        <f>IF(EXACT(A211,LCI!A53),LCI!L53,-1*10^6)</f>
        <v>1.57E-3</v>
      </c>
      <c r="FG211" s="532">
        <f t="shared" si="106"/>
        <v>7.342193059133403</v>
      </c>
      <c r="FH211" s="532">
        <f t="shared" si="107"/>
        <v>7.342193059133403</v>
      </c>
      <c r="FI211" s="532">
        <f t="shared" si="108"/>
        <v>14.646370899360093</v>
      </c>
      <c r="FJ211" s="532">
        <f t="shared" si="109"/>
        <v>14.646370899360093</v>
      </c>
      <c r="FK211" s="532">
        <f t="shared" si="110"/>
        <v>14.646370899360093</v>
      </c>
      <c r="FL211" s="532">
        <f t="shared" si="111"/>
        <v>0</v>
      </c>
      <c r="FM211" s="532">
        <f t="shared" si="112"/>
        <v>0</v>
      </c>
      <c r="FN211" s="532">
        <f t="shared" si="113"/>
        <v>0</v>
      </c>
      <c r="FO211" s="532">
        <f t="shared" si="114"/>
        <v>65.501185000000007</v>
      </c>
      <c r="FP211" s="532">
        <f t="shared" si="115"/>
        <v>2.4580704999999998</v>
      </c>
      <c r="FQ211" s="532">
        <f t="shared" si="116"/>
        <v>2.4580704999999998</v>
      </c>
      <c r="FR211" s="532">
        <f t="shared" si="117"/>
        <v>0</v>
      </c>
      <c r="FS211" s="532">
        <f t="shared" si="118"/>
        <v>0</v>
      </c>
      <c r="FT211" s="532">
        <f t="shared" si="119"/>
        <v>14.85848</v>
      </c>
      <c r="FU211" s="532">
        <f t="shared" si="120"/>
        <v>0</v>
      </c>
      <c r="FV211" s="532">
        <f t="shared" si="121"/>
        <v>0</v>
      </c>
      <c r="FW211" s="532">
        <f t="shared" si="122"/>
        <v>0</v>
      </c>
      <c r="FX211" s="532">
        <f t="shared" si="123"/>
        <v>0</v>
      </c>
      <c r="FY211" s="532">
        <f t="shared" si="124"/>
        <v>0</v>
      </c>
      <c r="FZ211" s="532">
        <f t="shared" si="125"/>
        <v>0</v>
      </c>
      <c r="GA211" s="532">
        <f t="shared" si="126"/>
        <v>0</v>
      </c>
      <c r="GC211" s="533">
        <f>IF(EXACT(A211,LCI!A53),LCI!M53,-1*10^6)</f>
        <v>3.9699999999999998E-8</v>
      </c>
      <c r="GD211" s="533">
        <f t="shared" si="127"/>
        <v>1.8565927671821406E-4</v>
      </c>
      <c r="GE211" s="533">
        <f t="shared" si="128"/>
        <v>1.8565927671821406E-4</v>
      </c>
      <c r="GF211" s="533">
        <f t="shared" si="129"/>
        <v>3.7035727688190806E-4</v>
      </c>
      <c r="GG211" s="533">
        <f t="shared" si="130"/>
        <v>3.7035727688190806E-4</v>
      </c>
      <c r="GH211" s="533">
        <f t="shared" si="131"/>
        <v>3.7035727688190806E-4</v>
      </c>
      <c r="GI211" s="533">
        <f t="shared" si="132"/>
        <v>0</v>
      </c>
      <c r="GJ211" s="533">
        <f t="shared" si="133"/>
        <v>0</v>
      </c>
      <c r="GK211" s="533">
        <f t="shared" si="134"/>
        <v>0</v>
      </c>
      <c r="GL211" s="533">
        <f t="shared" si="135"/>
        <v>1.6563038499999999E-3</v>
      </c>
      <c r="GM211" s="533">
        <f t="shared" si="136"/>
        <v>6.2156304999999993E-5</v>
      </c>
      <c r="GN211" s="533">
        <f t="shared" si="137"/>
        <v>6.2156304999999993E-5</v>
      </c>
      <c r="GO211" s="533">
        <f t="shared" si="138"/>
        <v>0</v>
      </c>
      <c r="GP211" s="533">
        <f t="shared" si="139"/>
        <v>0</v>
      </c>
      <c r="GQ211" s="533">
        <f t="shared" si="140"/>
        <v>3.7572079999999996E-4</v>
      </c>
      <c r="GR211" s="533">
        <f t="shared" si="141"/>
        <v>0</v>
      </c>
      <c r="GS211" s="533">
        <f t="shared" si="142"/>
        <v>0</v>
      </c>
      <c r="GT211" s="533">
        <f t="shared" si="143"/>
        <v>0</v>
      </c>
      <c r="GU211" s="533">
        <f t="shared" si="144"/>
        <v>0</v>
      </c>
      <c r="GV211" s="533">
        <f t="shared" si="145"/>
        <v>0</v>
      </c>
      <c r="GW211" s="533">
        <f t="shared" si="146"/>
        <v>0</v>
      </c>
      <c r="GX211" s="533">
        <f t="shared" si="147"/>
        <v>0</v>
      </c>
      <c r="GZ211" s="511">
        <f>IF(EXACT(A211,LCI!A53),LCI!N53,-1*10^6)</f>
        <v>3.0099999999999998E-8</v>
      </c>
      <c r="HA211" s="511">
        <f t="shared" si="148"/>
        <v>1.4076433826746204E-4</v>
      </c>
      <c r="HB211" s="511">
        <f t="shared" si="149"/>
        <v>1.4076433826746204E-4</v>
      </c>
      <c r="HC211" s="511">
        <f t="shared" si="150"/>
        <v>2.8079984972658519E-4</v>
      </c>
      <c r="HD211" s="511">
        <f t="shared" si="151"/>
        <v>2.8079984972658519E-4</v>
      </c>
      <c r="HE211" s="511">
        <f t="shared" si="152"/>
        <v>2.8079984972658519E-4</v>
      </c>
      <c r="HF211" s="511">
        <f t="shared" si="153"/>
        <v>0</v>
      </c>
      <c r="HG211" s="511">
        <f t="shared" si="154"/>
        <v>0</v>
      </c>
      <c r="HH211" s="511">
        <f t="shared" si="155"/>
        <v>0</v>
      </c>
      <c r="HI211" s="511">
        <f t="shared" si="156"/>
        <v>1.25578705E-3</v>
      </c>
      <c r="HJ211" s="511">
        <f t="shared" si="157"/>
        <v>4.7126064999999993E-5</v>
      </c>
      <c r="HK211" s="511">
        <f t="shared" si="158"/>
        <v>4.7126064999999993E-5</v>
      </c>
      <c r="HL211" s="511">
        <f t="shared" si="159"/>
        <v>0</v>
      </c>
      <c r="HM211" s="511">
        <f t="shared" si="160"/>
        <v>0</v>
      </c>
      <c r="HN211" s="511">
        <f t="shared" si="161"/>
        <v>2.8486639999999997E-4</v>
      </c>
      <c r="HO211" s="511">
        <f t="shared" si="162"/>
        <v>0</v>
      </c>
      <c r="HP211" s="511">
        <f t="shared" si="163"/>
        <v>0</v>
      </c>
      <c r="HQ211" s="511">
        <f t="shared" si="164"/>
        <v>0</v>
      </c>
      <c r="HR211" s="511">
        <f t="shared" si="165"/>
        <v>0</v>
      </c>
      <c r="HS211" s="511">
        <f t="shared" si="166"/>
        <v>0</v>
      </c>
      <c r="HT211" s="511">
        <f t="shared" si="167"/>
        <v>0</v>
      </c>
      <c r="HU211" s="511">
        <f t="shared" si="168"/>
        <v>0</v>
      </c>
      <c r="HW211" s="534">
        <f>IF(EXACT(A211,LCI!A53),LCI!O53,-1*10^6)</f>
        <v>9.0999999999999997E-7</v>
      </c>
      <c r="HX211" s="534">
        <f t="shared" si="169"/>
        <v>4.2556660406442015E-3</v>
      </c>
      <c r="HY211" s="534">
        <f t="shared" si="170"/>
        <v>4.2556660406442015E-3</v>
      </c>
      <c r="HZ211" s="534">
        <f t="shared" si="171"/>
        <v>8.4892977824316453E-3</v>
      </c>
      <c r="IA211" s="534">
        <f t="shared" si="172"/>
        <v>8.4892977824316453E-3</v>
      </c>
      <c r="IB211" s="534">
        <f t="shared" si="173"/>
        <v>8.4892977824316453E-3</v>
      </c>
      <c r="IC211" s="534">
        <f t="shared" si="174"/>
        <v>0</v>
      </c>
      <c r="ID211" s="534">
        <f t="shared" si="175"/>
        <v>0</v>
      </c>
      <c r="IE211" s="534">
        <f t="shared" si="176"/>
        <v>0</v>
      </c>
      <c r="IF211" s="534">
        <f t="shared" si="177"/>
        <v>3.7965655000000001E-2</v>
      </c>
      <c r="IG211" s="534">
        <f t="shared" si="178"/>
        <v>1.4247414999999997E-3</v>
      </c>
      <c r="IH211" s="534">
        <f t="shared" si="179"/>
        <v>1.4247414999999997E-3</v>
      </c>
      <c r="II211" s="534">
        <f t="shared" si="180"/>
        <v>0</v>
      </c>
      <c r="IJ211" s="534">
        <f t="shared" si="181"/>
        <v>0</v>
      </c>
      <c r="IK211" s="534">
        <f t="shared" si="182"/>
        <v>8.6122400000000002E-3</v>
      </c>
      <c r="IL211" s="534">
        <f t="shared" si="183"/>
        <v>0</v>
      </c>
      <c r="IM211" s="534">
        <f t="shared" si="184"/>
        <v>0</v>
      </c>
      <c r="IN211" s="534">
        <f t="shared" si="185"/>
        <v>0</v>
      </c>
      <c r="IO211" s="534">
        <f t="shared" si="186"/>
        <v>0</v>
      </c>
      <c r="IP211" s="534">
        <f t="shared" si="187"/>
        <v>0</v>
      </c>
      <c r="IQ211" s="534">
        <f t="shared" si="188"/>
        <v>0</v>
      </c>
      <c r="IR211" s="534">
        <f t="shared" si="189"/>
        <v>0</v>
      </c>
      <c r="IT211" s="531">
        <f>IF(EXACT(A211,LCI!A53),LCI!P53,-1*10^6)</f>
        <v>5.1929999999999997E-2</v>
      </c>
      <c r="IU211" s="531">
        <f t="shared" si="190"/>
        <v>242.85355768203669</v>
      </c>
      <c r="IV211" s="531">
        <f t="shared" si="191"/>
        <v>242.85355768203669</v>
      </c>
      <c r="IW211" s="531">
        <f t="shared" si="192"/>
        <v>484.4497075183246</v>
      </c>
      <c r="IX211" s="531">
        <f t="shared" si="193"/>
        <v>484.4497075183246</v>
      </c>
      <c r="IY211" s="531">
        <f t="shared" si="194"/>
        <v>484.4497075183246</v>
      </c>
      <c r="IZ211" s="531">
        <f t="shared" si="195"/>
        <v>0</v>
      </c>
      <c r="JA211" s="531">
        <f t="shared" si="196"/>
        <v>0</v>
      </c>
      <c r="JB211" s="531">
        <f t="shared" si="197"/>
        <v>0</v>
      </c>
      <c r="JC211" s="531">
        <f t="shared" si="198"/>
        <v>2166.5455649999999</v>
      </c>
      <c r="JD211" s="531">
        <f t="shared" si="199"/>
        <v>81.304204499999983</v>
      </c>
      <c r="JE211" s="531">
        <f t="shared" si="200"/>
        <v>81.304204499999983</v>
      </c>
      <c r="JF211" s="531">
        <f t="shared" si="201"/>
        <v>0</v>
      </c>
      <c r="JG211" s="531">
        <f t="shared" si="202"/>
        <v>0</v>
      </c>
      <c r="JH211" s="531">
        <f t="shared" si="203"/>
        <v>491.46551999999997</v>
      </c>
      <c r="JI211" s="531">
        <f t="shared" si="204"/>
        <v>0</v>
      </c>
      <c r="JJ211" s="531">
        <f t="shared" si="205"/>
        <v>0</v>
      </c>
      <c r="JK211" s="531">
        <f t="shared" si="206"/>
        <v>0</v>
      </c>
      <c r="JL211" s="531">
        <f t="shared" si="207"/>
        <v>0</v>
      </c>
      <c r="JM211" s="531">
        <f t="shared" si="208"/>
        <v>0</v>
      </c>
      <c r="JN211" s="531">
        <f t="shared" si="209"/>
        <v>0</v>
      </c>
      <c r="JO211" s="531">
        <f t="shared" si="210"/>
        <v>0</v>
      </c>
      <c r="JQ211" s="532">
        <f>IF(EXACT(A211,LCI!A53),LCI!Q53,-1*10^6)</f>
        <v>7.5893699999999997</v>
      </c>
      <c r="JR211" s="532">
        <f t="shared" si="211"/>
        <v>35492.114482289981</v>
      </c>
      <c r="JS211" s="532">
        <f t="shared" si="212"/>
        <v>35492.114482289981</v>
      </c>
      <c r="JT211" s="532">
        <f t="shared" si="213"/>
        <v>70800.463638520072</v>
      </c>
      <c r="JU211" s="532">
        <f t="shared" si="214"/>
        <v>70800.463638520072</v>
      </c>
      <c r="JV211" s="532">
        <f t="shared" si="215"/>
        <v>70800.463638520072</v>
      </c>
      <c r="JW211" s="532">
        <f t="shared" si="216"/>
        <v>0</v>
      </c>
      <c r="JX211" s="532">
        <f t="shared" si="217"/>
        <v>0</v>
      </c>
      <c r="JY211" s="532">
        <f t="shared" si="218"/>
        <v>0</v>
      </c>
      <c r="JZ211" s="532">
        <f t="shared" si="219"/>
        <v>316632.31108499999</v>
      </c>
      <c r="KA211" s="532">
        <f t="shared" si="220"/>
        <v>11882.297140499999</v>
      </c>
      <c r="KB211" s="532">
        <f t="shared" si="221"/>
        <v>11882.297140499999</v>
      </c>
      <c r="KC211" s="532">
        <f t="shared" si="222"/>
        <v>0</v>
      </c>
      <c r="KD211" s="532">
        <f t="shared" si="223"/>
        <v>0</v>
      </c>
      <c r="KE211" s="532">
        <f t="shared" si="224"/>
        <v>71825.797680000003</v>
      </c>
      <c r="KF211" s="532">
        <f t="shared" si="225"/>
        <v>0</v>
      </c>
      <c r="KG211" s="532">
        <f t="shared" si="226"/>
        <v>0</v>
      </c>
      <c r="KH211" s="532">
        <f t="shared" si="227"/>
        <v>0</v>
      </c>
      <c r="KI211" s="532">
        <f t="shared" si="228"/>
        <v>0</v>
      </c>
      <c r="KJ211" s="532">
        <f t="shared" si="229"/>
        <v>0</v>
      </c>
      <c r="KK211" s="532">
        <f t="shared" si="230"/>
        <v>0</v>
      </c>
      <c r="KL211" s="532">
        <f t="shared" si="231"/>
        <v>0</v>
      </c>
      <c r="KN211" s="533">
        <f>IF(EXACT(A211,LCI!A53),LCI!R53,-1*10^6)</f>
        <v>4.8000000000000001E-4</v>
      </c>
      <c r="KO211" s="533">
        <f t="shared" si="232"/>
        <v>2.2447469225376011</v>
      </c>
      <c r="KP211" s="533">
        <f t="shared" si="233"/>
        <v>2.2447469225376011</v>
      </c>
      <c r="KQ211" s="533">
        <f t="shared" si="234"/>
        <v>4.4778713577661433</v>
      </c>
      <c r="KR211" s="533">
        <f t="shared" si="235"/>
        <v>4.4778713577661433</v>
      </c>
      <c r="KS211" s="533">
        <f t="shared" si="236"/>
        <v>4.4778713577661433</v>
      </c>
      <c r="KT211" s="533">
        <f t="shared" si="237"/>
        <v>0</v>
      </c>
      <c r="KU211" s="533">
        <f t="shared" si="238"/>
        <v>0</v>
      </c>
      <c r="KV211" s="533">
        <f t="shared" si="239"/>
        <v>0</v>
      </c>
      <c r="KW211" s="533">
        <f t="shared" si="240"/>
        <v>20.025839999999999</v>
      </c>
      <c r="KX211" s="533">
        <f t="shared" si="241"/>
        <v>0.75151199999999996</v>
      </c>
      <c r="KY211" s="533">
        <f t="shared" si="242"/>
        <v>0.75151199999999996</v>
      </c>
      <c r="KZ211" s="533">
        <f t="shared" si="243"/>
        <v>0</v>
      </c>
      <c r="LA211" s="533">
        <f t="shared" si="244"/>
        <v>0</v>
      </c>
      <c r="LB211" s="533">
        <f t="shared" si="245"/>
        <v>4.5427200000000001</v>
      </c>
      <c r="LC211" s="533">
        <f t="shared" si="246"/>
        <v>0</v>
      </c>
      <c r="LD211" s="533">
        <f t="shared" si="247"/>
        <v>0</v>
      </c>
      <c r="LE211" s="533">
        <f t="shared" si="248"/>
        <v>0</v>
      </c>
      <c r="LF211" s="533">
        <f t="shared" si="249"/>
        <v>0</v>
      </c>
      <c r="LG211" s="533">
        <f t="shared" si="250"/>
        <v>0</v>
      </c>
      <c r="LH211" s="533">
        <f t="shared" si="251"/>
        <v>0</v>
      </c>
      <c r="LI211" s="533">
        <f t="shared" si="252"/>
        <v>0</v>
      </c>
    </row>
    <row r="212" spans="1:321" x14ac:dyDescent="0.25">
      <c r="A212" s="14" t="str">
        <f>LCI!A54</f>
        <v>Electricity, Grid (MJ/yr)</v>
      </c>
      <c r="B212" s="42">
        <f t="shared" ref="B212:P212" si="354">B34+B67+B86</f>
        <v>43819.089759964569</v>
      </c>
      <c r="C212" s="42">
        <f t="shared" si="354"/>
        <v>49585.043846546883</v>
      </c>
      <c r="D212" s="42">
        <f t="shared" si="354"/>
        <v>352052.79500839999</v>
      </c>
      <c r="E212" s="42">
        <f t="shared" si="354"/>
        <v>14540</v>
      </c>
      <c r="F212" s="42">
        <f t="shared" si="354"/>
        <v>14540</v>
      </c>
      <c r="G212" s="42">
        <f t="shared" si="354"/>
        <v>0</v>
      </c>
      <c r="H212" s="42">
        <f t="shared" si="354"/>
        <v>0</v>
      </c>
      <c r="I212" s="42">
        <f t="shared" si="354"/>
        <v>0</v>
      </c>
      <c r="J212" s="42">
        <f t="shared" si="354"/>
        <v>1100443.2377693751</v>
      </c>
      <c r="K212" s="42">
        <f t="shared" si="354"/>
        <v>855528.97270400007</v>
      </c>
      <c r="L212" s="42">
        <f t="shared" si="354"/>
        <v>2100629.17405</v>
      </c>
      <c r="M212" s="42">
        <f>M34+M67+M86</f>
        <v>52982702.594195232</v>
      </c>
      <c r="N212" s="42">
        <f t="shared" si="354"/>
        <v>53669871.847031325</v>
      </c>
      <c r="O212" s="257">
        <f t="shared" si="354"/>
        <v>954831.44275000005</v>
      </c>
      <c r="P212" s="251">
        <f t="shared" si="354"/>
        <v>0</v>
      </c>
      <c r="Q212" s="251"/>
      <c r="R212" s="251"/>
      <c r="S212" s="251"/>
      <c r="T212" s="268"/>
      <c r="U212" s="251"/>
      <c r="V212" s="251"/>
      <c r="X212" s="45">
        <f>IF(EXACT(A212,LCI!A54),LCI!G54,-1*10^6)</f>
        <v>1.8722222E-2</v>
      </c>
      <c r="Y212" s="47">
        <f t="shared" si="45"/>
        <v>820.39072632398336</v>
      </c>
      <c r="Z212" s="47">
        <f t="shared" si="46"/>
        <v>928.34219877478472</v>
      </c>
      <c r="AA212" s="47">
        <f t="shared" si="47"/>
        <v>6591.2105838677562</v>
      </c>
      <c r="AB212" s="47">
        <f t="shared" si="327"/>
        <v>272.22110787999998</v>
      </c>
      <c r="AC212" s="47">
        <f t="shared" si="328"/>
        <v>272.22110787999998</v>
      </c>
      <c r="AD212" s="47">
        <f t="shared" si="334"/>
        <v>0</v>
      </c>
      <c r="AE212" s="47">
        <f t="shared" si="335"/>
        <v>0</v>
      </c>
      <c r="AF212" s="47">
        <f t="shared" si="336"/>
        <v>0</v>
      </c>
      <c r="AG212" s="47">
        <f t="shared" si="337"/>
        <v>20602.742595917025</v>
      </c>
      <c r="AH212" s="47">
        <f t="shared" si="338"/>
        <v>16017.40335439623</v>
      </c>
      <c r="AI212" s="47">
        <f t="shared" si="339"/>
        <v>39328.445736240741</v>
      </c>
      <c r="AJ212" s="47">
        <f t="shared" si="288"/>
        <v>991953.92012849904</v>
      </c>
      <c r="AK212" s="47">
        <f t="shared" si="50"/>
        <v>1004819.2554316705</v>
      </c>
      <c r="AL212" s="262">
        <f t="shared" si="51"/>
        <v>17876.56624374579</v>
      </c>
      <c r="AM212" s="260">
        <f t="shared" si="52"/>
        <v>0</v>
      </c>
      <c r="AN212" s="260">
        <f t="shared" si="53"/>
        <v>0</v>
      </c>
      <c r="AO212" s="260">
        <f t="shared" si="54"/>
        <v>0</v>
      </c>
      <c r="AP212" s="260">
        <f t="shared" si="55"/>
        <v>0</v>
      </c>
      <c r="AQ212" s="260">
        <f t="shared" si="56"/>
        <v>0</v>
      </c>
      <c r="AR212" s="260">
        <f t="shared" si="57"/>
        <v>0</v>
      </c>
      <c r="AS212" s="260">
        <f t="shared" si="58"/>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341"/>
        <v>0</v>
      </c>
      <c r="BB212" s="71">
        <f t="shared" si="342"/>
        <v>0</v>
      </c>
      <c r="BC212" s="71">
        <f t="shared" si="343"/>
        <v>0</v>
      </c>
      <c r="BD212" s="520">
        <f t="shared" si="344"/>
        <v>193799058.60356465</v>
      </c>
      <c r="BE212" s="521">
        <f t="shared" si="345"/>
        <v>150667207.38290146</v>
      </c>
      <c r="BF212" s="71">
        <f t="shared" si="346"/>
        <v>369941803.84194553</v>
      </c>
      <c r="BG212" s="521">
        <f t="shared" si="278"/>
        <v>9330783753.8637238</v>
      </c>
      <c r="BH212" s="529">
        <f t="shared" si="263"/>
        <v>9451801130.9806881</v>
      </c>
      <c r="BI212" s="71">
        <f t="shared" si="254"/>
        <v>168155365.38270253</v>
      </c>
      <c r="BJ212" s="71">
        <f t="shared" si="255"/>
        <v>0</v>
      </c>
      <c r="BK212" s="71">
        <f t="shared" si="256"/>
        <v>0</v>
      </c>
      <c r="BL212" s="71">
        <f t="shared" si="257"/>
        <v>0</v>
      </c>
      <c r="BM212" s="71">
        <f t="shared" si="258"/>
        <v>0</v>
      </c>
      <c r="BN212" s="71">
        <f t="shared" si="259"/>
        <v>0</v>
      </c>
      <c r="BO212" s="71">
        <f t="shared" si="260"/>
        <v>0</v>
      </c>
      <c r="BP212" s="71">
        <f t="shared" si="261"/>
        <v>0</v>
      </c>
      <c r="BR212" s="507">
        <f>IF(EXACT(A212,LCI!A54),LCI!I54,-1*10^6)</f>
        <v>0.55903000000000003</v>
      </c>
      <c r="BS212" s="507">
        <f t="shared" si="59"/>
        <v>24496.185748512995</v>
      </c>
      <c r="BT212" s="507">
        <f t="shared" si="60"/>
        <v>27719.527061535104</v>
      </c>
      <c r="BU212" s="507">
        <f t="shared" si="60"/>
        <v>196808.07399354587</v>
      </c>
      <c r="BV212" s="507">
        <f t="shared" si="60"/>
        <v>8128.2962000000007</v>
      </c>
      <c r="BW212" s="507">
        <f t="shared" si="60"/>
        <v>8128.2962000000007</v>
      </c>
      <c r="BX212" s="507">
        <f t="shared" si="60"/>
        <v>0</v>
      </c>
      <c r="BY212" s="507">
        <f t="shared" si="315"/>
        <v>0</v>
      </c>
      <c r="BZ212" s="507">
        <f t="shared" si="280"/>
        <v>0</v>
      </c>
      <c r="CA212" s="507">
        <f t="shared" si="280"/>
        <v>615180.78321021376</v>
      </c>
      <c r="CB212" s="507">
        <f t="shared" si="280"/>
        <v>478266.3616107172</v>
      </c>
      <c r="CC212" s="507">
        <f t="shared" si="280"/>
        <v>1174314.7271691717</v>
      </c>
      <c r="CD212" s="507">
        <f t="shared" si="280"/>
        <v>29618920.231232964</v>
      </c>
      <c r="CE212" s="507">
        <f t="shared" si="352"/>
        <v>30003068.458645925</v>
      </c>
      <c r="CF212" s="507">
        <f t="shared" si="281"/>
        <v>533779.42144053255</v>
      </c>
      <c r="CG212" s="507">
        <f t="shared" si="281"/>
        <v>0</v>
      </c>
      <c r="CH212" s="507">
        <f t="shared" si="281"/>
        <v>0</v>
      </c>
      <c r="CI212" s="507">
        <f t="shared" si="281"/>
        <v>0</v>
      </c>
      <c r="CJ212" s="507">
        <f t="shared" si="276"/>
        <v>0</v>
      </c>
      <c r="CK212" s="507">
        <f t="shared" si="61"/>
        <v>0</v>
      </c>
      <c r="CL212" s="507">
        <f t="shared" si="61"/>
        <v>0</v>
      </c>
      <c r="CM212" s="507">
        <f t="shared" si="61"/>
        <v>0</v>
      </c>
      <c r="CO212" s="511">
        <f>IF(EXACT(A212,LCI!A54),LCI!F54,-1*10^6)</f>
        <v>3.138888889</v>
      </c>
      <c r="CP212" s="511">
        <f t="shared" si="62"/>
        <v>137543.25397364647</v>
      </c>
      <c r="CQ212" s="511">
        <f t="shared" si="62"/>
        <v>155641.94319050384</v>
      </c>
      <c r="CR212" s="511">
        <f t="shared" si="62"/>
        <v>1105054.6065932615</v>
      </c>
      <c r="CS212" s="511">
        <f t="shared" si="62"/>
        <v>45639.444446059999</v>
      </c>
      <c r="CT212" s="511">
        <f t="shared" si="62"/>
        <v>45639.444446059999</v>
      </c>
      <c r="CU212" s="511">
        <f t="shared" si="316"/>
        <v>0</v>
      </c>
      <c r="CV212" s="511">
        <f t="shared" si="282"/>
        <v>0</v>
      </c>
      <c r="CW212" s="511">
        <f t="shared" si="282"/>
        <v>0</v>
      </c>
      <c r="CX212" s="511">
        <f t="shared" si="282"/>
        <v>3454169.0520094763</v>
      </c>
      <c r="CY212" s="511">
        <f t="shared" si="282"/>
        <v>2685410.3866381701</v>
      </c>
      <c r="CZ212" s="511">
        <f t="shared" si="282"/>
        <v>6593641.5743347919</v>
      </c>
      <c r="DA212" s="511">
        <f t="shared" si="353"/>
        <v>166306816.48211089</v>
      </c>
      <c r="DB212" s="517">
        <f t="shared" si="283"/>
        <v>168463764.41470054</v>
      </c>
      <c r="DC212" s="511">
        <f t="shared" si="283"/>
        <v>2997109.8065158147</v>
      </c>
      <c r="DD212" s="511">
        <f t="shared" si="283"/>
        <v>0</v>
      </c>
      <c r="DE212" s="511">
        <f t="shared" si="283"/>
        <v>0</v>
      </c>
      <c r="DF212" s="511">
        <f t="shared" si="275"/>
        <v>0</v>
      </c>
      <c r="DG212" s="511">
        <f t="shared" si="63"/>
        <v>0</v>
      </c>
      <c r="DH212" s="511">
        <f t="shared" si="63"/>
        <v>0</v>
      </c>
      <c r="DI212" s="511">
        <f t="shared" si="63"/>
        <v>0</v>
      </c>
      <c r="DJ212" s="511">
        <f t="shared" si="63"/>
        <v>0</v>
      </c>
      <c r="DL212" s="530">
        <f>IF(EXACT(A212,LCI!A54),LCI!J54,-1*10^6)</f>
        <v>7.9000000000000001E-4</v>
      </c>
      <c r="DM212" s="530">
        <f t="shared" si="64"/>
        <v>34.61708091037201</v>
      </c>
      <c r="DN212" s="530">
        <f t="shared" si="65"/>
        <v>39.172184638772038</v>
      </c>
      <c r="DO212" s="530">
        <f t="shared" si="66"/>
        <v>278.12170805663601</v>
      </c>
      <c r="DP212" s="530">
        <f t="shared" si="67"/>
        <v>11.486600000000001</v>
      </c>
      <c r="DQ212" s="530">
        <f t="shared" si="68"/>
        <v>11.486600000000001</v>
      </c>
      <c r="DR212" s="530">
        <f t="shared" si="69"/>
        <v>0</v>
      </c>
      <c r="DS212" s="530">
        <f t="shared" si="70"/>
        <v>0</v>
      </c>
      <c r="DT212" s="530">
        <f t="shared" si="71"/>
        <v>0</v>
      </c>
      <c r="DU212" s="530">
        <f t="shared" si="72"/>
        <v>869.35015783780636</v>
      </c>
      <c r="DV212" s="530">
        <f t="shared" si="73"/>
        <v>675.86788843616011</v>
      </c>
      <c r="DW212" s="530">
        <f t="shared" si="74"/>
        <v>1659.4970474995</v>
      </c>
      <c r="DX212" s="530">
        <f t="shared" si="75"/>
        <v>41856.335049414236</v>
      </c>
      <c r="DY212" s="530">
        <f t="shared" si="76"/>
        <v>42399.198759154744</v>
      </c>
      <c r="DZ212" s="530">
        <f t="shared" si="77"/>
        <v>754.31683977250009</v>
      </c>
      <c r="EA212" s="530">
        <f t="shared" si="78"/>
        <v>0</v>
      </c>
      <c r="EB212" s="530">
        <f t="shared" si="79"/>
        <v>0</v>
      </c>
      <c r="EC212" s="530">
        <f t="shared" si="80"/>
        <v>0</v>
      </c>
      <c r="ED212" s="530">
        <f t="shared" si="81"/>
        <v>0</v>
      </c>
      <c r="EE212" s="530">
        <f t="shared" si="82"/>
        <v>0</v>
      </c>
      <c r="EF212" s="530">
        <f t="shared" si="83"/>
        <v>0</v>
      </c>
      <c r="EG212" s="530">
        <f t="shared" si="84"/>
        <v>0</v>
      </c>
      <c r="EI212" s="535">
        <f>IF(EXACT(A212,LCI!A54),LCI!K54,-1*10^6)</f>
        <v>1.6234900000000001</v>
      </c>
      <c r="EJ212" s="531">
        <f t="shared" si="85"/>
        <v>71139.854034404882</v>
      </c>
      <c r="EK212" s="536">
        <f t="shared" si="86"/>
        <v>80500.822834430408</v>
      </c>
      <c r="EL212" s="531">
        <f t="shared" si="87"/>
        <v>571554.19216818735</v>
      </c>
      <c r="EM212" s="531">
        <f t="shared" si="88"/>
        <v>23605.544600000001</v>
      </c>
      <c r="EN212" s="531">
        <f t="shared" si="89"/>
        <v>23605.544600000001</v>
      </c>
      <c r="EO212" s="531">
        <f t="shared" si="90"/>
        <v>0</v>
      </c>
      <c r="EP212" s="531">
        <f t="shared" si="91"/>
        <v>0</v>
      </c>
      <c r="EQ212" s="531">
        <f t="shared" si="92"/>
        <v>0</v>
      </c>
      <c r="ER212" s="531">
        <f t="shared" si="93"/>
        <v>1786558.5920862029</v>
      </c>
      <c r="ES212" s="531">
        <f t="shared" si="94"/>
        <v>1388942.7318952172</v>
      </c>
      <c r="ET212" s="531">
        <f t="shared" si="95"/>
        <v>3410350.4577784347</v>
      </c>
      <c r="EU212" s="531">
        <f t="shared" si="96"/>
        <v>86016887.834650025</v>
      </c>
      <c r="EV212" s="531">
        <f t="shared" si="97"/>
        <v>87132500.244936898</v>
      </c>
      <c r="EW212" s="531">
        <f t="shared" si="98"/>
        <v>1550159.2989901977</v>
      </c>
      <c r="EX212" s="531">
        <f t="shared" si="99"/>
        <v>0</v>
      </c>
      <c r="EY212" s="531">
        <f t="shared" si="100"/>
        <v>0</v>
      </c>
      <c r="EZ212" s="531">
        <f t="shared" si="101"/>
        <v>0</v>
      </c>
      <c r="FA212" s="531">
        <f t="shared" si="102"/>
        <v>0</v>
      </c>
      <c r="FB212" s="531">
        <f t="shared" si="103"/>
        <v>0</v>
      </c>
      <c r="FC212" s="531">
        <f t="shared" si="104"/>
        <v>0</v>
      </c>
      <c r="FD212" s="531">
        <f t="shared" si="105"/>
        <v>0</v>
      </c>
      <c r="FF212" s="532">
        <f>IF(EXACT(A212,LCI!A54),LCI!L54,-1*10^6)</f>
        <v>2.2000000000000001E-3</v>
      </c>
      <c r="FG212" s="532">
        <f t="shared" si="106"/>
        <v>96.401997471922058</v>
      </c>
      <c r="FH212" s="532">
        <f t="shared" si="107"/>
        <v>109.08709646240315</v>
      </c>
      <c r="FI212" s="532">
        <f t="shared" si="108"/>
        <v>774.51614901848006</v>
      </c>
      <c r="FJ212" s="532">
        <f t="shared" si="109"/>
        <v>31.988000000000003</v>
      </c>
      <c r="FK212" s="532">
        <f t="shared" si="110"/>
        <v>31.988000000000003</v>
      </c>
      <c r="FL212" s="532">
        <f t="shared" si="111"/>
        <v>0</v>
      </c>
      <c r="FM212" s="532">
        <f t="shared" si="112"/>
        <v>0</v>
      </c>
      <c r="FN212" s="532">
        <f t="shared" si="113"/>
        <v>0</v>
      </c>
      <c r="FO212" s="532">
        <f t="shared" si="114"/>
        <v>2420.9751230926254</v>
      </c>
      <c r="FP212" s="532">
        <f t="shared" si="115"/>
        <v>1882.1637399488002</v>
      </c>
      <c r="FQ212" s="532">
        <f t="shared" si="116"/>
        <v>4621.3841829100002</v>
      </c>
      <c r="FR212" s="532">
        <f t="shared" si="117"/>
        <v>116561.94570722952</v>
      </c>
      <c r="FS212" s="532">
        <f t="shared" si="118"/>
        <v>118073.71806346893</v>
      </c>
      <c r="FT212" s="532">
        <f t="shared" si="119"/>
        <v>2100.6291740500001</v>
      </c>
      <c r="FU212" s="532">
        <f t="shared" si="120"/>
        <v>0</v>
      </c>
      <c r="FV212" s="532">
        <f t="shared" si="121"/>
        <v>0</v>
      </c>
      <c r="FW212" s="532">
        <f t="shared" si="122"/>
        <v>0</v>
      </c>
      <c r="FX212" s="532">
        <f t="shared" si="123"/>
        <v>0</v>
      </c>
      <c r="FY212" s="532">
        <f t="shared" si="124"/>
        <v>0</v>
      </c>
      <c r="FZ212" s="532">
        <f t="shared" si="125"/>
        <v>0</v>
      </c>
      <c r="GA212" s="532">
        <f t="shared" si="126"/>
        <v>0</v>
      </c>
      <c r="GC212" s="533">
        <f>IF(EXACT(A212,LCI!A54),LCI!M54,-1*10^6)</f>
        <v>2.0100000000000001E-8</v>
      </c>
      <c r="GD212" s="533">
        <f t="shared" si="127"/>
        <v>8.8076370417528786E-4</v>
      </c>
      <c r="GE212" s="533">
        <f t="shared" si="128"/>
        <v>9.9665938131559238E-4</v>
      </c>
      <c r="GF212" s="533">
        <f t="shared" si="129"/>
        <v>7.0762611796688401E-3</v>
      </c>
      <c r="GG212" s="533">
        <f t="shared" si="130"/>
        <v>2.9225400000000004E-4</v>
      </c>
      <c r="GH212" s="533">
        <f t="shared" si="131"/>
        <v>2.9225400000000004E-4</v>
      </c>
      <c r="GI212" s="533">
        <f t="shared" si="132"/>
        <v>0</v>
      </c>
      <c r="GJ212" s="533">
        <f t="shared" si="133"/>
        <v>0</v>
      </c>
      <c r="GK212" s="533">
        <f t="shared" si="134"/>
        <v>0</v>
      </c>
      <c r="GL212" s="533">
        <f t="shared" si="135"/>
        <v>2.2118909079164441E-2</v>
      </c>
      <c r="GM212" s="533">
        <f t="shared" si="136"/>
        <v>1.7196132351350403E-2</v>
      </c>
      <c r="GN212" s="533">
        <f t="shared" si="137"/>
        <v>4.2222646398405006E-2</v>
      </c>
      <c r="GO212" s="533">
        <f t="shared" si="138"/>
        <v>1.0649523221433241</v>
      </c>
      <c r="GP212" s="533">
        <f t="shared" si="139"/>
        <v>1.0787644241253298</v>
      </c>
      <c r="GQ212" s="533">
        <f t="shared" si="140"/>
        <v>1.9192111999275001E-2</v>
      </c>
      <c r="GR212" s="533">
        <f t="shared" si="141"/>
        <v>0</v>
      </c>
      <c r="GS212" s="533">
        <f t="shared" si="142"/>
        <v>0</v>
      </c>
      <c r="GT212" s="533">
        <f t="shared" si="143"/>
        <v>0</v>
      </c>
      <c r="GU212" s="533">
        <f t="shared" si="144"/>
        <v>0</v>
      </c>
      <c r="GV212" s="533">
        <f t="shared" si="145"/>
        <v>0</v>
      </c>
      <c r="GW212" s="533">
        <f t="shared" si="146"/>
        <v>0</v>
      </c>
      <c r="GX212" s="533">
        <f t="shared" si="147"/>
        <v>0</v>
      </c>
      <c r="GZ212" s="511">
        <f>IF(EXACT(A212,LCI!A54),LCI!N54,-1*10^6)</f>
        <v>6.5099999999999994E-8</v>
      </c>
      <c r="HA212" s="511">
        <f t="shared" si="148"/>
        <v>2.8526227433736933E-3</v>
      </c>
      <c r="HB212" s="511">
        <f t="shared" si="149"/>
        <v>3.2279863544102017E-3</v>
      </c>
      <c r="HC212" s="511">
        <f t="shared" si="150"/>
        <v>2.2918636955046836E-2</v>
      </c>
      <c r="HD212" s="511">
        <f t="shared" si="151"/>
        <v>9.4655399999999995E-4</v>
      </c>
      <c r="HE212" s="511">
        <f t="shared" si="152"/>
        <v>9.4655399999999995E-4</v>
      </c>
      <c r="HF212" s="511">
        <f t="shared" si="153"/>
        <v>0</v>
      </c>
      <c r="HG212" s="511">
        <f t="shared" si="154"/>
        <v>0</v>
      </c>
      <c r="HH212" s="511">
        <f t="shared" si="155"/>
        <v>0</v>
      </c>
      <c r="HI212" s="511">
        <f t="shared" si="156"/>
        <v>7.1638854778786315E-2</v>
      </c>
      <c r="HJ212" s="511">
        <f t="shared" si="157"/>
        <v>5.5694936123030399E-2</v>
      </c>
      <c r="HK212" s="511">
        <f t="shared" si="158"/>
        <v>0.136750959230655</v>
      </c>
      <c r="HL212" s="511">
        <f t="shared" si="159"/>
        <v>3.4491739388821094</v>
      </c>
      <c r="HM212" s="511">
        <f t="shared" si="160"/>
        <v>3.493908657241739</v>
      </c>
      <c r="HN212" s="511">
        <f t="shared" si="161"/>
        <v>6.2159526923024996E-2</v>
      </c>
      <c r="HO212" s="511">
        <f t="shared" si="162"/>
        <v>0</v>
      </c>
      <c r="HP212" s="511">
        <f t="shared" si="163"/>
        <v>0</v>
      </c>
      <c r="HQ212" s="511">
        <f t="shared" si="164"/>
        <v>0</v>
      </c>
      <c r="HR212" s="511">
        <f t="shared" si="165"/>
        <v>0</v>
      </c>
      <c r="HS212" s="511">
        <f t="shared" si="166"/>
        <v>0</v>
      </c>
      <c r="HT212" s="511">
        <f t="shared" si="167"/>
        <v>0</v>
      </c>
      <c r="HU212" s="511">
        <f t="shared" si="168"/>
        <v>0</v>
      </c>
      <c r="HW212" s="534">
        <f>IF(EXACT(A212,LCI!A54),LCI!O54,-1*10^6)</f>
        <v>8.8100000000000008E-9</v>
      </c>
      <c r="HX212" s="534">
        <f t="shared" si="169"/>
        <v>3.8604618078528786E-4</v>
      </c>
      <c r="HY212" s="534">
        <f t="shared" si="170"/>
        <v>4.3684423628807806E-4</v>
      </c>
      <c r="HZ212" s="534">
        <f t="shared" si="171"/>
        <v>3.1015851240240042E-3</v>
      </c>
      <c r="IA212" s="534">
        <f t="shared" si="172"/>
        <v>1.280974E-4</v>
      </c>
      <c r="IB212" s="534">
        <f t="shared" si="173"/>
        <v>1.280974E-4</v>
      </c>
      <c r="IC212" s="534">
        <f t="shared" si="174"/>
        <v>0</v>
      </c>
      <c r="ID212" s="534">
        <f t="shared" si="175"/>
        <v>0</v>
      </c>
      <c r="IE212" s="534">
        <f t="shared" si="176"/>
        <v>0</v>
      </c>
      <c r="IF212" s="534">
        <f t="shared" si="177"/>
        <v>9.6949049247481954E-3</v>
      </c>
      <c r="IG212" s="534">
        <f t="shared" si="178"/>
        <v>7.5372102495222413E-3</v>
      </c>
      <c r="IH212" s="534">
        <f t="shared" si="179"/>
        <v>1.8506543023380503E-2</v>
      </c>
      <c r="II212" s="534">
        <f t="shared" si="180"/>
        <v>0.46677760985486005</v>
      </c>
      <c r="IJ212" s="534">
        <f t="shared" si="181"/>
        <v>0.47283157097234602</v>
      </c>
      <c r="IK212" s="534">
        <f t="shared" si="182"/>
        <v>8.4120650106275004E-3</v>
      </c>
      <c r="IL212" s="534">
        <f t="shared" si="183"/>
        <v>0</v>
      </c>
      <c r="IM212" s="534">
        <f t="shared" si="184"/>
        <v>0</v>
      </c>
      <c r="IN212" s="534">
        <f t="shared" si="185"/>
        <v>0</v>
      </c>
      <c r="IO212" s="534">
        <f t="shared" si="186"/>
        <v>0</v>
      </c>
      <c r="IP212" s="534">
        <f t="shared" si="187"/>
        <v>0</v>
      </c>
      <c r="IQ212" s="534">
        <f t="shared" si="188"/>
        <v>0</v>
      </c>
      <c r="IR212" s="534">
        <f t="shared" si="189"/>
        <v>0</v>
      </c>
      <c r="IT212" s="531">
        <f>IF(EXACT(A212,LCI!A54),LCI!P54,-1*10^6)</f>
        <v>6.9100000000000003E-3</v>
      </c>
      <c r="IU212" s="531">
        <f t="shared" si="190"/>
        <v>302.78991024135519</v>
      </c>
      <c r="IV212" s="531">
        <f t="shared" si="191"/>
        <v>342.63265297963898</v>
      </c>
      <c r="IW212" s="531">
        <f t="shared" si="192"/>
        <v>2432.684813508044</v>
      </c>
      <c r="IX212" s="531">
        <f t="shared" si="193"/>
        <v>100.4714</v>
      </c>
      <c r="IY212" s="531">
        <f t="shared" si="194"/>
        <v>100.4714</v>
      </c>
      <c r="IZ212" s="531">
        <f t="shared" si="195"/>
        <v>0</v>
      </c>
      <c r="JA212" s="531">
        <f t="shared" si="196"/>
        <v>0</v>
      </c>
      <c r="JB212" s="531">
        <f t="shared" si="197"/>
        <v>0</v>
      </c>
      <c r="JC212" s="531">
        <f t="shared" si="198"/>
        <v>7604.0627729863827</v>
      </c>
      <c r="JD212" s="531">
        <f t="shared" si="199"/>
        <v>5911.7052013846405</v>
      </c>
      <c r="JE212" s="531">
        <f t="shared" si="200"/>
        <v>14515.347592685501</v>
      </c>
      <c r="JF212" s="531">
        <f t="shared" si="201"/>
        <v>366110.47492588905</v>
      </c>
      <c r="JG212" s="531">
        <f t="shared" si="202"/>
        <v>370858.81446298648</v>
      </c>
      <c r="JH212" s="531">
        <f t="shared" si="203"/>
        <v>6597.8852694025009</v>
      </c>
      <c r="JI212" s="531">
        <f t="shared" si="204"/>
        <v>0</v>
      </c>
      <c r="JJ212" s="531">
        <f t="shared" si="205"/>
        <v>0</v>
      </c>
      <c r="JK212" s="531">
        <f t="shared" si="206"/>
        <v>0</v>
      </c>
      <c r="JL212" s="531">
        <f t="shared" si="207"/>
        <v>0</v>
      </c>
      <c r="JM212" s="531">
        <f t="shared" si="208"/>
        <v>0</v>
      </c>
      <c r="JN212" s="531">
        <f t="shared" si="209"/>
        <v>0</v>
      </c>
      <c r="JO212" s="531">
        <f t="shared" si="210"/>
        <v>0</v>
      </c>
      <c r="JQ212" s="532">
        <f>IF(EXACT(A212,LCI!A54),LCI!Q54,-1*10^6)</f>
        <v>4.6600000000000003E-2</v>
      </c>
      <c r="JR212" s="532">
        <f t="shared" si="211"/>
        <v>2041.969582814349</v>
      </c>
      <c r="JS212" s="532">
        <f t="shared" si="212"/>
        <v>2310.6630432490847</v>
      </c>
      <c r="JT212" s="532">
        <f t="shared" si="213"/>
        <v>16405.660247391439</v>
      </c>
      <c r="JU212" s="532">
        <f t="shared" si="214"/>
        <v>677.56400000000008</v>
      </c>
      <c r="JV212" s="532">
        <f t="shared" si="215"/>
        <v>677.56400000000008</v>
      </c>
      <c r="JW212" s="532">
        <f t="shared" si="216"/>
        <v>0</v>
      </c>
      <c r="JX212" s="532">
        <f t="shared" si="217"/>
        <v>0</v>
      </c>
      <c r="JY212" s="532">
        <f t="shared" si="218"/>
        <v>0</v>
      </c>
      <c r="JZ212" s="532">
        <f t="shared" si="219"/>
        <v>51280.654880052884</v>
      </c>
      <c r="KA212" s="532">
        <f t="shared" si="220"/>
        <v>39867.650128006404</v>
      </c>
      <c r="KB212" s="532">
        <f t="shared" si="221"/>
        <v>97889.319510730013</v>
      </c>
      <c r="KC212" s="532">
        <f t="shared" si="222"/>
        <v>2468993.9408894978</v>
      </c>
      <c r="KD212" s="532">
        <f t="shared" si="223"/>
        <v>2501016.0280716601</v>
      </c>
      <c r="KE212" s="532">
        <f t="shared" si="224"/>
        <v>44495.145232150004</v>
      </c>
      <c r="KF212" s="532">
        <f t="shared" si="225"/>
        <v>0</v>
      </c>
      <c r="KG212" s="532">
        <f t="shared" si="226"/>
        <v>0</v>
      </c>
      <c r="KH212" s="532">
        <f t="shared" si="227"/>
        <v>0</v>
      </c>
      <c r="KI212" s="532">
        <f t="shared" si="228"/>
        <v>0</v>
      </c>
      <c r="KJ212" s="532">
        <f t="shared" si="229"/>
        <v>0</v>
      </c>
      <c r="KK212" s="532">
        <f t="shared" si="230"/>
        <v>0</v>
      </c>
      <c r="KL212" s="532">
        <f t="shared" si="231"/>
        <v>0</v>
      </c>
      <c r="KN212" s="533">
        <f>IF(EXACT(A212,LCI!A54),LCI!R54,-1*10^6)</f>
        <v>7.7999999999999999E-4</v>
      </c>
      <c r="KO212" s="533">
        <f t="shared" si="232"/>
        <v>34.178890012772364</v>
      </c>
      <c r="KP212" s="533">
        <f t="shared" si="233"/>
        <v>38.67633420030657</v>
      </c>
      <c r="KQ212" s="533">
        <f t="shared" si="234"/>
        <v>274.60118010655196</v>
      </c>
      <c r="KR212" s="533">
        <f t="shared" si="235"/>
        <v>11.341200000000001</v>
      </c>
      <c r="KS212" s="533">
        <f t="shared" si="236"/>
        <v>11.341200000000001</v>
      </c>
      <c r="KT212" s="533">
        <f t="shared" si="237"/>
        <v>0</v>
      </c>
      <c r="KU212" s="533">
        <f t="shared" si="238"/>
        <v>0</v>
      </c>
      <c r="KV212" s="533">
        <f t="shared" si="239"/>
        <v>0</v>
      </c>
      <c r="KW212" s="533">
        <f t="shared" si="240"/>
        <v>858.34572546011259</v>
      </c>
      <c r="KX212" s="533">
        <f t="shared" si="241"/>
        <v>667.31259870912004</v>
      </c>
      <c r="KY212" s="533">
        <f t="shared" si="242"/>
        <v>1638.490755759</v>
      </c>
      <c r="KZ212" s="533">
        <f t="shared" si="243"/>
        <v>41326.508023472277</v>
      </c>
      <c r="LA212" s="533">
        <f t="shared" si="244"/>
        <v>41862.500040684434</v>
      </c>
      <c r="LB212" s="533">
        <f t="shared" si="245"/>
        <v>744.76852534500006</v>
      </c>
      <c r="LC212" s="533">
        <f t="shared" si="246"/>
        <v>0</v>
      </c>
      <c r="LD212" s="533">
        <f t="shared" si="247"/>
        <v>0</v>
      </c>
      <c r="LE212" s="533">
        <f t="shared" si="248"/>
        <v>0</v>
      </c>
      <c r="LF212" s="533">
        <f t="shared" si="249"/>
        <v>0</v>
      </c>
      <c r="LG212" s="533">
        <f t="shared" si="250"/>
        <v>0</v>
      </c>
      <c r="LH212" s="533">
        <f t="shared" si="251"/>
        <v>0</v>
      </c>
      <c r="LI212" s="533">
        <f t="shared" si="252"/>
        <v>0</v>
      </c>
    </row>
    <row r="213" spans="1:321" x14ac:dyDescent="0.25">
      <c r="A213" s="14" t="str">
        <f>LCI!A55</f>
        <v>Electricity, PV Solar (MJ/yr)</v>
      </c>
      <c r="B213" s="42">
        <f t="shared" ref="B213:L213" si="355">B35+B68+B87</f>
        <v>0</v>
      </c>
      <c r="C213" s="42">
        <f t="shared" si="355"/>
        <v>0</v>
      </c>
      <c r="D213" s="42">
        <f t="shared" si="355"/>
        <v>0</v>
      </c>
      <c r="E213" s="42">
        <f t="shared" si="355"/>
        <v>0</v>
      </c>
      <c r="F213" s="42">
        <f t="shared" si="355"/>
        <v>0</v>
      </c>
      <c r="G213" s="42">
        <f t="shared" si="355"/>
        <v>0</v>
      </c>
      <c r="H213" s="42">
        <f t="shared" si="355"/>
        <v>0</v>
      </c>
      <c r="I213" s="42">
        <f t="shared" si="355"/>
        <v>0</v>
      </c>
      <c r="J213" s="42">
        <f t="shared" si="355"/>
        <v>0</v>
      </c>
      <c r="K213" s="42">
        <f t="shared" si="355"/>
        <v>0</v>
      </c>
      <c r="L213" s="42">
        <f t="shared" si="355"/>
        <v>0</v>
      </c>
      <c r="M213" s="42">
        <f>M35+M68+M87</f>
        <v>0</v>
      </c>
      <c r="N213" s="42">
        <f t="shared" ref="N213:U213" si="356">N35+N68+N87</f>
        <v>0</v>
      </c>
      <c r="O213" s="42">
        <f t="shared" si="356"/>
        <v>0</v>
      </c>
      <c r="P213" s="42">
        <f t="shared" si="356"/>
        <v>0</v>
      </c>
      <c r="Q213" s="42">
        <f t="shared" si="356"/>
        <v>0</v>
      </c>
      <c r="R213" s="42">
        <f t="shared" si="356"/>
        <v>0</v>
      </c>
      <c r="S213" s="42">
        <f t="shared" si="356"/>
        <v>0</v>
      </c>
      <c r="T213" s="42">
        <f t="shared" si="356"/>
        <v>0</v>
      </c>
      <c r="U213" s="42">
        <f t="shared" si="356"/>
        <v>0</v>
      </c>
      <c r="V213" s="42">
        <f t="shared" ref="V213" si="357">V35+V68+V87</f>
        <v>0</v>
      </c>
      <c r="X213" s="45">
        <f>IF(EXACT(A213,LCI!A55),LCI!G55,-1*10^6)</f>
        <v>2.1000000000000001E-2</v>
      </c>
      <c r="Y213" s="47">
        <f t="shared" si="45"/>
        <v>0</v>
      </c>
      <c r="Z213" s="47">
        <f t="shared" si="46"/>
        <v>0</v>
      </c>
      <c r="AA213" s="47">
        <f t="shared" si="47"/>
        <v>0</v>
      </c>
      <c r="AB213" s="47">
        <f t="shared" si="327"/>
        <v>0</v>
      </c>
      <c r="AC213" s="47">
        <f t="shared" si="328"/>
        <v>0</v>
      </c>
      <c r="AD213" s="47">
        <f t="shared" si="334"/>
        <v>0</v>
      </c>
      <c r="AE213" s="47">
        <f t="shared" si="335"/>
        <v>0</v>
      </c>
      <c r="AF213" s="47">
        <f t="shared" si="336"/>
        <v>0</v>
      </c>
      <c r="AG213" s="47">
        <f t="shared" si="337"/>
        <v>0</v>
      </c>
      <c r="AH213" s="47">
        <f t="shared" si="338"/>
        <v>0</v>
      </c>
      <c r="AI213" s="47">
        <f t="shared" si="339"/>
        <v>0</v>
      </c>
      <c r="AJ213" s="47">
        <f t="shared" si="288"/>
        <v>0</v>
      </c>
      <c r="AK213" s="47">
        <f t="shared" si="50"/>
        <v>0</v>
      </c>
      <c r="AL213" s="262">
        <f t="shared" si="51"/>
        <v>0</v>
      </c>
      <c r="AM213" s="260">
        <f t="shared" si="52"/>
        <v>0</v>
      </c>
      <c r="AN213" s="260">
        <f t="shared" si="53"/>
        <v>0</v>
      </c>
      <c r="AO213" s="260">
        <f t="shared" si="54"/>
        <v>0</v>
      </c>
      <c r="AP213" s="260">
        <f t="shared" si="55"/>
        <v>0</v>
      </c>
      <c r="AQ213" s="260">
        <f t="shared" si="56"/>
        <v>0</v>
      </c>
      <c r="AR213" s="260">
        <f t="shared" si="57"/>
        <v>0</v>
      </c>
      <c r="AS213" s="260">
        <f t="shared" si="58"/>
        <v>0</v>
      </c>
      <c r="AU213" s="41">
        <f>IF(EXACT(A213,LCI!A55),LCI!H55,-1*10^6)</f>
        <v>20.277777780000001</v>
      </c>
      <c r="AV213" s="71">
        <f t="shared" si="9"/>
        <v>0</v>
      </c>
      <c r="AW213" s="71">
        <f t="shared" si="10"/>
        <v>0</v>
      </c>
      <c r="AX213" s="71">
        <f t="shared" si="11"/>
        <v>0</v>
      </c>
      <c r="AY213" s="71">
        <f t="shared" si="12"/>
        <v>0</v>
      </c>
      <c r="AZ213" s="71">
        <f t="shared" si="13"/>
        <v>0</v>
      </c>
      <c r="BA213" s="71">
        <f t="shared" si="341"/>
        <v>0</v>
      </c>
      <c r="BB213" s="71">
        <f t="shared" si="342"/>
        <v>0</v>
      </c>
      <c r="BC213" s="71">
        <f t="shared" si="343"/>
        <v>0</v>
      </c>
      <c r="BD213" s="520">
        <f t="shared" si="344"/>
        <v>0</v>
      </c>
      <c r="BE213" s="521">
        <f t="shared" si="345"/>
        <v>0</v>
      </c>
      <c r="BF213" s="71">
        <f t="shared" si="346"/>
        <v>0</v>
      </c>
      <c r="BG213" s="521">
        <f>M213*$AU213</f>
        <v>0</v>
      </c>
      <c r="BH213" s="529">
        <f t="shared" si="263"/>
        <v>0</v>
      </c>
      <c r="BI213" s="71">
        <f t="shared" si="254"/>
        <v>0</v>
      </c>
      <c r="BJ213" s="71">
        <f t="shared" si="255"/>
        <v>0</v>
      </c>
      <c r="BK213" s="71">
        <f t="shared" si="256"/>
        <v>0</v>
      </c>
      <c r="BL213" s="71">
        <f t="shared" si="257"/>
        <v>0</v>
      </c>
      <c r="BM213" s="71">
        <f t="shared" si="258"/>
        <v>0</v>
      </c>
      <c r="BN213" s="71">
        <f t="shared" si="259"/>
        <v>0</v>
      </c>
      <c r="BO213" s="71">
        <f t="shared" si="260"/>
        <v>0</v>
      </c>
      <c r="BP213" s="71">
        <f t="shared" si="261"/>
        <v>0</v>
      </c>
      <c r="BR213" s="507">
        <f>IF(EXACT(A213,LCI!A55),LCI!I55,-1*10^6)</f>
        <v>1.2944399999999999E-4</v>
      </c>
      <c r="BS213" s="507">
        <f t="shared" si="59"/>
        <v>0</v>
      </c>
      <c r="BT213" s="507">
        <f t="shared" si="60"/>
        <v>0</v>
      </c>
      <c r="BU213" s="507">
        <f t="shared" si="60"/>
        <v>0</v>
      </c>
      <c r="BV213" s="507">
        <f t="shared" si="60"/>
        <v>0</v>
      </c>
      <c r="BW213" s="507">
        <f t="shared" si="60"/>
        <v>0</v>
      </c>
      <c r="BX213" s="507">
        <f t="shared" si="60"/>
        <v>0</v>
      </c>
      <c r="BY213" s="507">
        <f t="shared" si="315"/>
        <v>0</v>
      </c>
      <c r="BZ213" s="507">
        <f t="shared" si="280"/>
        <v>0</v>
      </c>
      <c r="CA213" s="507">
        <f t="shared" si="280"/>
        <v>0</v>
      </c>
      <c r="CB213" s="507">
        <f t="shared" si="280"/>
        <v>0</v>
      </c>
      <c r="CC213" s="507">
        <f t="shared" si="280"/>
        <v>0</v>
      </c>
      <c r="CD213" s="507">
        <f t="shared" si="280"/>
        <v>0</v>
      </c>
      <c r="CE213" s="507">
        <f t="shared" si="352"/>
        <v>0</v>
      </c>
      <c r="CF213" s="507">
        <f t="shared" si="281"/>
        <v>0</v>
      </c>
      <c r="CG213" s="507">
        <f t="shared" si="281"/>
        <v>0</v>
      </c>
      <c r="CH213" s="507">
        <f t="shared" si="281"/>
        <v>0</v>
      </c>
      <c r="CI213" s="507">
        <f t="shared" si="281"/>
        <v>0</v>
      </c>
      <c r="CJ213" s="507">
        <f t="shared" si="276"/>
        <v>0</v>
      </c>
      <c r="CK213" s="507">
        <f t="shared" si="61"/>
        <v>0</v>
      </c>
      <c r="CL213" s="507">
        <f t="shared" si="61"/>
        <v>0</v>
      </c>
      <c r="CM213" s="507">
        <f t="shared" si="61"/>
        <v>0</v>
      </c>
      <c r="CO213" s="511">
        <f>IF(EXACT(A213,LCI!A55),LCI!F55,-1*10^6)</f>
        <v>0.34166666699999998</v>
      </c>
      <c r="CP213" s="511">
        <f t="shared" si="62"/>
        <v>0</v>
      </c>
      <c r="CQ213" s="511">
        <f t="shared" si="62"/>
        <v>0</v>
      </c>
      <c r="CR213" s="511">
        <f t="shared" si="62"/>
        <v>0</v>
      </c>
      <c r="CS213" s="511">
        <f t="shared" si="62"/>
        <v>0</v>
      </c>
      <c r="CT213" s="511">
        <f t="shared" si="62"/>
        <v>0</v>
      </c>
      <c r="CU213" s="511">
        <f t="shared" si="316"/>
        <v>0</v>
      </c>
      <c r="CV213" s="511">
        <f t="shared" si="282"/>
        <v>0</v>
      </c>
      <c r="CW213" s="511">
        <f t="shared" si="282"/>
        <v>0</v>
      </c>
      <c r="CX213" s="511">
        <f t="shared" si="282"/>
        <v>0</v>
      </c>
      <c r="CY213" s="511">
        <f t="shared" si="282"/>
        <v>0</v>
      </c>
      <c r="CZ213" s="511">
        <f t="shared" si="282"/>
        <v>0</v>
      </c>
      <c r="DA213" s="511">
        <f t="shared" si="353"/>
        <v>0</v>
      </c>
      <c r="DB213" s="517">
        <f t="shared" si="283"/>
        <v>0</v>
      </c>
      <c r="DC213" s="511">
        <f t="shared" si="283"/>
        <v>0</v>
      </c>
      <c r="DD213" s="511">
        <f t="shared" si="283"/>
        <v>0</v>
      </c>
      <c r="DE213" s="511">
        <f t="shared" si="283"/>
        <v>0</v>
      </c>
      <c r="DF213" s="511">
        <f t="shared" si="275"/>
        <v>0</v>
      </c>
      <c r="DG213" s="511">
        <f t="shared" si="63"/>
        <v>0</v>
      </c>
      <c r="DH213" s="511">
        <f t="shared" si="63"/>
        <v>0</v>
      </c>
      <c r="DI213" s="511">
        <f t="shared" si="63"/>
        <v>0</v>
      </c>
      <c r="DJ213" s="511">
        <f t="shared" si="63"/>
        <v>0</v>
      </c>
      <c r="DL213" s="530">
        <f>IF(EXACT(A213,LCI!A55),LCI!J55,-1*10^6)</f>
        <v>0</v>
      </c>
      <c r="DM213" s="530">
        <f t="shared" si="64"/>
        <v>0</v>
      </c>
      <c r="DN213" s="530">
        <f t="shared" si="65"/>
        <v>0</v>
      </c>
      <c r="DO213" s="530">
        <f t="shared" si="66"/>
        <v>0</v>
      </c>
      <c r="DP213" s="530">
        <f t="shared" si="67"/>
        <v>0</v>
      </c>
      <c r="DQ213" s="530">
        <f t="shared" si="68"/>
        <v>0</v>
      </c>
      <c r="DR213" s="530">
        <f t="shared" si="69"/>
        <v>0</v>
      </c>
      <c r="DS213" s="530">
        <f t="shared" si="70"/>
        <v>0</v>
      </c>
      <c r="DT213" s="530">
        <f t="shared" si="71"/>
        <v>0</v>
      </c>
      <c r="DU213" s="530">
        <f t="shared" si="72"/>
        <v>0</v>
      </c>
      <c r="DV213" s="530">
        <f t="shared" si="73"/>
        <v>0</v>
      </c>
      <c r="DW213" s="530">
        <f t="shared" si="74"/>
        <v>0</v>
      </c>
      <c r="DX213" s="530">
        <f t="shared" si="75"/>
        <v>0</v>
      </c>
      <c r="DY213" s="530">
        <f t="shared" si="76"/>
        <v>0</v>
      </c>
      <c r="DZ213" s="530">
        <f t="shared" si="77"/>
        <v>0</v>
      </c>
      <c r="EA213" s="530">
        <f t="shared" si="78"/>
        <v>0</v>
      </c>
      <c r="EB213" s="530">
        <f t="shared" si="79"/>
        <v>0</v>
      </c>
      <c r="EC213" s="530">
        <f t="shared" si="80"/>
        <v>0</v>
      </c>
      <c r="ED213" s="530">
        <f t="shared" si="81"/>
        <v>0</v>
      </c>
      <c r="EE213" s="530">
        <f t="shared" si="82"/>
        <v>0</v>
      </c>
      <c r="EF213" s="530">
        <f t="shared" si="83"/>
        <v>0</v>
      </c>
      <c r="EG213" s="530">
        <f t="shared" si="84"/>
        <v>0</v>
      </c>
      <c r="EI213" s="535">
        <f>IF(EXACT(A213,LCI!A55),LCI!K55,-1*10^6)</f>
        <v>0</v>
      </c>
      <c r="EJ213" s="531">
        <f t="shared" si="85"/>
        <v>0</v>
      </c>
      <c r="EK213" s="536">
        <f t="shared" si="86"/>
        <v>0</v>
      </c>
      <c r="EL213" s="531">
        <f t="shared" si="87"/>
        <v>0</v>
      </c>
      <c r="EM213" s="531">
        <f t="shared" si="88"/>
        <v>0</v>
      </c>
      <c r="EN213" s="531">
        <f t="shared" si="89"/>
        <v>0</v>
      </c>
      <c r="EO213" s="531">
        <f t="shared" si="90"/>
        <v>0</v>
      </c>
      <c r="EP213" s="531">
        <f t="shared" si="91"/>
        <v>0</v>
      </c>
      <c r="EQ213" s="531">
        <f t="shared" si="92"/>
        <v>0</v>
      </c>
      <c r="ER213" s="531">
        <f t="shared" si="93"/>
        <v>0</v>
      </c>
      <c r="ES213" s="531">
        <f t="shared" si="94"/>
        <v>0</v>
      </c>
      <c r="ET213" s="531">
        <f t="shared" si="95"/>
        <v>0</v>
      </c>
      <c r="EU213" s="531">
        <f t="shared" si="96"/>
        <v>0</v>
      </c>
      <c r="EV213" s="531">
        <f t="shared" si="97"/>
        <v>0</v>
      </c>
      <c r="EW213" s="531">
        <f t="shared" si="98"/>
        <v>0</v>
      </c>
      <c r="EX213" s="531">
        <f t="shared" si="99"/>
        <v>0</v>
      </c>
      <c r="EY213" s="531">
        <f t="shared" si="100"/>
        <v>0</v>
      </c>
      <c r="EZ213" s="531">
        <f t="shared" si="101"/>
        <v>0</v>
      </c>
      <c r="FA213" s="531">
        <f t="shared" si="102"/>
        <v>0</v>
      </c>
      <c r="FB213" s="531">
        <f t="shared" si="103"/>
        <v>0</v>
      </c>
      <c r="FC213" s="531">
        <f t="shared" si="104"/>
        <v>0</v>
      </c>
      <c r="FD213" s="531">
        <f t="shared" si="105"/>
        <v>0</v>
      </c>
      <c r="FF213" s="532">
        <f>IF(EXACT(A213,LCI!A55),LCI!L55,-1*10^6)</f>
        <v>0</v>
      </c>
      <c r="FG213" s="532">
        <f t="shared" si="106"/>
        <v>0</v>
      </c>
      <c r="FH213" s="532">
        <f t="shared" si="107"/>
        <v>0</v>
      </c>
      <c r="FI213" s="532">
        <f t="shared" si="108"/>
        <v>0</v>
      </c>
      <c r="FJ213" s="532">
        <f t="shared" si="109"/>
        <v>0</v>
      </c>
      <c r="FK213" s="532">
        <f t="shared" si="110"/>
        <v>0</v>
      </c>
      <c r="FL213" s="532">
        <f t="shared" si="111"/>
        <v>0</v>
      </c>
      <c r="FM213" s="532">
        <f t="shared" si="112"/>
        <v>0</v>
      </c>
      <c r="FN213" s="532">
        <f t="shared" si="113"/>
        <v>0</v>
      </c>
      <c r="FO213" s="532">
        <f t="shared" si="114"/>
        <v>0</v>
      </c>
      <c r="FP213" s="532">
        <f t="shared" si="115"/>
        <v>0</v>
      </c>
      <c r="FQ213" s="532">
        <f t="shared" si="116"/>
        <v>0</v>
      </c>
      <c r="FR213" s="532">
        <f t="shared" si="117"/>
        <v>0</v>
      </c>
      <c r="FS213" s="532">
        <f t="shared" si="118"/>
        <v>0</v>
      </c>
      <c r="FT213" s="532">
        <f t="shared" si="119"/>
        <v>0</v>
      </c>
      <c r="FU213" s="532">
        <f t="shared" si="120"/>
        <v>0</v>
      </c>
      <c r="FV213" s="532">
        <f t="shared" si="121"/>
        <v>0</v>
      </c>
      <c r="FW213" s="532">
        <f t="shared" si="122"/>
        <v>0</v>
      </c>
      <c r="FX213" s="532">
        <f t="shared" si="123"/>
        <v>0</v>
      </c>
      <c r="FY213" s="532">
        <f t="shared" si="124"/>
        <v>0</v>
      </c>
      <c r="FZ213" s="532">
        <f t="shared" si="125"/>
        <v>0</v>
      </c>
      <c r="GA213" s="532">
        <f t="shared" si="126"/>
        <v>0</v>
      </c>
      <c r="GC213" s="533">
        <f>IF(EXACT(A213,LCI!A55),LCI!M55,-1*10^6)</f>
        <v>0</v>
      </c>
      <c r="GD213" s="533">
        <f t="shared" si="127"/>
        <v>0</v>
      </c>
      <c r="GE213" s="533">
        <f t="shared" si="128"/>
        <v>0</v>
      </c>
      <c r="GF213" s="533">
        <f t="shared" si="129"/>
        <v>0</v>
      </c>
      <c r="GG213" s="533">
        <f t="shared" si="130"/>
        <v>0</v>
      </c>
      <c r="GH213" s="533">
        <f t="shared" si="131"/>
        <v>0</v>
      </c>
      <c r="GI213" s="533">
        <f t="shared" si="132"/>
        <v>0</v>
      </c>
      <c r="GJ213" s="533">
        <f t="shared" si="133"/>
        <v>0</v>
      </c>
      <c r="GK213" s="533">
        <f t="shared" si="134"/>
        <v>0</v>
      </c>
      <c r="GL213" s="533">
        <f t="shared" si="135"/>
        <v>0</v>
      </c>
      <c r="GM213" s="533">
        <f t="shared" si="136"/>
        <v>0</v>
      </c>
      <c r="GN213" s="533">
        <f t="shared" si="137"/>
        <v>0</v>
      </c>
      <c r="GO213" s="533">
        <f t="shared" si="138"/>
        <v>0</v>
      </c>
      <c r="GP213" s="533">
        <f t="shared" si="139"/>
        <v>0</v>
      </c>
      <c r="GQ213" s="533">
        <f t="shared" si="140"/>
        <v>0</v>
      </c>
      <c r="GR213" s="533">
        <f t="shared" si="141"/>
        <v>0</v>
      </c>
      <c r="GS213" s="533">
        <f t="shared" si="142"/>
        <v>0</v>
      </c>
      <c r="GT213" s="533">
        <f t="shared" si="143"/>
        <v>0</v>
      </c>
      <c r="GU213" s="533">
        <f t="shared" si="144"/>
        <v>0</v>
      </c>
      <c r="GV213" s="533">
        <f t="shared" si="145"/>
        <v>0</v>
      </c>
      <c r="GW213" s="533">
        <f t="shared" si="146"/>
        <v>0</v>
      </c>
      <c r="GX213" s="533">
        <f t="shared" si="147"/>
        <v>0</v>
      </c>
      <c r="GZ213" s="511">
        <f>IF(EXACT(A213,LCI!A55),LCI!N55,-1*10^6)</f>
        <v>0</v>
      </c>
      <c r="HA213" s="511">
        <f t="shared" si="148"/>
        <v>0</v>
      </c>
      <c r="HB213" s="511">
        <f t="shared" si="149"/>
        <v>0</v>
      </c>
      <c r="HC213" s="511">
        <f t="shared" si="150"/>
        <v>0</v>
      </c>
      <c r="HD213" s="511">
        <f t="shared" si="151"/>
        <v>0</v>
      </c>
      <c r="HE213" s="511">
        <f t="shared" si="152"/>
        <v>0</v>
      </c>
      <c r="HF213" s="511">
        <f t="shared" si="153"/>
        <v>0</v>
      </c>
      <c r="HG213" s="511">
        <f t="shared" si="154"/>
        <v>0</v>
      </c>
      <c r="HH213" s="511">
        <f t="shared" si="155"/>
        <v>0</v>
      </c>
      <c r="HI213" s="511">
        <f t="shared" si="156"/>
        <v>0</v>
      </c>
      <c r="HJ213" s="511">
        <f t="shared" si="157"/>
        <v>0</v>
      </c>
      <c r="HK213" s="511">
        <f t="shared" si="158"/>
        <v>0</v>
      </c>
      <c r="HL213" s="511">
        <f t="shared" si="159"/>
        <v>0</v>
      </c>
      <c r="HM213" s="511">
        <f t="shared" si="160"/>
        <v>0</v>
      </c>
      <c r="HN213" s="511">
        <f t="shared" si="161"/>
        <v>0</v>
      </c>
      <c r="HO213" s="511">
        <f t="shared" si="162"/>
        <v>0</v>
      </c>
      <c r="HP213" s="511">
        <f t="shared" si="163"/>
        <v>0</v>
      </c>
      <c r="HQ213" s="511">
        <f t="shared" si="164"/>
        <v>0</v>
      </c>
      <c r="HR213" s="511">
        <f t="shared" si="165"/>
        <v>0</v>
      </c>
      <c r="HS213" s="511">
        <f t="shared" si="166"/>
        <v>0</v>
      </c>
      <c r="HT213" s="511">
        <f t="shared" si="167"/>
        <v>0</v>
      </c>
      <c r="HU213" s="511">
        <f t="shared" si="168"/>
        <v>0</v>
      </c>
      <c r="HW213" s="534">
        <f>IF(EXACT(A213,LCI!A55),LCI!O55,-1*10^6)</f>
        <v>0</v>
      </c>
      <c r="HX213" s="534">
        <f t="shared" si="169"/>
        <v>0</v>
      </c>
      <c r="HY213" s="534">
        <f t="shared" si="170"/>
        <v>0</v>
      </c>
      <c r="HZ213" s="534">
        <f t="shared" si="171"/>
        <v>0</v>
      </c>
      <c r="IA213" s="534">
        <f t="shared" si="172"/>
        <v>0</v>
      </c>
      <c r="IB213" s="534">
        <f t="shared" si="173"/>
        <v>0</v>
      </c>
      <c r="IC213" s="534">
        <f t="shared" si="174"/>
        <v>0</v>
      </c>
      <c r="ID213" s="534">
        <f t="shared" si="175"/>
        <v>0</v>
      </c>
      <c r="IE213" s="534">
        <f t="shared" si="176"/>
        <v>0</v>
      </c>
      <c r="IF213" s="534">
        <f t="shared" si="177"/>
        <v>0</v>
      </c>
      <c r="IG213" s="534">
        <f t="shared" si="178"/>
        <v>0</v>
      </c>
      <c r="IH213" s="534">
        <f t="shared" si="179"/>
        <v>0</v>
      </c>
      <c r="II213" s="534">
        <f t="shared" si="180"/>
        <v>0</v>
      </c>
      <c r="IJ213" s="534">
        <f t="shared" si="181"/>
        <v>0</v>
      </c>
      <c r="IK213" s="534">
        <f t="shared" si="182"/>
        <v>0</v>
      </c>
      <c r="IL213" s="534">
        <f t="shared" si="183"/>
        <v>0</v>
      </c>
      <c r="IM213" s="534">
        <f t="shared" si="184"/>
        <v>0</v>
      </c>
      <c r="IN213" s="534">
        <f t="shared" si="185"/>
        <v>0</v>
      </c>
      <c r="IO213" s="534">
        <f t="shared" si="186"/>
        <v>0</v>
      </c>
      <c r="IP213" s="534">
        <f t="shared" si="187"/>
        <v>0</v>
      </c>
      <c r="IQ213" s="534">
        <f t="shared" si="188"/>
        <v>0</v>
      </c>
      <c r="IR213" s="534">
        <f t="shared" si="189"/>
        <v>0</v>
      </c>
      <c r="IT213" s="531">
        <f>IF(EXACT(A213,LCI!A55),LCI!P55,-1*10^6)</f>
        <v>0</v>
      </c>
      <c r="IU213" s="531">
        <f t="shared" si="190"/>
        <v>0</v>
      </c>
      <c r="IV213" s="531">
        <f t="shared" si="191"/>
        <v>0</v>
      </c>
      <c r="IW213" s="531">
        <f t="shared" si="192"/>
        <v>0</v>
      </c>
      <c r="IX213" s="531">
        <f t="shared" si="193"/>
        <v>0</v>
      </c>
      <c r="IY213" s="531">
        <f t="shared" si="194"/>
        <v>0</v>
      </c>
      <c r="IZ213" s="531">
        <f t="shared" si="195"/>
        <v>0</v>
      </c>
      <c r="JA213" s="531">
        <f t="shared" si="196"/>
        <v>0</v>
      </c>
      <c r="JB213" s="531">
        <f t="shared" si="197"/>
        <v>0</v>
      </c>
      <c r="JC213" s="531">
        <f t="shared" si="198"/>
        <v>0</v>
      </c>
      <c r="JD213" s="531">
        <f t="shared" si="199"/>
        <v>0</v>
      </c>
      <c r="JE213" s="531">
        <f t="shared" si="200"/>
        <v>0</v>
      </c>
      <c r="JF213" s="531">
        <f t="shared" si="201"/>
        <v>0</v>
      </c>
      <c r="JG213" s="531">
        <f t="shared" si="202"/>
        <v>0</v>
      </c>
      <c r="JH213" s="531">
        <f t="shared" si="203"/>
        <v>0</v>
      </c>
      <c r="JI213" s="531">
        <f t="shared" si="204"/>
        <v>0</v>
      </c>
      <c r="JJ213" s="531">
        <f t="shared" si="205"/>
        <v>0</v>
      </c>
      <c r="JK213" s="531">
        <f t="shared" si="206"/>
        <v>0</v>
      </c>
      <c r="JL213" s="531">
        <f t="shared" si="207"/>
        <v>0</v>
      </c>
      <c r="JM213" s="531">
        <f t="shared" si="208"/>
        <v>0</v>
      </c>
      <c r="JN213" s="531">
        <f t="shared" si="209"/>
        <v>0</v>
      </c>
      <c r="JO213" s="531">
        <f t="shared" si="210"/>
        <v>0</v>
      </c>
      <c r="JQ213" s="532">
        <f>IF(EXACT(A213,LCI!A55),LCI!Q55,-1*10^6)</f>
        <v>0</v>
      </c>
      <c r="JR213" s="532">
        <f t="shared" si="211"/>
        <v>0</v>
      </c>
      <c r="JS213" s="532">
        <f t="shared" si="212"/>
        <v>0</v>
      </c>
      <c r="JT213" s="532">
        <f t="shared" si="213"/>
        <v>0</v>
      </c>
      <c r="JU213" s="532">
        <f t="shared" si="214"/>
        <v>0</v>
      </c>
      <c r="JV213" s="532">
        <f t="shared" si="215"/>
        <v>0</v>
      </c>
      <c r="JW213" s="532">
        <f t="shared" si="216"/>
        <v>0</v>
      </c>
      <c r="JX213" s="532">
        <f t="shared" si="217"/>
        <v>0</v>
      </c>
      <c r="JY213" s="532">
        <f t="shared" si="218"/>
        <v>0</v>
      </c>
      <c r="JZ213" s="532">
        <f t="shared" si="219"/>
        <v>0</v>
      </c>
      <c r="KA213" s="532">
        <f t="shared" si="220"/>
        <v>0</v>
      </c>
      <c r="KB213" s="532">
        <f t="shared" si="221"/>
        <v>0</v>
      </c>
      <c r="KC213" s="532">
        <f t="shared" si="222"/>
        <v>0</v>
      </c>
      <c r="KD213" s="532">
        <f t="shared" si="223"/>
        <v>0</v>
      </c>
      <c r="KE213" s="532">
        <f t="shared" si="224"/>
        <v>0</v>
      </c>
      <c r="KF213" s="532">
        <f t="shared" si="225"/>
        <v>0</v>
      </c>
      <c r="KG213" s="532">
        <f t="shared" si="226"/>
        <v>0</v>
      </c>
      <c r="KH213" s="532">
        <f t="shared" si="227"/>
        <v>0</v>
      </c>
      <c r="KI213" s="532">
        <f t="shared" si="228"/>
        <v>0</v>
      </c>
      <c r="KJ213" s="532">
        <f t="shared" si="229"/>
        <v>0</v>
      </c>
      <c r="KK213" s="532">
        <f t="shared" si="230"/>
        <v>0</v>
      </c>
      <c r="KL213" s="532">
        <f t="shared" si="231"/>
        <v>0</v>
      </c>
      <c r="KN213" s="533">
        <f>IF(EXACT(A213,LCI!A55),LCI!R55,-1*10^6)</f>
        <v>0</v>
      </c>
      <c r="KO213" s="533">
        <f t="shared" si="232"/>
        <v>0</v>
      </c>
      <c r="KP213" s="533">
        <f t="shared" si="233"/>
        <v>0</v>
      </c>
      <c r="KQ213" s="533">
        <f t="shared" si="234"/>
        <v>0</v>
      </c>
      <c r="KR213" s="533">
        <f t="shared" si="235"/>
        <v>0</v>
      </c>
      <c r="KS213" s="533">
        <f t="shared" si="236"/>
        <v>0</v>
      </c>
      <c r="KT213" s="533">
        <f t="shared" si="237"/>
        <v>0</v>
      </c>
      <c r="KU213" s="533">
        <f t="shared" si="238"/>
        <v>0</v>
      </c>
      <c r="KV213" s="533">
        <f t="shared" si="239"/>
        <v>0</v>
      </c>
      <c r="KW213" s="533">
        <f t="shared" si="240"/>
        <v>0</v>
      </c>
      <c r="KX213" s="533">
        <f t="shared" si="241"/>
        <v>0</v>
      </c>
      <c r="KY213" s="533">
        <f t="shared" si="242"/>
        <v>0</v>
      </c>
      <c r="KZ213" s="533">
        <f t="shared" si="243"/>
        <v>0</v>
      </c>
      <c r="LA213" s="533">
        <f t="shared" si="244"/>
        <v>0</v>
      </c>
      <c r="LB213" s="533">
        <f t="shared" si="245"/>
        <v>0</v>
      </c>
      <c r="LC213" s="533">
        <f t="shared" si="246"/>
        <v>0</v>
      </c>
      <c r="LD213" s="533">
        <f t="shared" si="247"/>
        <v>0</v>
      </c>
      <c r="LE213" s="533">
        <f t="shared" si="248"/>
        <v>0</v>
      </c>
      <c r="LF213" s="533">
        <f t="shared" si="249"/>
        <v>0</v>
      </c>
      <c r="LG213" s="533">
        <f t="shared" si="250"/>
        <v>0</v>
      </c>
      <c r="LH213" s="533">
        <f t="shared" si="251"/>
        <v>0</v>
      </c>
      <c r="LI213" s="533">
        <f t="shared" si="252"/>
        <v>0</v>
      </c>
    </row>
    <row r="214" spans="1:321" x14ac:dyDescent="0.25">
      <c r="A214" s="14" t="str">
        <f>LCI!A56</f>
        <v>Gasoline (kg/yr)</v>
      </c>
      <c r="B214" s="42">
        <f>B36+B70</f>
        <v>1055.9965361400004</v>
      </c>
      <c r="C214" s="42">
        <f t="shared" ref="C214:P214" si="358">C36+C70</f>
        <v>1055.9965361400004</v>
      </c>
      <c r="D214" s="42">
        <f t="shared" si="358"/>
        <v>17018.61962367766</v>
      </c>
      <c r="E214" s="42">
        <f t="shared" si="358"/>
        <v>1070.4419889502763</v>
      </c>
      <c r="F214" s="42">
        <f t="shared" si="358"/>
        <v>1070.4419889502763</v>
      </c>
      <c r="G214" s="42">
        <f t="shared" si="358"/>
        <v>0</v>
      </c>
      <c r="H214" s="42">
        <f t="shared" si="358"/>
        <v>0</v>
      </c>
      <c r="I214" s="42">
        <f t="shared" si="358"/>
        <v>0</v>
      </c>
      <c r="J214" s="42">
        <f t="shared" si="358"/>
        <v>0</v>
      </c>
      <c r="K214" s="42">
        <f t="shared" si="358"/>
        <v>0</v>
      </c>
      <c r="L214" s="42">
        <f t="shared" si="358"/>
        <v>0</v>
      </c>
      <c r="M214" s="42">
        <f t="shared" si="358"/>
        <v>0</v>
      </c>
      <c r="N214" s="42">
        <f t="shared" si="358"/>
        <v>0</v>
      </c>
      <c r="O214" s="257">
        <f t="shared" si="358"/>
        <v>0</v>
      </c>
      <c r="P214" s="251">
        <f t="shared" si="358"/>
        <v>0</v>
      </c>
      <c r="Q214" s="251"/>
      <c r="R214" s="251"/>
      <c r="S214" s="251"/>
      <c r="T214" s="268"/>
      <c r="U214" s="251"/>
      <c r="V214" s="251"/>
      <c r="X214" s="45">
        <f>IF(EXACT(A214,LCI!A56),LCI!G56,-1*10^6)</f>
        <v>0.48</v>
      </c>
      <c r="Y214" s="47">
        <f t="shared" si="45"/>
        <v>506.87833734720022</v>
      </c>
      <c r="Z214" s="47">
        <f t="shared" si="46"/>
        <v>506.87833734720022</v>
      </c>
      <c r="AA214" s="47">
        <f t="shared" si="47"/>
        <v>8168.9374193652766</v>
      </c>
      <c r="AB214" s="47">
        <f t="shared" si="327"/>
        <v>513.81215469613255</v>
      </c>
      <c r="AC214" s="47">
        <f t="shared" si="328"/>
        <v>513.81215469613255</v>
      </c>
      <c r="AD214" s="47">
        <f t="shared" si="334"/>
        <v>0</v>
      </c>
      <c r="AE214" s="47">
        <f t="shared" si="335"/>
        <v>0</v>
      </c>
      <c r="AF214" s="47">
        <f t="shared" si="336"/>
        <v>0</v>
      </c>
      <c r="AG214" s="47">
        <f t="shared" si="337"/>
        <v>0</v>
      </c>
      <c r="AH214" s="47">
        <f t="shared" si="338"/>
        <v>0</v>
      </c>
      <c r="AI214" s="47">
        <f t="shared" si="339"/>
        <v>0</v>
      </c>
      <c r="AJ214" s="47">
        <f t="shared" si="288"/>
        <v>0</v>
      </c>
      <c r="AK214" s="47">
        <f t="shared" si="50"/>
        <v>0</v>
      </c>
      <c r="AL214" s="262">
        <f t="shared" si="51"/>
        <v>0</v>
      </c>
      <c r="AM214" s="260">
        <f t="shared" si="52"/>
        <v>0</v>
      </c>
      <c r="AN214" s="260">
        <f t="shared" si="53"/>
        <v>0</v>
      </c>
      <c r="AO214" s="260">
        <f t="shared" si="54"/>
        <v>0</v>
      </c>
      <c r="AP214" s="260">
        <f t="shared" si="55"/>
        <v>0</v>
      </c>
      <c r="AQ214" s="260">
        <f t="shared" si="56"/>
        <v>0</v>
      </c>
      <c r="AR214" s="260">
        <f t="shared" si="57"/>
        <v>0</v>
      </c>
      <c r="AS214" s="260">
        <f t="shared" si="58"/>
        <v>0</v>
      </c>
      <c r="AU214" s="41">
        <f>IF(EXACT(A214,LCI!A56),LCI!H56,-1*10^6)</f>
        <v>3715.0842459999999</v>
      </c>
      <c r="AV214" s="71">
        <f t="shared" si="9"/>
        <v>3923116.0952442852</v>
      </c>
      <c r="AW214" s="71">
        <f t="shared" si="10"/>
        <v>3923116.0952442852</v>
      </c>
      <c r="AX214" s="71">
        <f t="shared" si="11"/>
        <v>63225605.652591318</v>
      </c>
      <c r="AY214" s="71">
        <f t="shared" si="12"/>
        <v>3976782.1694060774</v>
      </c>
      <c r="AZ214" s="71">
        <f t="shared" si="13"/>
        <v>3976782.1694060774</v>
      </c>
      <c r="BA214" s="71">
        <f t="shared" si="341"/>
        <v>0</v>
      </c>
      <c r="BB214" s="71">
        <f t="shared" si="342"/>
        <v>0</v>
      </c>
      <c r="BC214" s="71">
        <f t="shared" si="343"/>
        <v>0</v>
      </c>
      <c r="BD214" s="520">
        <f t="shared" si="344"/>
        <v>0</v>
      </c>
      <c r="BE214" s="521">
        <f t="shared" si="345"/>
        <v>0</v>
      </c>
      <c r="BF214" s="71">
        <f t="shared" si="346"/>
        <v>0</v>
      </c>
      <c r="BG214" s="521">
        <f t="shared" si="278"/>
        <v>0</v>
      </c>
      <c r="BH214" s="529">
        <f t="shared" si="263"/>
        <v>0</v>
      </c>
      <c r="BI214" s="71">
        <f t="shared" si="254"/>
        <v>0</v>
      </c>
      <c r="BJ214" s="71">
        <f t="shared" si="255"/>
        <v>0</v>
      </c>
      <c r="BK214" s="71">
        <f t="shared" si="256"/>
        <v>0</v>
      </c>
      <c r="BL214" s="71">
        <f t="shared" si="257"/>
        <v>0</v>
      </c>
      <c r="BM214" s="71">
        <f t="shared" si="258"/>
        <v>0</v>
      </c>
      <c r="BN214" s="71">
        <f t="shared" si="259"/>
        <v>0</v>
      </c>
      <c r="BO214" s="71">
        <f t="shared" si="260"/>
        <v>0</v>
      </c>
      <c r="BP214" s="71">
        <f t="shared" si="261"/>
        <v>0</v>
      </c>
      <c r="BR214" s="507">
        <f>IF(EXACT(A214,LCI!A56),LCI!I56,-1*10^6)</f>
        <v>1.2398000000000001E-3</v>
      </c>
      <c r="BS214" s="507">
        <f t="shared" si="59"/>
        <v>1.3092245055063727</v>
      </c>
      <c r="BT214" s="507">
        <f t="shared" si="60"/>
        <v>1.3092245055063727</v>
      </c>
      <c r="BU214" s="507">
        <f t="shared" si="60"/>
        <v>21.099684609435563</v>
      </c>
      <c r="BV214" s="507">
        <f t="shared" si="60"/>
        <v>1.3271339779005527</v>
      </c>
      <c r="BW214" s="507">
        <f t="shared" si="60"/>
        <v>1.3271339779005527</v>
      </c>
      <c r="BX214" s="507">
        <f t="shared" si="60"/>
        <v>0</v>
      </c>
      <c r="BY214" s="507">
        <f t="shared" si="315"/>
        <v>0</v>
      </c>
      <c r="BZ214" s="507">
        <f t="shared" si="280"/>
        <v>0</v>
      </c>
      <c r="CA214" s="507">
        <f t="shared" si="280"/>
        <v>0</v>
      </c>
      <c r="CB214" s="507">
        <f t="shared" si="280"/>
        <v>0</v>
      </c>
      <c r="CC214" s="507">
        <f t="shared" si="280"/>
        <v>0</v>
      </c>
      <c r="CD214" s="507">
        <f t="shared" si="280"/>
        <v>0</v>
      </c>
      <c r="CE214" s="507">
        <f t="shared" si="352"/>
        <v>0</v>
      </c>
      <c r="CF214" s="507">
        <f t="shared" si="281"/>
        <v>0</v>
      </c>
      <c r="CG214" s="507">
        <f t="shared" si="281"/>
        <v>0</v>
      </c>
      <c r="CH214" s="507">
        <f t="shared" si="281"/>
        <v>0</v>
      </c>
      <c r="CI214" s="507">
        <f t="shared" si="281"/>
        <v>0</v>
      </c>
      <c r="CJ214" s="507">
        <f t="shared" si="276"/>
        <v>0</v>
      </c>
      <c r="CK214" s="507">
        <f t="shared" si="61"/>
        <v>0</v>
      </c>
      <c r="CL214" s="507">
        <f t="shared" si="61"/>
        <v>0</v>
      </c>
      <c r="CM214" s="507">
        <f t="shared" si="61"/>
        <v>0</v>
      </c>
      <c r="CO214" s="511">
        <f>IF(EXACT(A214,LCI!A56),LCI!F56,-1*10^6)</f>
        <v>56.8</v>
      </c>
      <c r="CP214" s="511">
        <f t="shared" si="62"/>
        <v>59980.603252752022</v>
      </c>
      <c r="CQ214" s="511">
        <f t="shared" si="62"/>
        <v>59980.603252752022</v>
      </c>
      <c r="CR214" s="511">
        <f t="shared" si="62"/>
        <v>966657.59462489106</v>
      </c>
      <c r="CS214" s="511">
        <f t="shared" si="62"/>
        <v>60801.104972375688</v>
      </c>
      <c r="CT214" s="511">
        <f t="shared" si="62"/>
        <v>60801.104972375688</v>
      </c>
      <c r="CU214" s="511">
        <f t="shared" si="316"/>
        <v>0</v>
      </c>
      <c r="CV214" s="511">
        <f t="shared" si="282"/>
        <v>0</v>
      </c>
      <c r="CW214" s="511">
        <f t="shared" si="282"/>
        <v>0</v>
      </c>
      <c r="CX214" s="511">
        <f t="shared" si="282"/>
        <v>0</v>
      </c>
      <c r="CY214" s="511">
        <f t="shared" si="282"/>
        <v>0</v>
      </c>
      <c r="CZ214" s="511">
        <f t="shared" si="282"/>
        <v>0</v>
      </c>
      <c r="DA214" s="511">
        <f t="shared" si="353"/>
        <v>0</v>
      </c>
      <c r="DB214" s="511">
        <f t="shared" si="283"/>
        <v>0</v>
      </c>
      <c r="DC214" s="511">
        <f t="shared" si="283"/>
        <v>0</v>
      </c>
      <c r="DD214" s="511">
        <f t="shared" si="283"/>
        <v>0</v>
      </c>
      <c r="DE214" s="511">
        <f t="shared" si="283"/>
        <v>0</v>
      </c>
      <c r="DF214" s="511">
        <f t="shared" si="275"/>
        <v>0</v>
      </c>
      <c r="DG214" s="511">
        <f t="shared" si="63"/>
        <v>0</v>
      </c>
      <c r="DH214" s="511">
        <f t="shared" si="63"/>
        <v>0</v>
      </c>
      <c r="DI214" s="511">
        <f t="shared" si="63"/>
        <v>0</v>
      </c>
      <c r="DJ214" s="511">
        <f t="shared" si="63"/>
        <v>0</v>
      </c>
      <c r="DL214" s="530">
        <f>IF(EXACT(A214,LCI!A56),LCI!J56,-1*10^6)</f>
        <v>0</v>
      </c>
      <c r="DM214" s="530">
        <f t="shared" si="64"/>
        <v>0</v>
      </c>
      <c r="DN214" s="530">
        <f t="shared" si="65"/>
        <v>0</v>
      </c>
      <c r="DO214" s="530">
        <f t="shared" si="66"/>
        <v>0</v>
      </c>
      <c r="DP214" s="530">
        <f t="shared" si="67"/>
        <v>0</v>
      </c>
      <c r="DQ214" s="530">
        <f t="shared" si="68"/>
        <v>0</v>
      </c>
      <c r="DR214" s="530">
        <f t="shared" si="69"/>
        <v>0</v>
      </c>
      <c r="DS214" s="530">
        <f t="shared" si="70"/>
        <v>0</v>
      </c>
      <c r="DT214" s="530">
        <f t="shared" si="71"/>
        <v>0</v>
      </c>
      <c r="DU214" s="530">
        <f t="shared" si="72"/>
        <v>0</v>
      </c>
      <c r="DV214" s="530">
        <f t="shared" si="73"/>
        <v>0</v>
      </c>
      <c r="DW214" s="530">
        <f t="shared" si="74"/>
        <v>0</v>
      </c>
      <c r="DX214" s="530">
        <f t="shared" si="75"/>
        <v>0</v>
      </c>
      <c r="DY214" s="530">
        <f t="shared" si="76"/>
        <v>0</v>
      </c>
      <c r="DZ214" s="530">
        <f t="shared" si="77"/>
        <v>0</v>
      </c>
      <c r="EA214" s="530">
        <f t="shared" si="78"/>
        <v>0</v>
      </c>
      <c r="EB214" s="530">
        <f t="shared" si="79"/>
        <v>0</v>
      </c>
      <c r="EC214" s="530">
        <f t="shared" si="80"/>
        <v>0</v>
      </c>
      <c r="ED214" s="530">
        <f t="shared" si="81"/>
        <v>0</v>
      </c>
      <c r="EE214" s="530">
        <f t="shared" si="82"/>
        <v>0</v>
      </c>
      <c r="EF214" s="530">
        <f t="shared" si="83"/>
        <v>0</v>
      </c>
      <c r="EG214" s="530">
        <f t="shared" si="84"/>
        <v>0</v>
      </c>
      <c r="EI214" s="535">
        <f>IF(EXACT(A214,LCI!A56),LCI!K56,-1*10^6)</f>
        <v>0</v>
      </c>
      <c r="EJ214" s="531">
        <f t="shared" si="85"/>
        <v>0</v>
      </c>
      <c r="EK214" s="536">
        <f t="shared" si="86"/>
        <v>0</v>
      </c>
      <c r="EL214" s="531">
        <f t="shared" si="87"/>
        <v>0</v>
      </c>
      <c r="EM214" s="531">
        <f t="shared" si="88"/>
        <v>0</v>
      </c>
      <c r="EN214" s="531">
        <f t="shared" si="89"/>
        <v>0</v>
      </c>
      <c r="EO214" s="531">
        <f t="shared" si="90"/>
        <v>0</v>
      </c>
      <c r="EP214" s="531">
        <f t="shared" si="91"/>
        <v>0</v>
      </c>
      <c r="EQ214" s="531">
        <f t="shared" si="92"/>
        <v>0</v>
      </c>
      <c r="ER214" s="531">
        <f t="shared" si="93"/>
        <v>0</v>
      </c>
      <c r="ES214" s="531">
        <f t="shared" si="94"/>
        <v>0</v>
      </c>
      <c r="ET214" s="531">
        <f t="shared" si="95"/>
        <v>0</v>
      </c>
      <c r="EU214" s="531">
        <f t="shared" si="96"/>
        <v>0</v>
      </c>
      <c r="EV214" s="531">
        <f t="shared" si="97"/>
        <v>0</v>
      </c>
      <c r="EW214" s="531">
        <f t="shared" si="98"/>
        <v>0</v>
      </c>
      <c r="EX214" s="531">
        <f t="shared" si="99"/>
        <v>0</v>
      </c>
      <c r="EY214" s="531">
        <f t="shared" si="100"/>
        <v>0</v>
      </c>
      <c r="EZ214" s="531">
        <f t="shared" si="101"/>
        <v>0</v>
      </c>
      <c r="FA214" s="531">
        <f t="shared" si="102"/>
        <v>0</v>
      </c>
      <c r="FB214" s="531">
        <f t="shared" si="103"/>
        <v>0</v>
      </c>
      <c r="FC214" s="531">
        <f t="shared" si="104"/>
        <v>0</v>
      </c>
      <c r="FD214" s="531">
        <f t="shared" si="105"/>
        <v>0</v>
      </c>
      <c r="FF214" s="532">
        <f>IF(EXACT(A214,LCI!A56),LCI!L56,-1*10^6)</f>
        <v>0</v>
      </c>
      <c r="FG214" s="532">
        <f t="shared" si="106"/>
        <v>0</v>
      </c>
      <c r="FH214" s="532">
        <f t="shared" si="107"/>
        <v>0</v>
      </c>
      <c r="FI214" s="532">
        <f t="shared" si="108"/>
        <v>0</v>
      </c>
      <c r="FJ214" s="532">
        <f t="shared" si="109"/>
        <v>0</v>
      </c>
      <c r="FK214" s="532">
        <f t="shared" si="110"/>
        <v>0</v>
      </c>
      <c r="FL214" s="532">
        <f t="shared" si="111"/>
        <v>0</v>
      </c>
      <c r="FM214" s="532">
        <f t="shared" si="112"/>
        <v>0</v>
      </c>
      <c r="FN214" s="532">
        <f t="shared" si="113"/>
        <v>0</v>
      </c>
      <c r="FO214" s="532">
        <f t="shared" si="114"/>
        <v>0</v>
      </c>
      <c r="FP214" s="532">
        <f t="shared" si="115"/>
        <v>0</v>
      </c>
      <c r="FQ214" s="532">
        <f t="shared" si="116"/>
        <v>0</v>
      </c>
      <c r="FR214" s="532">
        <f t="shared" si="117"/>
        <v>0</v>
      </c>
      <c r="FS214" s="532">
        <f t="shared" si="118"/>
        <v>0</v>
      </c>
      <c r="FT214" s="532">
        <f t="shared" si="119"/>
        <v>0</v>
      </c>
      <c r="FU214" s="532">
        <f t="shared" si="120"/>
        <v>0</v>
      </c>
      <c r="FV214" s="532">
        <f t="shared" si="121"/>
        <v>0</v>
      </c>
      <c r="FW214" s="532">
        <f t="shared" si="122"/>
        <v>0</v>
      </c>
      <c r="FX214" s="532">
        <f t="shared" si="123"/>
        <v>0</v>
      </c>
      <c r="FY214" s="532">
        <f t="shared" si="124"/>
        <v>0</v>
      </c>
      <c r="FZ214" s="532">
        <f t="shared" si="125"/>
        <v>0</v>
      </c>
      <c r="GA214" s="532">
        <f t="shared" si="126"/>
        <v>0</v>
      </c>
      <c r="GC214" s="533">
        <f>IF(EXACT(A214,LCI!A56),LCI!M56,-1*10^6)</f>
        <v>0</v>
      </c>
      <c r="GD214" s="533">
        <f t="shared" si="127"/>
        <v>0</v>
      </c>
      <c r="GE214" s="533">
        <f t="shared" si="128"/>
        <v>0</v>
      </c>
      <c r="GF214" s="533">
        <f t="shared" si="129"/>
        <v>0</v>
      </c>
      <c r="GG214" s="533">
        <f t="shared" si="130"/>
        <v>0</v>
      </c>
      <c r="GH214" s="533">
        <f t="shared" si="131"/>
        <v>0</v>
      </c>
      <c r="GI214" s="533">
        <f t="shared" si="132"/>
        <v>0</v>
      </c>
      <c r="GJ214" s="533">
        <f t="shared" si="133"/>
        <v>0</v>
      </c>
      <c r="GK214" s="533">
        <f t="shared" si="134"/>
        <v>0</v>
      </c>
      <c r="GL214" s="533">
        <f t="shared" si="135"/>
        <v>0</v>
      </c>
      <c r="GM214" s="533">
        <f t="shared" si="136"/>
        <v>0</v>
      </c>
      <c r="GN214" s="533">
        <f t="shared" si="137"/>
        <v>0</v>
      </c>
      <c r="GO214" s="533">
        <f t="shared" si="138"/>
        <v>0</v>
      </c>
      <c r="GP214" s="533">
        <f t="shared" si="139"/>
        <v>0</v>
      </c>
      <c r="GQ214" s="533">
        <f t="shared" si="140"/>
        <v>0</v>
      </c>
      <c r="GR214" s="533">
        <f t="shared" si="141"/>
        <v>0</v>
      </c>
      <c r="GS214" s="533">
        <f t="shared" si="142"/>
        <v>0</v>
      </c>
      <c r="GT214" s="533">
        <f t="shared" si="143"/>
        <v>0</v>
      </c>
      <c r="GU214" s="533">
        <f t="shared" si="144"/>
        <v>0</v>
      </c>
      <c r="GV214" s="533">
        <f t="shared" si="145"/>
        <v>0</v>
      </c>
      <c r="GW214" s="533">
        <f t="shared" si="146"/>
        <v>0</v>
      </c>
      <c r="GX214" s="533">
        <f t="shared" si="147"/>
        <v>0</v>
      </c>
      <c r="GZ214" s="511">
        <f>IF(EXACT(A214,LCI!A56),LCI!N56,-1*10^6)</f>
        <v>0</v>
      </c>
      <c r="HA214" s="511">
        <f t="shared" si="148"/>
        <v>0</v>
      </c>
      <c r="HB214" s="511">
        <f t="shared" si="149"/>
        <v>0</v>
      </c>
      <c r="HC214" s="511">
        <f t="shared" si="150"/>
        <v>0</v>
      </c>
      <c r="HD214" s="511">
        <f t="shared" si="151"/>
        <v>0</v>
      </c>
      <c r="HE214" s="511">
        <f t="shared" si="152"/>
        <v>0</v>
      </c>
      <c r="HF214" s="511">
        <f t="shared" si="153"/>
        <v>0</v>
      </c>
      <c r="HG214" s="511">
        <f t="shared" si="154"/>
        <v>0</v>
      </c>
      <c r="HH214" s="511">
        <f t="shared" si="155"/>
        <v>0</v>
      </c>
      <c r="HI214" s="511">
        <f t="shared" si="156"/>
        <v>0</v>
      </c>
      <c r="HJ214" s="511">
        <f t="shared" si="157"/>
        <v>0</v>
      </c>
      <c r="HK214" s="511">
        <f t="shared" si="158"/>
        <v>0</v>
      </c>
      <c r="HL214" s="511">
        <f t="shared" si="159"/>
        <v>0</v>
      </c>
      <c r="HM214" s="511">
        <f t="shared" si="160"/>
        <v>0</v>
      </c>
      <c r="HN214" s="511">
        <f t="shared" si="161"/>
        <v>0</v>
      </c>
      <c r="HO214" s="511">
        <f t="shared" si="162"/>
        <v>0</v>
      </c>
      <c r="HP214" s="511">
        <f t="shared" si="163"/>
        <v>0</v>
      </c>
      <c r="HQ214" s="511">
        <f t="shared" si="164"/>
        <v>0</v>
      </c>
      <c r="HR214" s="511">
        <f t="shared" si="165"/>
        <v>0</v>
      </c>
      <c r="HS214" s="511">
        <f t="shared" si="166"/>
        <v>0</v>
      </c>
      <c r="HT214" s="511">
        <f t="shared" si="167"/>
        <v>0</v>
      </c>
      <c r="HU214" s="511">
        <f t="shared" si="168"/>
        <v>0</v>
      </c>
      <c r="HW214" s="534">
        <f>IF(EXACT(A214,LCI!A56),LCI!O56,-1*10^6)</f>
        <v>0</v>
      </c>
      <c r="HX214" s="534">
        <f t="shared" si="169"/>
        <v>0</v>
      </c>
      <c r="HY214" s="534">
        <f t="shared" si="170"/>
        <v>0</v>
      </c>
      <c r="HZ214" s="534">
        <f t="shared" si="171"/>
        <v>0</v>
      </c>
      <c r="IA214" s="534">
        <f t="shared" si="172"/>
        <v>0</v>
      </c>
      <c r="IB214" s="534">
        <f t="shared" si="173"/>
        <v>0</v>
      </c>
      <c r="IC214" s="534">
        <f t="shared" si="174"/>
        <v>0</v>
      </c>
      <c r="ID214" s="534">
        <f t="shared" si="175"/>
        <v>0</v>
      </c>
      <c r="IE214" s="534">
        <f t="shared" si="176"/>
        <v>0</v>
      </c>
      <c r="IF214" s="534">
        <f t="shared" si="177"/>
        <v>0</v>
      </c>
      <c r="IG214" s="534">
        <f t="shared" si="178"/>
        <v>0</v>
      </c>
      <c r="IH214" s="534">
        <f t="shared" si="179"/>
        <v>0</v>
      </c>
      <c r="II214" s="534">
        <f t="shared" si="180"/>
        <v>0</v>
      </c>
      <c r="IJ214" s="534">
        <f t="shared" si="181"/>
        <v>0</v>
      </c>
      <c r="IK214" s="534">
        <f t="shared" si="182"/>
        <v>0</v>
      </c>
      <c r="IL214" s="534">
        <f t="shared" si="183"/>
        <v>0</v>
      </c>
      <c r="IM214" s="534">
        <f t="shared" si="184"/>
        <v>0</v>
      </c>
      <c r="IN214" s="534">
        <f t="shared" si="185"/>
        <v>0</v>
      </c>
      <c r="IO214" s="534">
        <f t="shared" si="186"/>
        <v>0</v>
      </c>
      <c r="IP214" s="534">
        <f t="shared" si="187"/>
        <v>0</v>
      </c>
      <c r="IQ214" s="534">
        <f t="shared" si="188"/>
        <v>0</v>
      </c>
      <c r="IR214" s="534">
        <f t="shared" si="189"/>
        <v>0</v>
      </c>
      <c r="IT214" s="531">
        <f>IF(EXACT(A214,LCI!A56),LCI!P56,-1*10^6)</f>
        <v>0</v>
      </c>
      <c r="IU214" s="531">
        <f t="shared" si="190"/>
        <v>0</v>
      </c>
      <c r="IV214" s="531">
        <f t="shared" si="191"/>
        <v>0</v>
      </c>
      <c r="IW214" s="531">
        <f t="shared" si="192"/>
        <v>0</v>
      </c>
      <c r="IX214" s="531">
        <f t="shared" si="193"/>
        <v>0</v>
      </c>
      <c r="IY214" s="531">
        <f t="shared" si="194"/>
        <v>0</v>
      </c>
      <c r="IZ214" s="531">
        <f t="shared" si="195"/>
        <v>0</v>
      </c>
      <c r="JA214" s="531">
        <f t="shared" si="196"/>
        <v>0</v>
      </c>
      <c r="JB214" s="531">
        <f t="shared" si="197"/>
        <v>0</v>
      </c>
      <c r="JC214" s="531">
        <f t="shared" si="198"/>
        <v>0</v>
      </c>
      <c r="JD214" s="531">
        <f t="shared" si="199"/>
        <v>0</v>
      </c>
      <c r="JE214" s="531">
        <f t="shared" si="200"/>
        <v>0</v>
      </c>
      <c r="JF214" s="531">
        <f t="shared" si="201"/>
        <v>0</v>
      </c>
      <c r="JG214" s="531">
        <f t="shared" si="202"/>
        <v>0</v>
      </c>
      <c r="JH214" s="531">
        <f t="shared" si="203"/>
        <v>0</v>
      </c>
      <c r="JI214" s="531">
        <f t="shared" si="204"/>
        <v>0</v>
      </c>
      <c r="JJ214" s="531">
        <f t="shared" si="205"/>
        <v>0</v>
      </c>
      <c r="JK214" s="531">
        <f t="shared" si="206"/>
        <v>0</v>
      </c>
      <c r="JL214" s="531">
        <f t="shared" si="207"/>
        <v>0</v>
      </c>
      <c r="JM214" s="531">
        <f t="shared" si="208"/>
        <v>0</v>
      </c>
      <c r="JN214" s="531">
        <f t="shared" si="209"/>
        <v>0</v>
      </c>
      <c r="JO214" s="531">
        <f t="shared" si="210"/>
        <v>0</v>
      </c>
      <c r="JQ214" s="532">
        <f>IF(EXACT(A214,LCI!A56),LCI!Q56,-1*10^6)</f>
        <v>0</v>
      </c>
      <c r="JR214" s="532">
        <f t="shared" si="211"/>
        <v>0</v>
      </c>
      <c r="JS214" s="532">
        <f t="shared" si="212"/>
        <v>0</v>
      </c>
      <c r="JT214" s="532">
        <f t="shared" si="213"/>
        <v>0</v>
      </c>
      <c r="JU214" s="532">
        <f t="shared" si="214"/>
        <v>0</v>
      </c>
      <c r="JV214" s="532">
        <f t="shared" si="215"/>
        <v>0</v>
      </c>
      <c r="JW214" s="532">
        <f t="shared" si="216"/>
        <v>0</v>
      </c>
      <c r="JX214" s="532">
        <f t="shared" si="217"/>
        <v>0</v>
      </c>
      <c r="JY214" s="532">
        <f t="shared" si="218"/>
        <v>0</v>
      </c>
      <c r="JZ214" s="532">
        <f t="shared" si="219"/>
        <v>0</v>
      </c>
      <c r="KA214" s="532">
        <f t="shared" si="220"/>
        <v>0</v>
      </c>
      <c r="KB214" s="532">
        <f t="shared" si="221"/>
        <v>0</v>
      </c>
      <c r="KC214" s="532">
        <f t="shared" si="222"/>
        <v>0</v>
      </c>
      <c r="KD214" s="532">
        <f t="shared" si="223"/>
        <v>0</v>
      </c>
      <c r="KE214" s="532">
        <f t="shared" si="224"/>
        <v>0</v>
      </c>
      <c r="KF214" s="532">
        <f t="shared" si="225"/>
        <v>0</v>
      </c>
      <c r="KG214" s="532">
        <f t="shared" si="226"/>
        <v>0</v>
      </c>
      <c r="KH214" s="532">
        <f t="shared" si="227"/>
        <v>0</v>
      </c>
      <c r="KI214" s="532">
        <f t="shared" si="228"/>
        <v>0</v>
      </c>
      <c r="KJ214" s="532">
        <f t="shared" si="229"/>
        <v>0</v>
      </c>
      <c r="KK214" s="532">
        <f t="shared" si="230"/>
        <v>0</v>
      </c>
      <c r="KL214" s="532">
        <f t="shared" si="231"/>
        <v>0</v>
      </c>
      <c r="KN214" s="533">
        <f>IF(EXACT(A214,LCI!A56),LCI!R56,-1*10^6)</f>
        <v>0</v>
      </c>
      <c r="KO214" s="533">
        <f t="shared" si="232"/>
        <v>0</v>
      </c>
      <c r="KP214" s="533">
        <f t="shared" si="233"/>
        <v>0</v>
      </c>
      <c r="KQ214" s="533">
        <f t="shared" si="234"/>
        <v>0</v>
      </c>
      <c r="KR214" s="533">
        <f t="shared" si="235"/>
        <v>0</v>
      </c>
      <c r="KS214" s="533">
        <f t="shared" si="236"/>
        <v>0</v>
      </c>
      <c r="KT214" s="533">
        <f t="shared" si="237"/>
        <v>0</v>
      </c>
      <c r="KU214" s="533">
        <f t="shared" si="238"/>
        <v>0</v>
      </c>
      <c r="KV214" s="533">
        <f t="shared" si="239"/>
        <v>0</v>
      </c>
      <c r="KW214" s="533">
        <f t="shared" si="240"/>
        <v>0</v>
      </c>
      <c r="KX214" s="533">
        <f t="shared" si="241"/>
        <v>0</v>
      </c>
      <c r="KY214" s="533">
        <f t="shared" si="242"/>
        <v>0</v>
      </c>
      <c r="KZ214" s="533">
        <f t="shared" si="243"/>
        <v>0</v>
      </c>
      <c r="LA214" s="533">
        <f t="shared" si="244"/>
        <v>0</v>
      </c>
      <c r="LB214" s="533">
        <f t="shared" si="245"/>
        <v>0</v>
      </c>
      <c r="LC214" s="533">
        <f t="shared" si="246"/>
        <v>0</v>
      </c>
      <c r="LD214" s="533">
        <f t="shared" si="247"/>
        <v>0</v>
      </c>
      <c r="LE214" s="533">
        <f t="shared" si="248"/>
        <v>0</v>
      </c>
      <c r="LF214" s="533">
        <f t="shared" si="249"/>
        <v>0</v>
      </c>
      <c r="LG214" s="533">
        <f t="shared" si="250"/>
        <v>0</v>
      </c>
      <c r="LH214" s="533">
        <f t="shared" si="251"/>
        <v>0</v>
      </c>
      <c r="LI214" s="533">
        <f t="shared" si="252"/>
        <v>0</v>
      </c>
    </row>
    <row r="215" spans="1:321" x14ac:dyDescent="0.25">
      <c r="A215" s="14" t="str">
        <f>LCI!A57</f>
        <v>LNG (kg/yr)</v>
      </c>
      <c r="B215" s="42">
        <f t="shared" ref="B215:C215" si="359">B72</f>
        <v>0</v>
      </c>
      <c r="C215" s="42">
        <f t="shared" si="359"/>
        <v>0</v>
      </c>
      <c r="D215" s="42">
        <f>D72</f>
        <v>79376.081101200005</v>
      </c>
      <c r="E215" s="42">
        <f t="shared" ref="E215:P215" si="360">E72</f>
        <v>0</v>
      </c>
      <c r="F215" s="42">
        <f t="shared" si="360"/>
        <v>0</v>
      </c>
      <c r="G215" s="42">
        <f t="shared" si="360"/>
        <v>0</v>
      </c>
      <c r="H215" s="42">
        <f t="shared" si="360"/>
        <v>0</v>
      </c>
      <c r="I215" s="42">
        <f t="shared" si="360"/>
        <v>0</v>
      </c>
      <c r="J215" s="42">
        <f t="shared" si="360"/>
        <v>0</v>
      </c>
      <c r="K215" s="42">
        <f t="shared" si="360"/>
        <v>0</v>
      </c>
      <c r="L215" s="42">
        <f t="shared" si="360"/>
        <v>0</v>
      </c>
      <c r="M215" s="42">
        <f t="shared" si="360"/>
        <v>0</v>
      </c>
      <c r="N215" s="42">
        <f t="shared" si="360"/>
        <v>0</v>
      </c>
      <c r="O215" s="257">
        <f t="shared" si="360"/>
        <v>0</v>
      </c>
      <c r="P215" s="251">
        <f t="shared" si="360"/>
        <v>0</v>
      </c>
      <c r="Q215" s="251"/>
      <c r="R215" s="251"/>
      <c r="S215" s="251"/>
      <c r="T215" s="268"/>
      <c r="U215" s="251"/>
      <c r="V215" s="251"/>
      <c r="X215" s="45">
        <f>LCI!G57</f>
        <v>0.5</v>
      </c>
      <c r="Y215" s="47">
        <f t="shared" si="45"/>
        <v>0</v>
      </c>
      <c r="Z215" s="47">
        <f t="shared" si="46"/>
        <v>0</v>
      </c>
      <c r="AA215" s="47">
        <f t="shared" si="47"/>
        <v>39688.040550600002</v>
      </c>
      <c r="AB215" s="47">
        <f t="shared" si="327"/>
        <v>0</v>
      </c>
      <c r="AC215" s="47">
        <f t="shared" si="328"/>
        <v>0</v>
      </c>
      <c r="AD215" s="47">
        <f t="shared" si="334"/>
        <v>0</v>
      </c>
      <c r="AE215" s="47">
        <f t="shared" si="335"/>
        <v>0</v>
      </c>
      <c r="AF215" s="47">
        <f t="shared" si="336"/>
        <v>0</v>
      </c>
      <c r="AG215" s="47">
        <f t="shared" si="337"/>
        <v>0</v>
      </c>
      <c r="AH215" s="47">
        <f t="shared" si="338"/>
        <v>0</v>
      </c>
      <c r="AI215" s="47">
        <f t="shared" si="339"/>
        <v>0</v>
      </c>
      <c r="AJ215" s="47">
        <f t="shared" si="288"/>
        <v>0</v>
      </c>
      <c r="AK215" s="47">
        <f t="shared" si="50"/>
        <v>0</v>
      </c>
      <c r="AL215" s="262">
        <f t="shared" si="51"/>
        <v>0</v>
      </c>
      <c r="AM215" s="260">
        <f t="shared" si="52"/>
        <v>0</v>
      </c>
      <c r="AN215" s="260">
        <f t="shared" si="53"/>
        <v>0</v>
      </c>
      <c r="AO215" s="260">
        <f t="shared" si="54"/>
        <v>0</v>
      </c>
      <c r="AP215" s="260">
        <f t="shared" si="55"/>
        <v>0</v>
      </c>
      <c r="AQ215" s="260">
        <f t="shared" si="56"/>
        <v>0</v>
      </c>
      <c r="AR215" s="260">
        <f t="shared" si="57"/>
        <v>0</v>
      </c>
      <c r="AS215" s="260">
        <f t="shared" si="58"/>
        <v>0</v>
      </c>
      <c r="AU215" s="41">
        <f>IF(EXACT(A215,LCI!A57),LCI!H57,-1*10^6)</f>
        <v>3715.0842459999999</v>
      </c>
      <c r="AV215" s="71">
        <f t="shared" si="9"/>
        <v>0</v>
      </c>
      <c r="AW215" s="71">
        <f t="shared" si="10"/>
        <v>0</v>
      </c>
      <c r="AX215" s="71">
        <f t="shared" si="11"/>
        <v>294888828.40828645</v>
      </c>
      <c r="AY215" s="71">
        <f t="shared" si="12"/>
        <v>0</v>
      </c>
      <c r="AZ215" s="71">
        <f t="shared" si="13"/>
        <v>0</v>
      </c>
      <c r="BA215" s="71">
        <f t="shared" si="341"/>
        <v>0</v>
      </c>
      <c r="BB215" s="71">
        <f t="shared" si="342"/>
        <v>0</v>
      </c>
      <c r="BC215" s="71">
        <f t="shared" si="343"/>
        <v>0</v>
      </c>
      <c r="BD215" s="520">
        <f t="shared" si="344"/>
        <v>0</v>
      </c>
      <c r="BE215" s="521">
        <f t="shared" si="345"/>
        <v>0</v>
      </c>
      <c r="BF215" s="71">
        <f t="shared" si="346"/>
        <v>0</v>
      </c>
      <c r="BG215" s="521">
        <f t="shared" si="278"/>
        <v>0</v>
      </c>
      <c r="BH215" s="529">
        <f t="shared" si="263"/>
        <v>0</v>
      </c>
      <c r="BI215" s="71">
        <f t="shared" si="254"/>
        <v>0</v>
      </c>
      <c r="BJ215" s="71">
        <f t="shared" si="255"/>
        <v>0</v>
      </c>
      <c r="BK215" s="71">
        <f t="shared" si="256"/>
        <v>0</v>
      </c>
      <c r="BL215" s="71">
        <f t="shared" si="257"/>
        <v>0</v>
      </c>
      <c r="BM215" s="71">
        <f t="shared" si="258"/>
        <v>0</v>
      </c>
      <c r="BN215" s="71">
        <f t="shared" si="259"/>
        <v>0</v>
      </c>
      <c r="BO215" s="71">
        <f t="shared" si="260"/>
        <v>0</v>
      </c>
      <c r="BP215" s="71">
        <f t="shared" si="261"/>
        <v>0</v>
      </c>
      <c r="BR215" s="507">
        <f>IF(EXACT(A215,LCI!A57),LCI!I57,-1*10^6)</f>
        <v>1.387E-2</v>
      </c>
      <c r="BS215" s="507">
        <f t="shared" si="59"/>
        <v>0</v>
      </c>
      <c r="BT215" s="507">
        <f t="shared" si="60"/>
        <v>0</v>
      </c>
      <c r="BU215" s="507">
        <f t="shared" si="60"/>
        <v>1100.946244873644</v>
      </c>
      <c r="BV215" s="507">
        <f t="shared" si="60"/>
        <v>0</v>
      </c>
      <c r="BW215" s="507">
        <f t="shared" si="60"/>
        <v>0</v>
      </c>
      <c r="BX215" s="507">
        <f t="shared" si="60"/>
        <v>0</v>
      </c>
      <c r="BY215" s="507">
        <f t="shared" si="315"/>
        <v>0</v>
      </c>
      <c r="BZ215" s="507">
        <f t="shared" si="280"/>
        <v>0</v>
      </c>
      <c r="CA215" s="507">
        <f t="shared" si="280"/>
        <v>0</v>
      </c>
      <c r="CB215" s="507">
        <f t="shared" si="280"/>
        <v>0</v>
      </c>
      <c r="CC215" s="507">
        <f t="shared" si="280"/>
        <v>0</v>
      </c>
      <c r="CD215" s="507">
        <f t="shared" si="280"/>
        <v>0</v>
      </c>
      <c r="CE215" s="507">
        <f t="shared" si="352"/>
        <v>0</v>
      </c>
      <c r="CF215" s="507">
        <f t="shared" si="281"/>
        <v>0</v>
      </c>
      <c r="CG215" s="507">
        <f t="shared" si="281"/>
        <v>0</v>
      </c>
      <c r="CH215" s="507">
        <f t="shared" si="281"/>
        <v>0</v>
      </c>
      <c r="CI215" s="507">
        <f t="shared" si="281"/>
        <v>0</v>
      </c>
      <c r="CJ215" s="507">
        <f t="shared" si="276"/>
        <v>0</v>
      </c>
      <c r="CK215" s="507">
        <f t="shared" si="61"/>
        <v>0</v>
      </c>
      <c r="CL215" s="507">
        <f t="shared" si="61"/>
        <v>0</v>
      </c>
      <c r="CM215" s="507">
        <f t="shared" si="61"/>
        <v>0</v>
      </c>
      <c r="CO215" s="511">
        <f>IF(EXACT(A215,LCI!A57),LCI!F57,-1*10^6)</f>
        <v>0</v>
      </c>
      <c r="CP215" s="511">
        <f t="shared" si="62"/>
        <v>0</v>
      </c>
      <c r="CQ215" s="511">
        <f t="shared" si="62"/>
        <v>0</v>
      </c>
      <c r="CR215" s="511">
        <f t="shared" si="62"/>
        <v>0</v>
      </c>
      <c r="CS215" s="511">
        <f t="shared" si="62"/>
        <v>0</v>
      </c>
      <c r="CT215" s="511">
        <f t="shared" si="62"/>
        <v>0</v>
      </c>
      <c r="CU215" s="511">
        <f t="shared" si="316"/>
        <v>0</v>
      </c>
      <c r="CV215" s="511">
        <f t="shared" si="282"/>
        <v>0</v>
      </c>
      <c r="CW215" s="511">
        <f t="shared" si="282"/>
        <v>0</v>
      </c>
      <c r="CX215" s="511">
        <f t="shared" si="282"/>
        <v>0</v>
      </c>
      <c r="CY215" s="511">
        <f t="shared" si="282"/>
        <v>0</v>
      </c>
      <c r="CZ215" s="511">
        <f t="shared" si="282"/>
        <v>0</v>
      </c>
      <c r="DA215" s="511">
        <f t="shared" si="353"/>
        <v>0</v>
      </c>
      <c r="DB215" s="511">
        <f t="shared" si="283"/>
        <v>0</v>
      </c>
      <c r="DC215" s="511">
        <f t="shared" si="283"/>
        <v>0</v>
      </c>
      <c r="DD215" s="511">
        <f t="shared" si="283"/>
        <v>0</v>
      </c>
      <c r="DE215" s="511">
        <f t="shared" si="283"/>
        <v>0</v>
      </c>
      <c r="DF215" s="511">
        <f t="shared" si="275"/>
        <v>0</v>
      </c>
      <c r="DG215" s="511">
        <f t="shared" si="63"/>
        <v>0</v>
      </c>
      <c r="DH215" s="511">
        <f t="shared" si="63"/>
        <v>0</v>
      </c>
      <c r="DI215" s="511">
        <f t="shared" si="63"/>
        <v>0</v>
      </c>
      <c r="DJ215" s="511">
        <f t="shared" si="63"/>
        <v>0</v>
      </c>
      <c r="DL215" s="530">
        <f>IF(EXACT(A215,LCI!A57),LCI!J57,-1*10^6)</f>
        <v>6.5099999999999997E-5</v>
      </c>
      <c r="DM215" s="530">
        <f t="shared" si="64"/>
        <v>0</v>
      </c>
      <c r="DN215" s="530">
        <f t="shared" si="65"/>
        <v>0</v>
      </c>
      <c r="DO215" s="530">
        <f t="shared" si="66"/>
        <v>5.1673828796881205</v>
      </c>
      <c r="DP215" s="530">
        <f t="shared" si="67"/>
        <v>0</v>
      </c>
      <c r="DQ215" s="530">
        <f t="shared" si="68"/>
        <v>0</v>
      </c>
      <c r="DR215" s="530">
        <f t="shared" si="69"/>
        <v>0</v>
      </c>
      <c r="DS215" s="530">
        <f t="shared" si="70"/>
        <v>0</v>
      </c>
      <c r="DT215" s="530">
        <f t="shared" si="71"/>
        <v>0</v>
      </c>
      <c r="DU215" s="530">
        <f t="shared" si="72"/>
        <v>0</v>
      </c>
      <c r="DV215" s="530">
        <f t="shared" si="73"/>
        <v>0</v>
      </c>
      <c r="DW215" s="530">
        <f t="shared" si="74"/>
        <v>0</v>
      </c>
      <c r="DX215" s="530">
        <f t="shared" si="75"/>
        <v>0</v>
      </c>
      <c r="DY215" s="530">
        <f t="shared" si="76"/>
        <v>0</v>
      </c>
      <c r="DZ215" s="530">
        <f t="shared" si="77"/>
        <v>0</v>
      </c>
      <c r="EA215" s="530">
        <f t="shared" si="78"/>
        <v>0</v>
      </c>
      <c r="EB215" s="530">
        <f t="shared" si="79"/>
        <v>0</v>
      </c>
      <c r="EC215" s="530">
        <f t="shared" si="80"/>
        <v>0</v>
      </c>
      <c r="ED215" s="530">
        <f t="shared" si="81"/>
        <v>0</v>
      </c>
      <c r="EE215" s="530">
        <f t="shared" si="82"/>
        <v>0</v>
      </c>
      <c r="EF215" s="530">
        <f t="shared" si="83"/>
        <v>0</v>
      </c>
      <c r="EG215" s="530">
        <f t="shared" si="84"/>
        <v>0</v>
      </c>
      <c r="EI215" s="535">
        <f>IF(EXACT(A215,LCI!A57),LCI!K57,-1*10^6)</f>
        <v>2.4549999999999999E-2</v>
      </c>
      <c r="EJ215" s="531">
        <f t="shared" si="85"/>
        <v>0</v>
      </c>
      <c r="EK215" s="536">
        <f t="shared" si="86"/>
        <v>0</v>
      </c>
      <c r="EL215" s="531">
        <f t="shared" si="87"/>
        <v>1948.68279103446</v>
      </c>
      <c r="EM215" s="531">
        <f t="shared" si="88"/>
        <v>0</v>
      </c>
      <c r="EN215" s="531">
        <f t="shared" si="89"/>
        <v>0</v>
      </c>
      <c r="EO215" s="531">
        <f t="shared" si="90"/>
        <v>0</v>
      </c>
      <c r="EP215" s="531">
        <f t="shared" si="91"/>
        <v>0</v>
      </c>
      <c r="EQ215" s="531">
        <f t="shared" si="92"/>
        <v>0</v>
      </c>
      <c r="ER215" s="531">
        <f t="shared" si="93"/>
        <v>0</v>
      </c>
      <c r="ES215" s="531">
        <f t="shared" si="94"/>
        <v>0</v>
      </c>
      <c r="ET215" s="531">
        <f t="shared" si="95"/>
        <v>0</v>
      </c>
      <c r="EU215" s="531">
        <f t="shared" si="96"/>
        <v>0</v>
      </c>
      <c r="EV215" s="531">
        <f t="shared" si="97"/>
        <v>0</v>
      </c>
      <c r="EW215" s="531">
        <f t="shared" si="98"/>
        <v>0</v>
      </c>
      <c r="EX215" s="531">
        <f t="shared" si="99"/>
        <v>0</v>
      </c>
      <c r="EY215" s="531">
        <f t="shared" si="100"/>
        <v>0</v>
      </c>
      <c r="EZ215" s="531">
        <f t="shared" si="101"/>
        <v>0</v>
      </c>
      <c r="FA215" s="531">
        <f t="shared" si="102"/>
        <v>0</v>
      </c>
      <c r="FB215" s="531">
        <f t="shared" si="103"/>
        <v>0</v>
      </c>
      <c r="FC215" s="531">
        <f t="shared" si="104"/>
        <v>0</v>
      </c>
      <c r="FD215" s="531">
        <f t="shared" si="105"/>
        <v>0</v>
      </c>
      <c r="FF215" s="532">
        <f>IF(EXACT(A215,LCI!A57),LCI!L57,-1*10^6)</f>
        <v>1.1399999999999999E-5</v>
      </c>
      <c r="FG215" s="532">
        <f t="shared" si="106"/>
        <v>0</v>
      </c>
      <c r="FH215" s="532">
        <f t="shared" si="107"/>
        <v>0</v>
      </c>
      <c r="FI215" s="532">
        <f t="shared" si="108"/>
        <v>0.90488732455368004</v>
      </c>
      <c r="FJ215" s="532">
        <f t="shared" si="109"/>
        <v>0</v>
      </c>
      <c r="FK215" s="532">
        <f t="shared" si="110"/>
        <v>0</v>
      </c>
      <c r="FL215" s="532">
        <f t="shared" si="111"/>
        <v>0</v>
      </c>
      <c r="FM215" s="532">
        <f t="shared" si="112"/>
        <v>0</v>
      </c>
      <c r="FN215" s="532">
        <f t="shared" si="113"/>
        <v>0</v>
      </c>
      <c r="FO215" s="532">
        <f t="shared" si="114"/>
        <v>0</v>
      </c>
      <c r="FP215" s="532">
        <f t="shared" si="115"/>
        <v>0</v>
      </c>
      <c r="FQ215" s="532">
        <f t="shared" si="116"/>
        <v>0</v>
      </c>
      <c r="FR215" s="532">
        <f t="shared" si="117"/>
        <v>0</v>
      </c>
      <c r="FS215" s="532">
        <f t="shared" si="118"/>
        <v>0</v>
      </c>
      <c r="FT215" s="532">
        <f t="shared" si="119"/>
        <v>0</v>
      </c>
      <c r="FU215" s="532">
        <f t="shared" si="120"/>
        <v>0</v>
      </c>
      <c r="FV215" s="532">
        <f t="shared" si="121"/>
        <v>0</v>
      </c>
      <c r="FW215" s="532">
        <f t="shared" si="122"/>
        <v>0</v>
      </c>
      <c r="FX215" s="532">
        <f t="shared" si="123"/>
        <v>0</v>
      </c>
      <c r="FY215" s="532">
        <f t="shared" si="124"/>
        <v>0</v>
      </c>
      <c r="FZ215" s="532">
        <f t="shared" si="125"/>
        <v>0</v>
      </c>
      <c r="GA215" s="532">
        <f t="shared" si="126"/>
        <v>0</v>
      </c>
      <c r="GC215" s="533">
        <f>IF(EXACT(A215,LCI!A57),LCI!M57,-1*10^6)</f>
        <v>3.2600000000000001E-10</v>
      </c>
      <c r="GD215" s="533">
        <f t="shared" si="127"/>
        <v>0</v>
      </c>
      <c r="GE215" s="533">
        <f t="shared" si="128"/>
        <v>0</v>
      </c>
      <c r="GF215" s="533">
        <f t="shared" si="129"/>
        <v>2.5876602438991204E-5</v>
      </c>
      <c r="GG215" s="533">
        <f t="shared" si="130"/>
        <v>0</v>
      </c>
      <c r="GH215" s="533">
        <f t="shared" si="131"/>
        <v>0</v>
      </c>
      <c r="GI215" s="533">
        <f t="shared" si="132"/>
        <v>0</v>
      </c>
      <c r="GJ215" s="533">
        <f t="shared" si="133"/>
        <v>0</v>
      </c>
      <c r="GK215" s="533">
        <f t="shared" si="134"/>
        <v>0</v>
      </c>
      <c r="GL215" s="533">
        <f t="shared" si="135"/>
        <v>0</v>
      </c>
      <c r="GM215" s="533">
        <f t="shared" si="136"/>
        <v>0</v>
      </c>
      <c r="GN215" s="533">
        <f t="shared" si="137"/>
        <v>0</v>
      </c>
      <c r="GO215" s="533">
        <f t="shared" si="138"/>
        <v>0</v>
      </c>
      <c r="GP215" s="533">
        <f t="shared" si="139"/>
        <v>0</v>
      </c>
      <c r="GQ215" s="533">
        <f t="shared" si="140"/>
        <v>0</v>
      </c>
      <c r="GR215" s="533">
        <f t="shared" si="141"/>
        <v>0</v>
      </c>
      <c r="GS215" s="533">
        <f t="shared" si="142"/>
        <v>0</v>
      </c>
      <c r="GT215" s="533">
        <f t="shared" si="143"/>
        <v>0</v>
      </c>
      <c r="GU215" s="533">
        <f t="shared" si="144"/>
        <v>0</v>
      </c>
      <c r="GV215" s="533">
        <f t="shared" si="145"/>
        <v>0</v>
      </c>
      <c r="GW215" s="533">
        <f t="shared" si="146"/>
        <v>0</v>
      </c>
      <c r="GX215" s="533">
        <f t="shared" si="147"/>
        <v>0</v>
      </c>
      <c r="GZ215" s="511">
        <f>IF(EXACT(A215,LCI!A57),LCI!N57,-1*10^6)</f>
        <v>6.7800000000000004E-10</v>
      </c>
      <c r="HA215" s="511">
        <f t="shared" si="148"/>
        <v>0</v>
      </c>
      <c r="HB215" s="511">
        <f t="shared" si="149"/>
        <v>0</v>
      </c>
      <c r="HC215" s="511">
        <f t="shared" si="150"/>
        <v>5.3816982986613603E-5</v>
      </c>
      <c r="HD215" s="511">
        <f t="shared" si="151"/>
        <v>0</v>
      </c>
      <c r="HE215" s="511">
        <f t="shared" si="152"/>
        <v>0</v>
      </c>
      <c r="HF215" s="511">
        <f t="shared" si="153"/>
        <v>0</v>
      </c>
      <c r="HG215" s="511">
        <f t="shared" si="154"/>
        <v>0</v>
      </c>
      <c r="HH215" s="511">
        <f t="shared" si="155"/>
        <v>0</v>
      </c>
      <c r="HI215" s="511">
        <f t="shared" si="156"/>
        <v>0</v>
      </c>
      <c r="HJ215" s="511">
        <f t="shared" si="157"/>
        <v>0</v>
      </c>
      <c r="HK215" s="511">
        <f t="shared" si="158"/>
        <v>0</v>
      </c>
      <c r="HL215" s="511">
        <f t="shared" si="159"/>
        <v>0</v>
      </c>
      <c r="HM215" s="511">
        <f t="shared" si="160"/>
        <v>0</v>
      </c>
      <c r="HN215" s="511">
        <f t="shared" si="161"/>
        <v>0</v>
      </c>
      <c r="HO215" s="511">
        <f t="shared" si="162"/>
        <v>0</v>
      </c>
      <c r="HP215" s="511">
        <f t="shared" si="163"/>
        <v>0</v>
      </c>
      <c r="HQ215" s="511">
        <f t="shared" si="164"/>
        <v>0</v>
      </c>
      <c r="HR215" s="511">
        <f t="shared" si="165"/>
        <v>0</v>
      </c>
      <c r="HS215" s="511">
        <f t="shared" si="166"/>
        <v>0</v>
      </c>
      <c r="HT215" s="511">
        <f t="shared" si="167"/>
        <v>0</v>
      </c>
      <c r="HU215" s="511">
        <f t="shared" si="168"/>
        <v>0</v>
      </c>
      <c r="HW215" s="534">
        <f>IF(EXACT(A215,LCI!A57),LCI!O57,-1*10^6)</f>
        <v>7.4199999999999996E-9</v>
      </c>
      <c r="HX215" s="534">
        <f t="shared" si="169"/>
        <v>0</v>
      </c>
      <c r="HY215" s="534">
        <f t="shared" si="170"/>
        <v>0</v>
      </c>
      <c r="HZ215" s="534">
        <f t="shared" si="171"/>
        <v>5.8897052177090401E-4</v>
      </c>
      <c r="IA215" s="534">
        <f t="shared" si="172"/>
        <v>0</v>
      </c>
      <c r="IB215" s="534">
        <f t="shared" si="173"/>
        <v>0</v>
      </c>
      <c r="IC215" s="534">
        <f t="shared" si="174"/>
        <v>0</v>
      </c>
      <c r="ID215" s="534">
        <f t="shared" si="175"/>
        <v>0</v>
      </c>
      <c r="IE215" s="534">
        <f t="shared" si="176"/>
        <v>0</v>
      </c>
      <c r="IF215" s="534">
        <f t="shared" si="177"/>
        <v>0</v>
      </c>
      <c r="IG215" s="534">
        <f t="shared" si="178"/>
        <v>0</v>
      </c>
      <c r="IH215" s="534">
        <f t="shared" si="179"/>
        <v>0</v>
      </c>
      <c r="II215" s="534">
        <f t="shared" si="180"/>
        <v>0</v>
      </c>
      <c r="IJ215" s="534">
        <f t="shared" si="181"/>
        <v>0</v>
      </c>
      <c r="IK215" s="534">
        <f t="shared" si="182"/>
        <v>0</v>
      </c>
      <c r="IL215" s="534">
        <f t="shared" si="183"/>
        <v>0</v>
      </c>
      <c r="IM215" s="534">
        <f t="shared" si="184"/>
        <v>0</v>
      </c>
      <c r="IN215" s="534">
        <f t="shared" si="185"/>
        <v>0</v>
      </c>
      <c r="IO215" s="534">
        <f t="shared" si="186"/>
        <v>0</v>
      </c>
      <c r="IP215" s="534">
        <f t="shared" si="187"/>
        <v>0</v>
      </c>
      <c r="IQ215" s="534">
        <f t="shared" si="188"/>
        <v>0</v>
      </c>
      <c r="IR215" s="534">
        <f t="shared" si="189"/>
        <v>0</v>
      </c>
      <c r="IT215" s="531">
        <f>IF(EXACT(A215,LCI!A57),LCI!P57,-1*10^6)</f>
        <v>8.5999999999999998E-4</v>
      </c>
      <c r="IU215" s="531">
        <f t="shared" si="190"/>
        <v>0</v>
      </c>
      <c r="IV215" s="531">
        <f t="shared" si="191"/>
        <v>0</v>
      </c>
      <c r="IW215" s="531">
        <f t="shared" si="192"/>
        <v>68.263429747032006</v>
      </c>
      <c r="IX215" s="531">
        <f t="shared" si="193"/>
        <v>0</v>
      </c>
      <c r="IY215" s="531">
        <f t="shared" si="194"/>
        <v>0</v>
      </c>
      <c r="IZ215" s="531">
        <f t="shared" si="195"/>
        <v>0</v>
      </c>
      <c r="JA215" s="531">
        <f t="shared" si="196"/>
        <v>0</v>
      </c>
      <c r="JB215" s="531">
        <f t="shared" si="197"/>
        <v>0</v>
      </c>
      <c r="JC215" s="531">
        <f t="shared" si="198"/>
        <v>0</v>
      </c>
      <c r="JD215" s="531">
        <f t="shared" si="199"/>
        <v>0</v>
      </c>
      <c r="JE215" s="531">
        <f t="shared" si="200"/>
        <v>0</v>
      </c>
      <c r="JF215" s="531">
        <f t="shared" si="201"/>
        <v>0</v>
      </c>
      <c r="JG215" s="531">
        <f t="shared" si="202"/>
        <v>0</v>
      </c>
      <c r="JH215" s="531">
        <f t="shared" si="203"/>
        <v>0</v>
      </c>
      <c r="JI215" s="531">
        <f t="shared" si="204"/>
        <v>0</v>
      </c>
      <c r="JJ215" s="531">
        <f t="shared" si="205"/>
        <v>0</v>
      </c>
      <c r="JK215" s="531">
        <f t="shared" si="206"/>
        <v>0</v>
      </c>
      <c r="JL215" s="531">
        <f t="shared" si="207"/>
        <v>0</v>
      </c>
      <c r="JM215" s="531">
        <f t="shared" si="208"/>
        <v>0</v>
      </c>
      <c r="JN215" s="531">
        <f t="shared" si="209"/>
        <v>0</v>
      </c>
      <c r="JO215" s="531">
        <f t="shared" si="210"/>
        <v>0</v>
      </c>
      <c r="JQ215" s="532">
        <f>IF(EXACT(A215,LCI!A57),LCI!Q57,-1*10^6)</f>
        <v>0.15462000000000001</v>
      </c>
      <c r="JR215" s="532">
        <f t="shared" si="211"/>
        <v>0</v>
      </c>
      <c r="JS215" s="532">
        <f t="shared" si="212"/>
        <v>0</v>
      </c>
      <c r="JT215" s="532">
        <f t="shared" si="213"/>
        <v>12273.129659867545</v>
      </c>
      <c r="JU215" s="532">
        <f t="shared" si="214"/>
        <v>0</v>
      </c>
      <c r="JV215" s="532">
        <f t="shared" si="215"/>
        <v>0</v>
      </c>
      <c r="JW215" s="532">
        <f t="shared" si="216"/>
        <v>0</v>
      </c>
      <c r="JX215" s="532">
        <f t="shared" si="217"/>
        <v>0</v>
      </c>
      <c r="JY215" s="532">
        <f t="shared" si="218"/>
        <v>0</v>
      </c>
      <c r="JZ215" s="532">
        <f t="shared" si="219"/>
        <v>0</v>
      </c>
      <c r="KA215" s="532">
        <f t="shared" si="220"/>
        <v>0</v>
      </c>
      <c r="KB215" s="532">
        <f t="shared" si="221"/>
        <v>0</v>
      </c>
      <c r="KC215" s="532">
        <f t="shared" si="222"/>
        <v>0</v>
      </c>
      <c r="KD215" s="532">
        <f t="shared" si="223"/>
        <v>0</v>
      </c>
      <c r="KE215" s="532">
        <f t="shared" si="224"/>
        <v>0</v>
      </c>
      <c r="KF215" s="532">
        <f t="shared" si="225"/>
        <v>0</v>
      </c>
      <c r="KG215" s="532">
        <f t="shared" si="226"/>
        <v>0</v>
      </c>
      <c r="KH215" s="532">
        <f t="shared" si="227"/>
        <v>0</v>
      </c>
      <c r="KI215" s="532">
        <f t="shared" si="228"/>
        <v>0</v>
      </c>
      <c r="KJ215" s="532">
        <f t="shared" si="229"/>
        <v>0</v>
      </c>
      <c r="KK215" s="532">
        <f t="shared" si="230"/>
        <v>0</v>
      </c>
      <c r="KL215" s="532">
        <f t="shared" si="231"/>
        <v>0</v>
      </c>
      <c r="KN215" s="533">
        <f>IF(EXACT(A215,LCI!A57),LCI!R57,-1*10^6)</f>
        <v>5.6500000000000001E-6</v>
      </c>
      <c r="KO215" s="533">
        <f t="shared" si="232"/>
        <v>0</v>
      </c>
      <c r="KP215" s="533">
        <f t="shared" si="233"/>
        <v>0</v>
      </c>
      <c r="KQ215" s="533">
        <f t="shared" si="234"/>
        <v>0.44847485822178002</v>
      </c>
      <c r="KR215" s="533">
        <f t="shared" si="235"/>
        <v>0</v>
      </c>
      <c r="KS215" s="533">
        <f t="shared" si="236"/>
        <v>0</v>
      </c>
      <c r="KT215" s="533">
        <f t="shared" si="237"/>
        <v>0</v>
      </c>
      <c r="KU215" s="533">
        <f t="shared" si="238"/>
        <v>0</v>
      </c>
      <c r="KV215" s="533">
        <f t="shared" si="239"/>
        <v>0</v>
      </c>
      <c r="KW215" s="533">
        <f t="shared" si="240"/>
        <v>0</v>
      </c>
      <c r="KX215" s="533">
        <f t="shared" si="241"/>
        <v>0</v>
      </c>
      <c r="KY215" s="533">
        <f t="shared" si="242"/>
        <v>0</v>
      </c>
      <c r="KZ215" s="533">
        <f t="shared" si="243"/>
        <v>0</v>
      </c>
      <c r="LA215" s="533">
        <f t="shared" si="244"/>
        <v>0</v>
      </c>
      <c r="LB215" s="533">
        <f t="shared" si="245"/>
        <v>0</v>
      </c>
      <c r="LC215" s="533">
        <f t="shared" si="246"/>
        <v>0</v>
      </c>
      <c r="LD215" s="533">
        <f t="shared" si="247"/>
        <v>0</v>
      </c>
      <c r="LE215" s="533">
        <f t="shared" si="248"/>
        <v>0</v>
      </c>
      <c r="LF215" s="533">
        <f t="shared" si="249"/>
        <v>0</v>
      </c>
      <c r="LG215" s="533">
        <f t="shared" si="250"/>
        <v>0</v>
      </c>
      <c r="LH215" s="533">
        <f t="shared" si="251"/>
        <v>0</v>
      </c>
      <c r="LI215" s="533">
        <f t="shared" si="252"/>
        <v>0</v>
      </c>
    </row>
    <row r="216" spans="1:321" x14ac:dyDescent="0.25">
      <c r="A216" s="14" t="str">
        <f>LCI!A58</f>
        <v>LPG (kg/yr)</v>
      </c>
      <c r="B216" s="42">
        <f>B38</f>
        <v>205.76846789928007</v>
      </c>
      <c r="C216" s="42">
        <f t="shared" ref="C216:P216" si="361">C38</f>
        <v>205.76846789928007</v>
      </c>
      <c r="D216" s="42">
        <f t="shared" si="361"/>
        <v>1134</v>
      </c>
      <c r="E216" s="42">
        <f t="shared" si="361"/>
        <v>1134</v>
      </c>
      <c r="F216" s="42">
        <f t="shared" si="361"/>
        <v>1134</v>
      </c>
      <c r="G216" s="42">
        <f t="shared" si="361"/>
        <v>0</v>
      </c>
      <c r="H216" s="42">
        <f t="shared" si="361"/>
        <v>0</v>
      </c>
      <c r="I216" s="42">
        <f t="shared" si="361"/>
        <v>0</v>
      </c>
      <c r="J216" s="42">
        <f t="shared" si="361"/>
        <v>0</v>
      </c>
      <c r="K216" s="42">
        <f t="shared" si="361"/>
        <v>0</v>
      </c>
      <c r="L216" s="42">
        <f t="shared" si="361"/>
        <v>0</v>
      </c>
      <c r="M216" s="42">
        <f t="shared" si="361"/>
        <v>0</v>
      </c>
      <c r="N216" s="42">
        <f t="shared" si="361"/>
        <v>0</v>
      </c>
      <c r="O216" s="257">
        <f t="shared" si="361"/>
        <v>0</v>
      </c>
      <c r="P216" s="251">
        <f t="shared" si="361"/>
        <v>0</v>
      </c>
      <c r="Q216" s="251"/>
      <c r="R216" s="251"/>
      <c r="S216" s="251"/>
      <c r="T216" s="268"/>
      <c r="U216" s="251"/>
      <c r="V216" s="251"/>
      <c r="X216" s="45">
        <f>IF(EXACT(A216,LCI!A58),LCI!G58,-1*10^6)</f>
        <v>0.64400000000000002</v>
      </c>
      <c r="Y216" s="47">
        <f t="shared" si="45"/>
        <v>132.51489332713638</v>
      </c>
      <c r="Z216" s="47">
        <f t="shared" si="46"/>
        <v>132.51489332713638</v>
      </c>
      <c r="AA216" s="47">
        <f t="shared" si="47"/>
        <v>730.29600000000005</v>
      </c>
      <c r="AB216" s="47">
        <f t="shared" si="327"/>
        <v>730.29600000000005</v>
      </c>
      <c r="AC216" s="47">
        <f t="shared" si="328"/>
        <v>730.29600000000005</v>
      </c>
      <c r="AD216" s="47">
        <f t="shared" si="334"/>
        <v>0</v>
      </c>
      <c r="AE216" s="47">
        <f t="shared" si="335"/>
        <v>0</v>
      </c>
      <c r="AF216" s="47">
        <f t="shared" si="336"/>
        <v>0</v>
      </c>
      <c r="AG216" s="47">
        <f t="shared" si="337"/>
        <v>0</v>
      </c>
      <c r="AH216" s="47">
        <f t="shared" si="338"/>
        <v>0</v>
      </c>
      <c r="AI216" s="47">
        <f t="shared" si="339"/>
        <v>0</v>
      </c>
      <c r="AJ216" s="47">
        <f t="shared" si="288"/>
        <v>0</v>
      </c>
      <c r="AK216" s="47">
        <f t="shared" si="50"/>
        <v>0</v>
      </c>
      <c r="AL216" s="262">
        <f t="shared" si="51"/>
        <v>0</v>
      </c>
      <c r="AM216" s="260">
        <f t="shared" si="52"/>
        <v>0</v>
      </c>
      <c r="AN216" s="260">
        <f t="shared" si="53"/>
        <v>0</v>
      </c>
      <c r="AO216" s="260">
        <f t="shared" si="54"/>
        <v>0</v>
      </c>
      <c r="AP216" s="260">
        <f t="shared" si="55"/>
        <v>0</v>
      </c>
      <c r="AQ216" s="260">
        <f t="shared" si="56"/>
        <v>0</v>
      </c>
      <c r="AR216" s="260">
        <f t="shared" si="57"/>
        <v>0</v>
      </c>
      <c r="AS216" s="260">
        <f t="shared" si="58"/>
        <v>0</v>
      </c>
      <c r="AU216" s="41">
        <f>IF(EXACT(A216,LCI!A58),LCI!H58,-1*10^6)</f>
        <v>3715.0842459999999</v>
      </c>
      <c r="AV216" s="71">
        <f t="shared" si="9"/>
        <v>764447.19341617206</v>
      </c>
      <c r="AW216" s="71">
        <f t="shared" si="10"/>
        <v>764447.19341617206</v>
      </c>
      <c r="AX216" s="71">
        <f t="shared" si="11"/>
        <v>4212905.5349639999</v>
      </c>
      <c r="AY216" s="71">
        <f t="shared" si="12"/>
        <v>4212905.5349639999</v>
      </c>
      <c r="AZ216" s="71">
        <f t="shared" si="13"/>
        <v>4212905.5349639999</v>
      </c>
      <c r="BA216" s="71">
        <f t="shared" si="341"/>
        <v>0</v>
      </c>
      <c r="BB216" s="71">
        <f t="shared" si="342"/>
        <v>0</v>
      </c>
      <c r="BC216" s="71">
        <f t="shared" si="343"/>
        <v>0</v>
      </c>
      <c r="BD216" s="520">
        <f t="shared" si="344"/>
        <v>0</v>
      </c>
      <c r="BE216" s="521">
        <f t="shared" si="345"/>
        <v>0</v>
      </c>
      <c r="BF216" s="71">
        <f t="shared" si="346"/>
        <v>0</v>
      </c>
      <c r="BG216" s="521">
        <f t="shared" si="278"/>
        <v>0</v>
      </c>
      <c r="BH216" s="529">
        <f t="shared" si="263"/>
        <v>0</v>
      </c>
      <c r="BI216" s="71">
        <f t="shared" si="254"/>
        <v>0</v>
      </c>
      <c r="BJ216" s="71">
        <f t="shared" si="255"/>
        <v>0</v>
      </c>
      <c r="BK216" s="71">
        <f t="shared" si="256"/>
        <v>0</v>
      </c>
      <c r="BL216" s="71">
        <f t="shared" si="257"/>
        <v>0</v>
      </c>
      <c r="BM216" s="71">
        <f t="shared" si="258"/>
        <v>0</v>
      </c>
      <c r="BN216" s="71">
        <f t="shared" si="259"/>
        <v>0</v>
      </c>
      <c r="BO216" s="71">
        <f t="shared" si="260"/>
        <v>0</v>
      </c>
      <c r="BP216" s="71">
        <f t="shared" si="261"/>
        <v>0</v>
      </c>
      <c r="BR216" s="507">
        <f>IF(EXACT(A216,LCI!A58),LCI!I58,-1*10^6)</f>
        <v>0</v>
      </c>
      <c r="BS216" s="507">
        <f t="shared" si="59"/>
        <v>0</v>
      </c>
      <c r="BT216" s="507">
        <f t="shared" si="60"/>
        <v>0</v>
      </c>
      <c r="BU216" s="507">
        <f t="shared" si="60"/>
        <v>0</v>
      </c>
      <c r="BV216" s="507">
        <f t="shared" si="60"/>
        <v>0</v>
      </c>
      <c r="BW216" s="507">
        <f t="shared" si="60"/>
        <v>0</v>
      </c>
      <c r="BX216" s="507">
        <f t="shared" si="60"/>
        <v>0</v>
      </c>
      <c r="BY216" s="507">
        <f t="shared" si="315"/>
        <v>0</v>
      </c>
      <c r="BZ216" s="507">
        <f t="shared" si="280"/>
        <v>0</v>
      </c>
      <c r="CA216" s="507">
        <f t="shared" si="280"/>
        <v>0</v>
      </c>
      <c r="CB216" s="507">
        <f t="shared" si="280"/>
        <v>0</v>
      </c>
      <c r="CC216" s="507">
        <f t="shared" si="280"/>
        <v>0</v>
      </c>
      <c r="CD216" s="507">
        <f t="shared" si="280"/>
        <v>0</v>
      </c>
      <c r="CE216" s="507">
        <f t="shared" si="352"/>
        <v>0</v>
      </c>
      <c r="CF216" s="507">
        <f t="shared" si="281"/>
        <v>0</v>
      </c>
      <c r="CG216" s="507">
        <f t="shared" si="281"/>
        <v>0</v>
      </c>
      <c r="CH216" s="507">
        <f t="shared" si="281"/>
        <v>0</v>
      </c>
      <c r="CI216" s="507">
        <f t="shared" si="281"/>
        <v>0</v>
      </c>
      <c r="CJ216" s="507">
        <f t="shared" si="276"/>
        <v>0</v>
      </c>
      <c r="CK216" s="507">
        <f t="shared" si="61"/>
        <v>0</v>
      </c>
      <c r="CL216" s="507">
        <f t="shared" si="61"/>
        <v>0</v>
      </c>
      <c r="CM216" s="507">
        <f t="shared" si="61"/>
        <v>0</v>
      </c>
      <c r="CO216" s="511">
        <f>IF(EXACT(A216,LCI!A58),LCI!F58,-1*10^6)</f>
        <v>0</v>
      </c>
      <c r="CP216" s="511">
        <f t="shared" si="62"/>
        <v>0</v>
      </c>
      <c r="CQ216" s="511">
        <f t="shared" si="62"/>
        <v>0</v>
      </c>
      <c r="CR216" s="511">
        <f t="shared" si="62"/>
        <v>0</v>
      </c>
      <c r="CS216" s="511">
        <f t="shared" si="62"/>
        <v>0</v>
      </c>
      <c r="CT216" s="511">
        <f t="shared" si="62"/>
        <v>0</v>
      </c>
      <c r="CU216" s="511">
        <f t="shared" si="316"/>
        <v>0</v>
      </c>
      <c r="CV216" s="511">
        <f t="shared" si="282"/>
        <v>0</v>
      </c>
      <c r="CW216" s="511">
        <f t="shared" si="282"/>
        <v>0</v>
      </c>
      <c r="CX216" s="511">
        <f t="shared" si="282"/>
        <v>0</v>
      </c>
      <c r="CY216" s="511">
        <f t="shared" si="282"/>
        <v>0</v>
      </c>
      <c r="CZ216" s="511">
        <f t="shared" si="282"/>
        <v>0</v>
      </c>
      <c r="DA216" s="511">
        <f t="shared" si="353"/>
        <v>0</v>
      </c>
      <c r="DB216" s="511">
        <f t="shared" si="283"/>
        <v>0</v>
      </c>
      <c r="DC216" s="511">
        <f t="shared" si="283"/>
        <v>0</v>
      </c>
      <c r="DD216" s="511">
        <f t="shared" si="283"/>
        <v>0</v>
      </c>
      <c r="DE216" s="511">
        <f t="shared" si="283"/>
        <v>0</v>
      </c>
      <c r="DF216" s="511">
        <f t="shared" si="275"/>
        <v>0</v>
      </c>
      <c r="DG216" s="511">
        <f t="shared" si="63"/>
        <v>0</v>
      </c>
      <c r="DH216" s="511">
        <f t="shared" si="63"/>
        <v>0</v>
      </c>
      <c r="DI216" s="511">
        <f t="shared" si="63"/>
        <v>0</v>
      </c>
      <c r="DJ216" s="511">
        <f t="shared" si="63"/>
        <v>0</v>
      </c>
      <c r="DL216" s="530">
        <f>IF(EXACT(A216,LCI!A58),LCI!J58,-1*10^6)</f>
        <v>0</v>
      </c>
      <c r="DM216" s="530">
        <f t="shared" si="64"/>
        <v>0</v>
      </c>
      <c r="DN216" s="530">
        <f t="shared" si="65"/>
        <v>0</v>
      </c>
      <c r="DO216" s="530">
        <f t="shared" si="66"/>
        <v>0</v>
      </c>
      <c r="DP216" s="530">
        <f t="shared" si="67"/>
        <v>0</v>
      </c>
      <c r="DQ216" s="530">
        <f t="shared" si="68"/>
        <v>0</v>
      </c>
      <c r="DR216" s="530">
        <f t="shared" si="69"/>
        <v>0</v>
      </c>
      <c r="DS216" s="530">
        <f t="shared" si="70"/>
        <v>0</v>
      </c>
      <c r="DT216" s="530">
        <f t="shared" si="71"/>
        <v>0</v>
      </c>
      <c r="DU216" s="530">
        <f t="shared" si="72"/>
        <v>0</v>
      </c>
      <c r="DV216" s="530">
        <f t="shared" si="73"/>
        <v>0</v>
      </c>
      <c r="DW216" s="530">
        <f t="shared" si="74"/>
        <v>0</v>
      </c>
      <c r="DX216" s="530">
        <f t="shared" si="75"/>
        <v>0</v>
      </c>
      <c r="DY216" s="530">
        <f t="shared" si="76"/>
        <v>0</v>
      </c>
      <c r="DZ216" s="530">
        <f t="shared" si="77"/>
        <v>0</v>
      </c>
      <c r="EA216" s="530">
        <f t="shared" si="78"/>
        <v>0</v>
      </c>
      <c r="EB216" s="530">
        <f t="shared" si="79"/>
        <v>0</v>
      </c>
      <c r="EC216" s="530">
        <f t="shared" si="80"/>
        <v>0</v>
      </c>
      <c r="ED216" s="530">
        <f t="shared" si="81"/>
        <v>0</v>
      </c>
      <c r="EE216" s="530">
        <f t="shared" si="82"/>
        <v>0</v>
      </c>
      <c r="EF216" s="530">
        <f t="shared" si="83"/>
        <v>0</v>
      </c>
      <c r="EG216" s="530">
        <f t="shared" si="84"/>
        <v>0</v>
      </c>
      <c r="EI216" s="535">
        <f>IF(EXACT(A216,LCI!A58),LCI!K58,-1*10^6)</f>
        <v>0</v>
      </c>
      <c r="EJ216" s="531">
        <f t="shared" si="85"/>
        <v>0</v>
      </c>
      <c r="EK216" s="536">
        <f t="shared" si="86"/>
        <v>0</v>
      </c>
      <c r="EL216" s="531">
        <f t="shared" si="87"/>
        <v>0</v>
      </c>
      <c r="EM216" s="531">
        <f t="shared" si="88"/>
        <v>0</v>
      </c>
      <c r="EN216" s="531">
        <f t="shared" si="89"/>
        <v>0</v>
      </c>
      <c r="EO216" s="531">
        <f t="shared" si="90"/>
        <v>0</v>
      </c>
      <c r="EP216" s="531">
        <f t="shared" si="91"/>
        <v>0</v>
      </c>
      <c r="EQ216" s="531">
        <f t="shared" si="92"/>
        <v>0</v>
      </c>
      <c r="ER216" s="531">
        <f t="shared" si="93"/>
        <v>0</v>
      </c>
      <c r="ES216" s="531">
        <f t="shared" si="94"/>
        <v>0</v>
      </c>
      <c r="ET216" s="531">
        <f t="shared" si="95"/>
        <v>0</v>
      </c>
      <c r="EU216" s="531">
        <f t="shared" si="96"/>
        <v>0</v>
      </c>
      <c r="EV216" s="531">
        <f t="shared" si="97"/>
        <v>0</v>
      </c>
      <c r="EW216" s="531">
        <f t="shared" si="98"/>
        <v>0</v>
      </c>
      <c r="EX216" s="531">
        <f t="shared" si="99"/>
        <v>0</v>
      </c>
      <c r="EY216" s="531">
        <f t="shared" si="100"/>
        <v>0</v>
      </c>
      <c r="EZ216" s="531">
        <f t="shared" si="101"/>
        <v>0</v>
      </c>
      <c r="FA216" s="531">
        <f t="shared" si="102"/>
        <v>0</v>
      </c>
      <c r="FB216" s="531">
        <f t="shared" si="103"/>
        <v>0</v>
      </c>
      <c r="FC216" s="531">
        <f t="shared" si="104"/>
        <v>0</v>
      </c>
      <c r="FD216" s="531">
        <f t="shared" si="105"/>
        <v>0</v>
      </c>
      <c r="FF216" s="532">
        <f>IF(EXACT(A216,LCI!A58),LCI!L58,-1*10^6)</f>
        <v>0</v>
      </c>
      <c r="FG216" s="532">
        <f t="shared" si="106"/>
        <v>0</v>
      </c>
      <c r="FH216" s="532">
        <f t="shared" si="107"/>
        <v>0</v>
      </c>
      <c r="FI216" s="532">
        <f t="shared" si="108"/>
        <v>0</v>
      </c>
      <c r="FJ216" s="532">
        <f t="shared" si="109"/>
        <v>0</v>
      </c>
      <c r="FK216" s="532">
        <f t="shared" si="110"/>
        <v>0</v>
      </c>
      <c r="FL216" s="532">
        <f t="shared" si="111"/>
        <v>0</v>
      </c>
      <c r="FM216" s="532">
        <f t="shared" si="112"/>
        <v>0</v>
      </c>
      <c r="FN216" s="532">
        <f t="shared" si="113"/>
        <v>0</v>
      </c>
      <c r="FO216" s="532">
        <f t="shared" si="114"/>
        <v>0</v>
      </c>
      <c r="FP216" s="532">
        <f t="shared" si="115"/>
        <v>0</v>
      </c>
      <c r="FQ216" s="532">
        <f t="shared" si="116"/>
        <v>0</v>
      </c>
      <c r="FR216" s="532">
        <f t="shared" si="117"/>
        <v>0</v>
      </c>
      <c r="FS216" s="532">
        <f t="shared" si="118"/>
        <v>0</v>
      </c>
      <c r="FT216" s="532">
        <f t="shared" si="119"/>
        <v>0</v>
      </c>
      <c r="FU216" s="532">
        <f t="shared" si="120"/>
        <v>0</v>
      </c>
      <c r="FV216" s="532">
        <f t="shared" si="121"/>
        <v>0</v>
      </c>
      <c r="FW216" s="532">
        <f t="shared" si="122"/>
        <v>0</v>
      </c>
      <c r="FX216" s="532">
        <f t="shared" si="123"/>
        <v>0</v>
      </c>
      <c r="FY216" s="532">
        <f t="shared" si="124"/>
        <v>0</v>
      </c>
      <c r="FZ216" s="532">
        <f t="shared" si="125"/>
        <v>0</v>
      </c>
      <c r="GA216" s="532">
        <f t="shared" si="126"/>
        <v>0</v>
      </c>
      <c r="GC216" s="533">
        <f>IF(EXACT(A216,LCI!A58),LCI!M58,-1*10^6)</f>
        <v>0</v>
      </c>
      <c r="GD216" s="533">
        <f t="shared" si="127"/>
        <v>0</v>
      </c>
      <c r="GE216" s="533">
        <f t="shared" si="128"/>
        <v>0</v>
      </c>
      <c r="GF216" s="533">
        <f t="shared" si="129"/>
        <v>0</v>
      </c>
      <c r="GG216" s="533">
        <f t="shared" si="130"/>
        <v>0</v>
      </c>
      <c r="GH216" s="533">
        <f t="shared" si="131"/>
        <v>0</v>
      </c>
      <c r="GI216" s="533">
        <f t="shared" si="132"/>
        <v>0</v>
      </c>
      <c r="GJ216" s="533">
        <f t="shared" si="133"/>
        <v>0</v>
      </c>
      <c r="GK216" s="533">
        <f t="shared" si="134"/>
        <v>0</v>
      </c>
      <c r="GL216" s="533">
        <f t="shared" si="135"/>
        <v>0</v>
      </c>
      <c r="GM216" s="533">
        <f t="shared" si="136"/>
        <v>0</v>
      </c>
      <c r="GN216" s="533">
        <f t="shared" si="137"/>
        <v>0</v>
      </c>
      <c r="GO216" s="533">
        <f t="shared" si="138"/>
        <v>0</v>
      </c>
      <c r="GP216" s="533">
        <f t="shared" si="139"/>
        <v>0</v>
      </c>
      <c r="GQ216" s="533">
        <f t="shared" si="140"/>
        <v>0</v>
      </c>
      <c r="GR216" s="533">
        <f t="shared" si="141"/>
        <v>0</v>
      </c>
      <c r="GS216" s="533">
        <f t="shared" si="142"/>
        <v>0</v>
      </c>
      <c r="GT216" s="533">
        <f t="shared" si="143"/>
        <v>0</v>
      </c>
      <c r="GU216" s="533">
        <f t="shared" si="144"/>
        <v>0</v>
      </c>
      <c r="GV216" s="533">
        <f t="shared" si="145"/>
        <v>0</v>
      </c>
      <c r="GW216" s="533">
        <f t="shared" si="146"/>
        <v>0</v>
      </c>
      <c r="GX216" s="533">
        <f t="shared" si="147"/>
        <v>0</v>
      </c>
      <c r="GZ216" s="511">
        <f>IF(EXACT(A216,LCI!A58),LCI!N58,-1*10^6)</f>
        <v>0</v>
      </c>
      <c r="HA216" s="511">
        <f t="shared" si="148"/>
        <v>0</v>
      </c>
      <c r="HB216" s="511">
        <f t="shared" si="149"/>
        <v>0</v>
      </c>
      <c r="HC216" s="511">
        <f t="shared" si="150"/>
        <v>0</v>
      </c>
      <c r="HD216" s="511">
        <f t="shared" si="151"/>
        <v>0</v>
      </c>
      <c r="HE216" s="511">
        <f t="shared" si="152"/>
        <v>0</v>
      </c>
      <c r="HF216" s="511">
        <f t="shared" si="153"/>
        <v>0</v>
      </c>
      <c r="HG216" s="511">
        <f t="shared" si="154"/>
        <v>0</v>
      </c>
      <c r="HH216" s="511">
        <f t="shared" si="155"/>
        <v>0</v>
      </c>
      <c r="HI216" s="511">
        <f t="shared" si="156"/>
        <v>0</v>
      </c>
      <c r="HJ216" s="511">
        <f t="shared" si="157"/>
        <v>0</v>
      </c>
      <c r="HK216" s="511">
        <f t="shared" si="158"/>
        <v>0</v>
      </c>
      <c r="HL216" s="511">
        <f t="shared" si="159"/>
        <v>0</v>
      </c>
      <c r="HM216" s="511">
        <f t="shared" si="160"/>
        <v>0</v>
      </c>
      <c r="HN216" s="511">
        <f t="shared" si="161"/>
        <v>0</v>
      </c>
      <c r="HO216" s="511">
        <f t="shared" si="162"/>
        <v>0</v>
      </c>
      <c r="HP216" s="511">
        <f t="shared" si="163"/>
        <v>0</v>
      </c>
      <c r="HQ216" s="511">
        <f t="shared" si="164"/>
        <v>0</v>
      </c>
      <c r="HR216" s="511">
        <f t="shared" si="165"/>
        <v>0</v>
      </c>
      <c r="HS216" s="511">
        <f t="shared" si="166"/>
        <v>0</v>
      </c>
      <c r="HT216" s="511">
        <f t="shared" si="167"/>
        <v>0</v>
      </c>
      <c r="HU216" s="511">
        <f t="shared" si="168"/>
        <v>0</v>
      </c>
      <c r="HW216" s="534">
        <f>IF(EXACT(A216,LCI!A58),LCI!O58,-1*10^6)</f>
        <v>0</v>
      </c>
      <c r="HX216" s="534">
        <f t="shared" si="169"/>
        <v>0</v>
      </c>
      <c r="HY216" s="534">
        <f t="shared" si="170"/>
        <v>0</v>
      </c>
      <c r="HZ216" s="534">
        <f t="shared" si="171"/>
        <v>0</v>
      </c>
      <c r="IA216" s="534">
        <f t="shared" si="172"/>
        <v>0</v>
      </c>
      <c r="IB216" s="534">
        <f t="shared" si="173"/>
        <v>0</v>
      </c>
      <c r="IC216" s="534">
        <f t="shared" si="174"/>
        <v>0</v>
      </c>
      <c r="ID216" s="534">
        <f t="shared" si="175"/>
        <v>0</v>
      </c>
      <c r="IE216" s="534">
        <f t="shared" si="176"/>
        <v>0</v>
      </c>
      <c r="IF216" s="534">
        <f t="shared" si="177"/>
        <v>0</v>
      </c>
      <c r="IG216" s="534">
        <f t="shared" si="178"/>
        <v>0</v>
      </c>
      <c r="IH216" s="534">
        <f t="shared" si="179"/>
        <v>0</v>
      </c>
      <c r="II216" s="534">
        <f t="shared" si="180"/>
        <v>0</v>
      </c>
      <c r="IJ216" s="534">
        <f t="shared" si="181"/>
        <v>0</v>
      </c>
      <c r="IK216" s="534">
        <f t="shared" si="182"/>
        <v>0</v>
      </c>
      <c r="IL216" s="534">
        <f t="shared" si="183"/>
        <v>0</v>
      </c>
      <c r="IM216" s="534">
        <f t="shared" si="184"/>
        <v>0</v>
      </c>
      <c r="IN216" s="534">
        <f t="shared" si="185"/>
        <v>0</v>
      </c>
      <c r="IO216" s="534">
        <f t="shared" si="186"/>
        <v>0</v>
      </c>
      <c r="IP216" s="534">
        <f t="shared" si="187"/>
        <v>0</v>
      </c>
      <c r="IQ216" s="534">
        <f t="shared" si="188"/>
        <v>0</v>
      </c>
      <c r="IR216" s="534">
        <f t="shared" si="189"/>
        <v>0</v>
      </c>
      <c r="IT216" s="531">
        <f>IF(EXACT(A216,LCI!A58),LCI!P58,-1*10^6)</f>
        <v>0</v>
      </c>
      <c r="IU216" s="531">
        <f t="shared" si="190"/>
        <v>0</v>
      </c>
      <c r="IV216" s="531">
        <f t="shared" si="191"/>
        <v>0</v>
      </c>
      <c r="IW216" s="531">
        <f t="shared" si="192"/>
        <v>0</v>
      </c>
      <c r="IX216" s="531">
        <f t="shared" si="193"/>
        <v>0</v>
      </c>
      <c r="IY216" s="531">
        <f t="shared" si="194"/>
        <v>0</v>
      </c>
      <c r="IZ216" s="531">
        <f t="shared" si="195"/>
        <v>0</v>
      </c>
      <c r="JA216" s="531">
        <f t="shared" si="196"/>
        <v>0</v>
      </c>
      <c r="JB216" s="531">
        <f t="shared" si="197"/>
        <v>0</v>
      </c>
      <c r="JC216" s="531">
        <f t="shared" si="198"/>
        <v>0</v>
      </c>
      <c r="JD216" s="531">
        <f t="shared" si="199"/>
        <v>0</v>
      </c>
      <c r="JE216" s="531">
        <f t="shared" si="200"/>
        <v>0</v>
      </c>
      <c r="JF216" s="531">
        <f t="shared" si="201"/>
        <v>0</v>
      </c>
      <c r="JG216" s="531">
        <f t="shared" si="202"/>
        <v>0</v>
      </c>
      <c r="JH216" s="531">
        <f t="shared" si="203"/>
        <v>0</v>
      </c>
      <c r="JI216" s="531">
        <f t="shared" si="204"/>
        <v>0</v>
      </c>
      <c r="JJ216" s="531">
        <f t="shared" si="205"/>
        <v>0</v>
      </c>
      <c r="JK216" s="531">
        <f t="shared" si="206"/>
        <v>0</v>
      </c>
      <c r="JL216" s="531">
        <f t="shared" si="207"/>
        <v>0</v>
      </c>
      <c r="JM216" s="531">
        <f t="shared" si="208"/>
        <v>0</v>
      </c>
      <c r="JN216" s="531">
        <f t="shared" si="209"/>
        <v>0</v>
      </c>
      <c r="JO216" s="531">
        <f t="shared" si="210"/>
        <v>0</v>
      </c>
      <c r="JQ216" s="532">
        <f>IF(EXACT(A216,LCI!A58),LCI!Q58,-1*10^6)</f>
        <v>0</v>
      </c>
      <c r="JR216" s="532">
        <f t="shared" si="211"/>
        <v>0</v>
      </c>
      <c r="JS216" s="532">
        <f t="shared" si="212"/>
        <v>0</v>
      </c>
      <c r="JT216" s="532">
        <f t="shared" si="213"/>
        <v>0</v>
      </c>
      <c r="JU216" s="532">
        <f t="shared" si="214"/>
        <v>0</v>
      </c>
      <c r="JV216" s="532">
        <f t="shared" si="215"/>
        <v>0</v>
      </c>
      <c r="JW216" s="532">
        <f t="shared" si="216"/>
        <v>0</v>
      </c>
      <c r="JX216" s="532">
        <f t="shared" si="217"/>
        <v>0</v>
      </c>
      <c r="JY216" s="532">
        <f t="shared" si="218"/>
        <v>0</v>
      </c>
      <c r="JZ216" s="532">
        <f t="shared" si="219"/>
        <v>0</v>
      </c>
      <c r="KA216" s="532">
        <f t="shared" si="220"/>
        <v>0</v>
      </c>
      <c r="KB216" s="532">
        <f t="shared" si="221"/>
        <v>0</v>
      </c>
      <c r="KC216" s="532">
        <f t="shared" si="222"/>
        <v>0</v>
      </c>
      <c r="KD216" s="532">
        <f t="shared" si="223"/>
        <v>0</v>
      </c>
      <c r="KE216" s="532">
        <f t="shared" si="224"/>
        <v>0</v>
      </c>
      <c r="KF216" s="532">
        <f t="shared" si="225"/>
        <v>0</v>
      </c>
      <c r="KG216" s="532">
        <f t="shared" si="226"/>
        <v>0</v>
      </c>
      <c r="KH216" s="532">
        <f t="shared" si="227"/>
        <v>0</v>
      </c>
      <c r="KI216" s="532">
        <f t="shared" si="228"/>
        <v>0</v>
      </c>
      <c r="KJ216" s="532">
        <f t="shared" si="229"/>
        <v>0</v>
      </c>
      <c r="KK216" s="532">
        <f t="shared" si="230"/>
        <v>0</v>
      </c>
      <c r="KL216" s="532">
        <f t="shared" si="231"/>
        <v>0</v>
      </c>
      <c r="KN216" s="533">
        <f>IF(EXACT(A216,LCI!A58),LCI!R58,-1*10^6)</f>
        <v>0</v>
      </c>
      <c r="KO216" s="533">
        <f t="shared" si="232"/>
        <v>0</v>
      </c>
      <c r="KP216" s="533">
        <f t="shared" si="233"/>
        <v>0</v>
      </c>
      <c r="KQ216" s="533">
        <f t="shared" si="234"/>
        <v>0</v>
      </c>
      <c r="KR216" s="533">
        <f t="shared" si="235"/>
        <v>0</v>
      </c>
      <c r="KS216" s="533">
        <f t="shared" si="236"/>
        <v>0</v>
      </c>
      <c r="KT216" s="533">
        <f t="shared" si="237"/>
        <v>0</v>
      </c>
      <c r="KU216" s="533">
        <f t="shared" si="238"/>
        <v>0</v>
      </c>
      <c r="KV216" s="533">
        <f t="shared" si="239"/>
        <v>0</v>
      </c>
      <c r="KW216" s="533">
        <f t="shared" si="240"/>
        <v>0</v>
      </c>
      <c r="KX216" s="533">
        <f t="shared" si="241"/>
        <v>0</v>
      </c>
      <c r="KY216" s="533">
        <f t="shared" si="242"/>
        <v>0</v>
      </c>
      <c r="KZ216" s="533">
        <f t="shared" si="243"/>
        <v>0</v>
      </c>
      <c r="LA216" s="533">
        <f t="shared" si="244"/>
        <v>0</v>
      </c>
      <c r="LB216" s="533">
        <f t="shared" si="245"/>
        <v>0</v>
      </c>
      <c r="LC216" s="533">
        <f t="shared" si="246"/>
        <v>0</v>
      </c>
      <c r="LD216" s="533">
        <f t="shared" si="247"/>
        <v>0</v>
      </c>
      <c r="LE216" s="533">
        <f t="shared" si="248"/>
        <v>0</v>
      </c>
      <c r="LF216" s="533">
        <f t="shared" si="249"/>
        <v>0</v>
      </c>
      <c r="LG216" s="533">
        <f t="shared" si="250"/>
        <v>0</v>
      </c>
      <c r="LH216" s="533">
        <f t="shared" si="251"/>
        <v>0</v>
      </c>
      <c r="LI216" s="533">
        <f t="shared" si="252"/>
        <v>0</v>
      </c>
    </row>
    <row r="217" spans="1:321" x14ac:dyDescent="0.25">
      <c r="A217" s="14" t="str">
        <f>LCI!A59</f>
        <v>Heat (MJ/yr)</v>
      </c>
      <c r="B217" s="42">
        <f>B37+B69+B90</f>
        <v>0</v>
      </c>
      <c r="C217" s="42">
        <f t="shared" ref="C217:M217" si="362">C37+C69+C89</f>
        <v>0</v>
      </c>
      <c r="D217" s="42">
        <f t="shared" si="362"/>
        <v>0</v>
      </c>
      <c r="E217" s="42">
        <f t="shared" si="362"/>
        <v>0</v>
      </c>
      <c r="F217" s="42">
        <f t="shared" si="362"/>
        <v>0</v>
      </c>
      <c r="G217" s="42">
        <f t="shared" si="362"/>
        <v>0</v>
      </c>
      <c r="H217" s="42">
        <f t="shared" si="362"/>
        <v>0</v>
      </c>
      <c r="I217" s="42">
        <f t="shared" si="362"/>
        <v>0</v>
      </c>
      <c r="J217" s="42">
        <f t="shared" si="362"/>
        <v>0</v>
      </c>
      <c r="K217" s="42">
        <f t="shared" si="362"/>
        <v>0</v>
      </c>
      <c r="L217" s="42">
        <f t="shared" si="362"/>
        <v>0</v>
      </c>
      <c r="M217" s="42">
        <f t="shared" si="362"/>
        <v>0</v>
      </c>
      <c r="N217" s="42">
        <f t="shared" ref="N217:P217" si="363">N37+N69+N89</f>
        <v>0</v>
      </c>
      <c r="O217" s="42">
        <f t="shared" si="363"/>
        <v>0</v>
      </c>
      <c r="P217" s="42">
        <f t="shared" si="363"/>
        <v>0</v>
      </c>
      <c r="Q217" s="251"/>
      <c r="R217" s="251"/>
      <c r="S217" s="251"/>
      <c r="T217" s="268"/>
      <c r="U217" s="251"/>
      <c r="V217" s="251"/>
      <c r="X217" s="45">
        <f>IF(EXACT(A217,LCI!A59),LCI!G59,-1*10^6)</f>
        <v>4.4928909999999997E-3</v>
      </c>
      <c r="Y217" s="47">
        <f t="shared" si="45"/>
        <v>0</v>
      </c>
      <c r="Z217" s="47">
        <f t="shared" si="46"/>
        <v>0</v>
      </c>
      <c r="AA217" s="47">
        <f t="shared" si="47"/>
        <v>0</v>
      </c>
      <c r="AB217" s="47">
        <f t="shared" si="327"/>
        <v>0</v>
      </c>
      <c r="AC217" s="47">
        <f t="shared" si="328"/>
        <v>0</v>
      </c>
      <c r="AD217" s="47">
        <f t="shared" si="334"/>
        <v>0</v>
      </c>
      <c r="AE217" s="47">
        <f t="shared" si="335"/>
        <v>0</v>
      </c>
      <c r="AF217" s="47">
        <f t="shared" si="336"/>
        <v>0</v>
      </c>
      <c r="AG217" s="47">
        <f t="shared" si="337"/>
        <v>0</v>
      </c>
      <c r="AH217" s="47">
        <f t="shared" si="338"/>
        <v>0</v>
      </c>
      <c r="AI217" s="47">
        <f t="shared" si="339"/>
        <v>0</v>
      </c>
      <c r="AJ217" s="47">
        <f t="shared" si="288"/>
        <v>0</v>
      </c>
      <c r="AK217" s="47">
        <f t="shared" si="50"/>
        <v>0</v>
      </c>
      <c r="AL217" s="262">
        <f t="shared" si="51"/>
        <v>0</v>
      </c>
      <c r="AM217" s="260">
        <f t="shared" si="52"/>
        <v>0</v>
      </c>
      <c r="AN217" s="260">
        <f t="shared" si="53"/>
        <v>0</v>
      </c>
      <c r="AO217" s="260">
        <f t="shared" si="54"/>
        <v>0</v>
      </c>
      <c r="AP217" s="260">
        <f t="shared" si="55"/>
        <v>0</v>
      </c>
      <c r="AQ217" s="260">
        <f t="shared" si="56"/>
        <v>0</v>
      </c>
      <c r="AR217" s="260">
        <f t="shared" si="57"/>
        <v>0</v>
      </c>
      <c r="AS217" s="260">
        <f t="shared" si="58"/>
        <v>0</v>
      </c>
      <c r="AU217" s="41">
        <f>IF(EXACT(A217,LCI!A59),LCI!H59,-1*10^6)</f>
        <v>70</v>
      </c>
      <c r="AV217" s="71">
        <f t="shared" si="9"/>
        <v>0</v>
      </c>
      <c r="AW217" s="71">
        <f t="shared" si="10"/>
        <v>0</v>
      </c>
      <c r="AX217" s="71">
        <f t="shared" si="11"/>
        <v>0</v>
      </c>
      <c r="AY217" s="71">
        <f t="shared" si="12"/>
        <v>0</v>
      </c>
      <c r="AZ217" s="71">
        <f t="shared" si="13"/>
        <v>0</v>
      </c>
      <c r="BA217" s="71">
        <f t="shared" si="341"/>
        <v>0</v>
      </c>
      <c r="BB217" s="71">
        <f t="shared" si="342"/>
        <v>0</v>
      </c>
      <c r="BC217" s="71">
        <f t="shared" si="343"/>
        <v>0</v>
      </c>
      <c r="BD217" s="520">
        <f t="shared" si="344"/>
        <v>0</v>
      </c>
      <c r="BE217" s="521">
        <f t="shared" si="345"/>
        <v>0</v>
      </c>
      <c r="BF217" s="71">
        <f t="shared" si="346"/>
        <v>0</v>
      </c>
      <c r="BG217" s="521">
        <f t="shared" si="278"/>
        <v>0</v>
      </c>
      <c r="BH217" s="529">
        <f t="shared" si="263"/>
        <v>0</v>
      </c>
      <c r="BI217" s="71">
        <f t="shared" si="254"/>
        <v>0</v>
      </c>
      <c r="BJ217" s="71">
        <f t="shared" si="255"/>
        <v>0</v>
      </c>
      <c r="BK217" s="71">
        <f t="shared" si="256"/>
        <v>0</v>
      </c>
      <c r="BL217" s="71">
        <f t="shared" si="257"/>
        <v>0</v>
      </c>
      <c r="BM217" s="71">
        <f t="shared" si="258"/>
        <v>0</v>
      </c>
      <c r="BN217" s="71">
        <f t="shared" si="259"/>
        <v>0</v>
      </c>
      <c r="BO217" s="71">
        <f t="shared" si="260"/>
        <v>0</v>
      </c>
      <c r="BP217" s="71">
        <f t="shared" si="261"/>
        <v>0</v>
      </c>
      <c r="BR217" s="507">
        <f>IF(EXACT(A217,LCI!A59),LCI!I59,-1*10^6)</f>
        <v>1.1600000000000001E-5</v>
      </c>
      <c r="BS217" s="507">
        <f t="shared" si="59"/>
        <v>0</v>
      </c>
      <c r="BT217" s="507">
        <f t="shared" si="60"/>
        <v>0</v>
      </c>
      <c r="BU217" s="507">
        <f t="shared" si="60"/>
        <v>0</v>
      </c>
      <c r="BV217" s="507">
        <f t="shared" si="60"/>
        <v>0</v>
      </c>
      <c r="BW217" s="507">
        <f t="shared" si="60"/>
        <v>0</v>
      </c>
      <c r="BX217" s="507">
        <f t="shared" si="60"/>
        <v>0</v>
      </c>
      <c r="BY217" s="507">
        <f t="shared" si="315"/>
        <v>0</v>
      </c>
      <c r="BZ217" s="507">
        <f t="shared" si="280"/>
        <v>0</v>
      </c>
      <c r="CA217" s="507">
        <f t="shared" si="280"/>
        <v>0</v>
      </c>
      <c r="CB217" s="507">
        <f t="shared" si="280"/>
        <v>0</v>
      </c>
      <c r="CC217" s="507">
        <f t="shared" si="280"/>
        <v>0</v>
      </c>
      <c r="CD217" s="507">
        <f t="shared" si="280"/>
        <v>0</v>
      </c>
      <c r="CE217" s="507">
        <f t="shared" si="352"/>
        <v>0</v>
      </c>
      <c r="CF217" s="507">
        <f t="shared" si="281"/>
        <v>0</v>
      </c>
      <c r="CG217" s="507">
        <f t="shared" si="281"/>
        <v>0</v>
      </c>
      <c r="CH217" s="507">
        <f t="shared" si="281"/>
        <v>0</v>
      </c>
      <c r="CI217" s="507">
        <f t="shared" si="281"/>
        <v>0</v>
      </c>
      <c r="CJ217" s="507">
        <f t="shared" si="276"/>
        <v>0</v>
      </c>
      <c r="CK217" s="507">
        <f t="shared" si="61"/>
        <v>0</v>
      </c>
      <c r="CL217" s="507">
        <f t="shared" si="61"/>
        <v>0</v>
      </c>
      <c r="CM217" s="507">
        <f t="shared" si="61"/>
        <v>0</v>
      </c>
      <c r="CO217" s="511">
        <f>IF(EXACT(A217,LCI!A59),LCI!F59,-1*10^6)</f>
        <v>1.3</v>
      </c>
      <c r="CP217" s="511">
        <f t="shared" si="62"/>
        <v>0</v>
      </c>
      <c r="CQ217" s="511">
        <f t="shared" si="62"/>
        <v>0</v>
      </c>
      <c r="CR217" s="511">
        <f t="shared" si="62"/>
        <v>0</v>
      </c>
      <c r="CS217" s="511">
        <f t="shared" si="62"/>
        <v>0</v>
      </c>
      <c r="CT217" s="511">
        <f t="shared" si="62"/>
        <v>0</v>
      </c>
      <c r="CU217" s="511">
        <f t="shared" si="316"/>
        <v>0</v>
      </c>
      <c r="CV217" s="511">
        <f t="shared" si="282"/>
        <v>0</v>
      </c>
      <c r="CW217" s="511">
        <f t="shared" si="282"/>
        <v>0</v>
      </c>
      <c r="CX217" s="511">
        <f t="shared" si="282"/>
        <v>0</v>
      </c>
      <c r="CY217" s="511">
        <f t="shared" si="282"/>
        <v>0</v>
      </c>
      <c r="CZ217" s="511">
        <f t="shared" si="282"/>
        <v>0</v>
      </c>
      <c r="DA217" s="511">
        <f t="shared" si="353"/>
        <v>0</v>
      </c>
      <c r="DB217" s="511">
        <f t="shared" si="283"/>
        <v>0</v>
      </c>
      <c r="DC217" s="511">
        <f t="shared" si="283"/>
        <v>0</v>
      </c>
      <c r="DD217" s="511">
        <f t="shared" si="283"/>
        <v>0</v>
      </c>
      <c r="DE217" s="511">
        <f t="shared" si="283"/>
        <v>0</v>
      </c>
      <c r="DF217" s="511">
        <f t="shared" si="275"/>
        <v>0</v>
      </c>
      <c r="DG217" s="511">
        <f t="shared" si="63"/>
        <v>0</v>
      </c>
      <c r="DH217" s="511">
        <f t="shared" si="63"/>
        <v>0</v>
      </c>
      <c r="DI217" s="511">
        <f t="shared" si="63"/>
        <v>0</v>
      </c>
      <c r="DJ217" s="511">
        <f t="shared" si="63"/>
        <v>0</v>
      </c>
      <c r="DL217" s="530">
        <f>IF(EXACT(A217,LCI!A59),LCI!J59,-1*10^6)</f>
        <v>0</v>
      </c>
      <c r="DM217" s="530">
        <f t="shared" si="64"/>
        <v>0</v>
      </c>
      <c r="DN217" s="530">
        <f t="shared" si="65"/>
        <v>0</v>
      </c>
      <c r="DO217" s="530">
        <f t="shared" si="66"/>
        <v>0</v>
      </c>
      <c r="DP217" s="530">
        <f t="shared" si="67"/>
        <v>0</v>
      </c>
      <c r="DQ217" s="530">
        <f t="shared" si="68"/>
        <v>0</v>
      </c>
      <c r="DR217" s="530">
        <f t="shared" si="69"/>
        <v>0</v>
      </c>
      <c r="DS217" s="530">
        <f t="shared" si="70"/>
        <v>0</v>
      </c>
      <c r="DT217" s="530">
        <f t="shared" si="71"/>
        <v>0</v>
      </c>
      <c r="DU217" s="530">
        <f t="shared" si="72"/>
        <v>0</v>
      </c>
      <c r="DV217" s="530">
        <f t="shared" si="73"/>
        <v>0</v>
      </c>
      <c r="DW217" s="530">
        <f t="shared" si="74"/>
        <v>0</v>
      </c>
      <c r="DX217" s="530">
        <f t="shared" si="75"/>
        <v>0</v>
      </c>
      <c r="DY217" s="530">
        <f t="shared" si="76"/>
        <v>0</v>
      </c>
      <c r="DZ217" s="530">
        <f t="shared" si="77"/>
        <v>0</v>
      </c>
      <c r="EA217" s="530">
        <f t="shared" si="78"/>
        <v>0</v>
      </c>
      <c r="EB217" s="530">
        <f t="shared" si="79"/>
        <v>0</v>
      </c>
      <c r="EC217" s="530">
        <f t="shared" si="80"/>
        <v>0</v>
      </c>
      <c r="ED217" s="530">
        <f t="shared" si="81"/>
        <v>0</v>
      </c>
      <c r="EE217" s="530">
        <f t="shared" si="82"/>
        <v>0</v>
      </c>
      <c r="EF217" s="530">
        <f t="shared" si="83"/>
        <v>0</v>
      </c>
      <c r="EG217" s="530">
        <f t="shared" si="84"/>
        <v>0</v>
      </c>
      <c r="EI217" s="535">
        <f>IF(EXACT(A217,LCI!A59),LCI!K59,-1*10^6)</f>
        <v>0</v>
      </c>
      <c r="EJ217" s="531">
        <f t="shared" si="85"/>
        <v>0</v>
      </c>
      <c r="EK217" s="536">
        <f t="shared" si="86"/>
        <v>0</v>
      </c>
      <c r="EL217" s="531">
        <f t="shared" si="87"/>
        <v>0</v>
      </c>
      <c r="EM217" s="531">
        <f t="shared" si="88"/>
        <v>0</v>
      </c>
      <c r="EN217" s="531">
        <f t="shared" si="89"/>
        <v>0</v>
      </c>
      <c r="EO217" s="531">
        <f t="shared" si="90"/>
        <v>0</v>
      </c>
      <c r="EP217" s="531">
        <f t="shared" si="91"/>
        <v>0</v>
      </c>
      <c r="EQ217" s="531">
        <f t="shared" si="92"/>
        <v>0</v>
      </c>
      <c r="ER217" s="531">
        <f t="shared" si="93"/>
        <v>0</v>
      </c>
      <c r="ES217" s="531">
        <f t="shared" si="94"/>
        <v>0</v>
      </c>
      <c r="ET217" s="531">
        <f t="shared" si="95"/>
        <v>0</v>
      </c>
      <c r="EU217" s="531">
        <f t="shared" si="96"/>
        <v>0</v>
      </c>
      <c r="EV217" s="531">
        <f t="shared" si="97"/>
        <v>0</v>
      </c>
      <c r="EW217" s="531">
        <f t="shared" si="98"/>
        <v>0</v>
      </c>
      <c r="EX217" s="531">
        <f t="shared" si="99"/>
        <v>0</v>
      </c>
      <c r="EY217" s="531">
        <f t="shared" si="100"/>
        <v>0</v>
      </c>
      <c r="EZ217" s="531">
        <f t="shared" si="101"/>
        <v>0</v>
      </c>
      <c r="FA217" s="531">
        <f t="shared" si="102"/>
        <v>0</v>
      </c>
      <c r="FB217" s="531">
        <f t="shared" si="103"/>
        <v>0</v>
      </c>
      <c r="FC217" s="531">
        <f t="shared" si="104"/>
        <v>0</v>
      </c>
      <c r="FD217" s="531">
        <f t="shared" si="105"/>
        <v>0</v>
      </c>
      <c r="FF217" s="532">
        <f>IF(EXACT(A217,LCI!A59),LCI!L59,-1*10^6)</f>
        <v>0</v>
      </c>
      <c r="FG217" s="532">
        <f t="shared" si="106"/>
        <v>0</v>
      </c>
      <c r="FH217" s="532">
        <f t="shared" si="107"/>
        <v>0</v>
      </c>
      <c r="FI217" s="532">
        <f t="shared" si="108"/>
        <v>0</v>
      </c>
      <c r="FJ217" s="532">
        <f t="shared" si="109"/>
        <v>0</v>
      </c>
      <c r="FK217" s="532">
        <f t="shared" si="110"/>
        <v>0</v>
      </c>
      <c r="FL217" s="532">
        <f t="shared" si="111"/>
        <v>0</v>
      </c>
      <c r="FM217" s="532">
        <f t="shared" si="112"/>
        <v>0</v>
      </c>
      <c r="FN217" s="532">
        <f t="shared" si="113"/>
        <v>0</v>
      </c>
      <c r="FO217" s="532">
        <f t="shared" si="114"/>
        <v>0</v>
      </c>
      <c r="FP217" s="532">
        <f t="shared" si="115"/>
        <v>0</v>
      </c>
      <c r="FQ217" s="532">
        <f t="shared" si="116"/>
        <v>0</v>
      </c>
      <c r="FR217" s="532">
        <f t="shared" si="117"/>
        <v>0</v>
      </c>
      <c r="FS217" s="532">
        <f t="shared" si="118"/>
        <v>0</v>
      </c>
      <c r="FT217" s="532">
        <f t="shared" si="119"/>
        <v>0</v>
      </c>
      <c r="FU217" s="532">
        <f t="shared" si="120"/>
        <v>0</v>
      </c>
      <c r="FV217" s="532">
        <f t="shared" si="121"/>
        <v>0</v>
      </c>
      <c r="FW217" s="532">
        <f t="shared" si="122"/>
        <v>0</v>
      </c>
      <c r="FX217" s="532">
        <f t="shared" si="123"/>
        <v>0</v>
      </c>
      <c r="FY217" s="532">
        <f t="shared" si="124"/>
        <v>0</v>
      </c>
      <c r="FZ217" s="532">
        <f t="shared" si="125"/>
        <v>0</v>
      </c>
      <c r="GA217" s="532">
        <f t="shared" si="126"/>
        <v>0</v>
      </c>
      <c r="GC217" s="533">
        <f>IF(EXACT(A217,LCI!A59),LCI!M59,-1*10^6)</f>
        <v>0</v>
      </c>
      <c r="GD217" s="533">
        <f t="shared" si="127"/>
        <v>0</v>
      </c>
      <c r="GE217" s="533">
        <f t="shared" si="128"/>
        <v>0</v>
      </c>
      <c r="GF217" s="533">
        <f t="shared" si="129"/>
        <v>0</v>
      </c>
      <c r="GG217" s="533">
        <f t="shared" si="130"/>
        <v>0</v>
      </c>
      <c r="GH217" s="533">
        <f t="shared" si="131"/>
        <v>0</v>
      </c>
      <c r="GI217" s="533">
        <f t="shared" si="132"/>
        <v>0</v>
      </c>
      <c r="GJ217" s="533">
        <f t="shared" si="133"/>
        <v>0</v>
      </c>
      <c r="GK217" s="533">
        <f t="shared" si="134"/>
        <v>0</v>
      </c>
      <c r="GL217" s="533">
        <f t="shared" si="135"/>
        <v>0</v>
      </c>
      <c r="GM217" s="533">
        <f t="shared" si="136"/>
        <v>0</v>
      </c>
      <c r="GN217" s="533">
        <f t="shared" si="137"/>
        <v>0</v>
      </c>
      <c r="GO217" s="533">
        <f t="shared" si="138"/>
        <v>0</v>
      </c>
      <c r="GP217" s="533">
        <f t="shared" si="139"/>
        <v>0</v>
      </c>
      <c r="GQ217" s="533">
        <f t="shared" si="140"/>
        <v>0</v>
      </c>
      <c r="GR217" s="533">
        <f t="shared" si="141"/>
        <v>0</v>
      </c>
      <c r="GS217" s="533">
        <f t="shared" si="142"/>
        <v>0</v>
      </c>
      <c r="GT217" s="533">
        <f t="shared" si="143"/>
        <v>0</v>
      </c>
      <c r="GU217" s="533">
        <f t="shared" si="144"/>
        <v>0</v>
      </c>
      <c r="GV217" s="533">
        <f t="shared" si="145"/>
        <v>0</v>
      </c>
      <c r="GW217" s="533">
        <f t="shared" si="146"/>
        <v>0</v>
      </c>
      <c r="GX217" s="533">
        <f t="shared" si="147"/>
        <v>0</v>
      </c>
      <c r="GZ217" s="511">
        <f>IF(EXACT(A217,LCI!A59),LCI!N59,-1*10^6)</f>
        <v>0</v>
      </c>
      <c r="HA217" s="511">
        <f t="shared" si="148"/>
        <v>0</v>
      </c>
      <c r="HB217" s="511">
        <f t="shared" si="149"/>
        <v>0</v>
      </c>
      <c r="HC217" s="511">
        <f t="shared" si="150"/>
        <v>0</v>
      </c>
      <c r="HD217" s="511">
        <f t="shared" si="151"/>
        <v>0</v>
      </c>
      <c r="HE217" s="511">
        <f t="shared" si="152"/>
        <v>0</v>
      </c>
      <c r="HF217" s="511">
        <f t="shared" si="153"/>
        <v>0</v>
      </c>
      <c r="HG217" s="511">
        <f t="shared" si="154"/>
        <v>0</v>
      </c>
      <c r="HH217" s="511">
        <f t="shared" si="155"/>
        <v>0</v>
      </c>
      <c r="HI217" s="511">
        <f t="shared" si="156"/>
        <v>0</v>
      </c>
      <c r="HJ217" s="511">
        <f t="shared" si="157"/>
        <v>0</v>
      </c>
      <c r="HK217" s="511">
        <f t="shared" si="158"/>
        <v>0</v>
      </c>
      <c r="HL217" s="511">
        <f t="shared" si="159"/>
        <v>0</v>
      </c>
      <c r="HM217" s="511">
        <f t="shared" si="160"/>
        <v>0</v>
      </c>
      <c r="HN217" s="511">
        <f t="shared" si="161"/>
        <v>0</v>
      </c>
      <c r="HO217" s="511">
        <f t="shared" si="162"/>
        <v>0</v>
      </c>
      <c r="HP217" s="511">
        <f t="shared" si="163"/>
        <v>0</v>
      </c>
      <c r="HQ217" s="511">
        <f t="shared" si="164"/>
        <v>0</v>
      </c>
      <c r="HR217" s="511">
        <f t="shared" si="165"/>
        <v>0</v>
      </c>
      <c r="HS217" s="511">
        <f t="shared" si="166"/>
        <v>0</v>
      </c>
      <c r="HT217" s="511">
        <f t="shared" si="167"/>
        <v>0</v>
      </c>
      <c r="HU217" s="511">
        <f t="shared" si="168"/>
        <v>0</v>
      </c>
      <c r="HW217" s="534">
        <f>IF(EXACT(A217,LCI!A59),LCI!O59,-1*10^6)</f>
        <v>0</v>
      </c>
      <c r="HX217" s="534">
        <f t="shared" si="169"/>
        <v>0</v>
      </c>
      <c r="HY217" s="534">
        <f t="shared" si="170"/>
        <v>0</v>
      </c>
      <c r="HZ217" s="534">
        <f t="shared" si="171"/>
        <v>0</v>
      </c>
      <c r="IA217" s="534">
        <f t="shared" si="172"/>
        <v>0</v>
      </c>
      <c r="IB217" s="534">
        <f t="shared" si="173"/>
        <v>0</v>
      </c>
      <c r="IC217" s="534">
        <f t="shared" si="174"/>
        <v>0</v>
      </c>
      <c r="ID217" s="534">
        <f t="shared" si="175"/>
        <v>0</v>
      </c>
      <c r="IE217" s="534">
        <f t="shared" si="176"/>
        <v>0</v>
      </c>
      <c r="IF217" s="534">
        <f t="shared" si="177"/>
        <v>0</v>
      </c>
      <c r="IG217" s="534">
        <f t="shared" si="178"/>
        <v>0</v>
      </c>
      <c r="IH217" s="534">
        <f t="shared" si="179"/>
        <v>0</v>
      </c>
      <c r="II217" s="534">
        <f t="shared" si="180"/>
        <v>0</v>
      </c>
      <c r="IJ217" s="534">
        <f t="shared" si="181"/>
        <v>0</v>
      </c>
      <c r="IK217" s="534">
        <f t="shared" si="182"/>
        <v>0</v>
      </c>
      <c r="IL217" s="534">
        <f t="shared" si="183"/>
        <v>0</v>
      </c>
      <c r="IM217" s="534">
        <f t="shared" si="184"/>
        <v>0</v>
      </c>
      <c r="IN217" s="534">
        <f t="shared" si="185"/>
        <v>0</v>
      </c>
      <c r="IO217" s="534">
        <f t="shared" si="186"/>
        <v>0</v>
      </c>
      <c r="IP217" s="534">
        <f t="shared" si="187"/>
        <v>0</v>
      </c>
      <c r="IQ217" s="534">
        <f t="shared" si="188"/>
        <v>0</v>
      </c>
      <c r="IR217" s="534">
        <f t="shared" si="189"/>
        <v>0</v>
      </c>
      <c r="IT217" s="531">
        <f>IF(EXACT(A217,LCI!A59),LCI!P59,-1*10^6)</f>
        <v>0</v>
      </c>
      <c r="IU217" s="531">
        <f t="shared" si="190"/>
        <v>0</v>
      </c>
      <c r="IV217" s="531">
        <f t="shared" si="191"/>
        <v>0</v>
      </c>
      <c r="IW217" s="531">
        <f t="shared" si="192"/>
        <v>0</v>
      </c>
      <c r="IX217" s="531">
        <f t="shared" si="193"/>
        <v>0</v>
      </c>
      <c r="IY217" s="531">
        <f t="shared" si="194"/>
        <v>0</v>
      </c>
      <c r="IZ217" s="531">
        <f t="shared" si="195"/>
        <v>0</v>
      </c>
      <c r="JA217" s="531">
        <f t="shared" si="196"/>
        <v>0</v>
      </c>
      <c r="JB217" s="531">
        <f t="shared" si="197"/>
        <v>0</v>
      </c>
      <c r="JC217" s="531">
        <f t="shared" si="198"/>
        <v>0</v>
      </c>
      <c r="JD217" s="531">
        <f t="shared" si="199"/>
        <v>0</v>
      </c>
      <c r="JE217" s="531">
        <f t="shared" si="200"/>
        <v>0</v>
      </c>
      <c r="JF217" s="531">
        <f t="shared" si="201"/>
        <v>0</v>
      </c>
      <c r="JG217" s="531">
        <f t="shared" si="202"/>
        <v>0</v>
      </c>
      <c r="JH217" s="531">
        <f t="shared" si="203"/>
        <v>0</v>
      </c>
      <c r="JI217" s="531">
        <f t="shared" si="204"/>
        <v>0</v>
      </c>
      <c r="JJ217" s="531">
        <f t="shared" si="205"/>
        <v>0</v>
      </c>
      <c r="JK217" s="531">
        <f t="shared" si="206"/>
        <v>0</v>
      </c>
      <c r="JL217" s="531">
        <f t="shared" si="207"/>
        <v>0</v>
      </c>
      <c r="JM217" s="531">
        <f t="shared" si="208"/>
        <v>0</v>
      </c>
      <c r="JN217" s="531">
        <f t="shared" si="209"/>
        <v>0</v>
      </c>
      <c r="JO217" s="531">
        <f t="shared" si="210"/>
        <v>0</v>
      </c>
      <c r="JQ217" s="532">
        <f>IF(EXACT(A217,LCI!A59),LCI!Q59,-1*10^6)</f>
        <v>0</v>
      </c>
      <c r="JR217" s="532">
        <f t="shared" si="211"/>
        <v>0</v>
      </c>
      <c r="JS217" s="532">
        <f t="shared" si="212"/>
        <v>0</v>
      </c>
      <c r="JT217" s="532">
        <f t="shared" si="213"/>
        <v>0</v>
      </c>
      <c r="JU217" s="532">
        <f t="shared" si="214"/>
        <v>0</v>
      </c>
      <c r="JV217" s="532">
        <f t="shared" si="215"/>
        <v>0</v>
      </c>
      <c r="JW217" s="532">
        <f t="shared" si="216"/>
        <v>0</v>
      </c>
      <c r="JX217" s="532">
        <f t="shared" si="217"/>
        <v>0</v>
      </c>
      <c r="JY217" s="532">
        <f t="shared" si="218"/>
        <v>0</v>
      </c>
      <c r="JZ217" s="532">
        <f t="shared" si="219"/>
        <v>0</v>
      </c>
      <c r="KA217" s="532">
        <f t="shared" si="220"/>
        <v>0</v>
      </c>
      <c r="KB217" s="532">
        <f t="shared" si="221"/>
        <v>0</v>
      </c>
      <c r="KC217" s="532">
        <f t="shared" si="222"/>
        <v>0</v>
      </c>
      <c r="KD217" s="532">
        <f t="shared" si="223"/>
        <v>0</v>
      </c>
      <c r="KE217" s="532">
        <f t="shared" si="224"/>
        <v>0</v>
      </c>
      <c r="KF217" s="532">
        <f t="shared" si="225"/>
        <v>0</v>
      </c>
      <c r="KG217" s="532">
        <f t="shared" si="226"/>
        <v>0</v>
      </c>
      <c r="KH217" s="532">
        <f t="shared" si="227"/>
        <v>0</v>
      </c>
      <c r="KI217" s="532">
        <f t="shared" si="228"/>
        <v>0</v>
      </c>
      <c r="KJ217" s="532">
        <f t="shared" si="229"/>
        <v>0</v>
      </c>
      <c r="KK217" s="532">
        <f t="shared" si="230"/>
        <v>0</v>
      </c>
      <c r="KL217" s="532">
        <f t="shared" si="231"/>
        <v>0</v>
      </c>
      <c r="KN217" s="533">
        <f>IF(EXACT(A217,LCI!A59),LCI!R59,-1*10^6)</f>
        <v>0</v>
      </c>
      <c r="KO217" s="533">
        <f t="shared" si="232"/>
        <v>0</v>
      </c>
      <c r="KP217" s="533">
        <f t="shared" si="233"/>
        <v>0</v>
      </c>
      <c r="KQ217" s="533">
        <f t="shared" si="234"/>
        <v>0</v>
      </c>
      <c r="KR217" s="533">
        <f t="shared" si="235"/>
        <v>0</v>
      </c>
      <c r="KS217" s="533">
        <f t="shared" si="236"/>
        <v>0</v>
      </c>
      <c r="KT217" s="533">
        <f t="shared" si="237"/>
        <v>0</v>
      </c>
      <c r="KU217" s="533">
        <f t="shared" si="238"/>
        <v>0</v>
      </c>
      <c r="KV217" s="533">
        <f t="shared" si="239"/>
        <v>0</v>
      </c>
      <c r="KW217" s="533">
        <f t="shared" si="240"/>
        <v>0</v>
      </c>
      <c r="KX217" s="533">
        <f t="shared" si="241"/>
        <v>0</v>
      </c>
      <c r="KY217" s="533">
        <f t="shared" si="242"/>
        <v>0</v>
      </c>
      <c r="KZ217" s="533">
        <f t="shared" si="243"/>
        <v>0</v>
      </c>
      <c r="LA217" s="533">
        <f t="shared" si="244"/>
        <v>0</v>
      </c>
      <c r="LB217" s="533">
        <f t="shared" si="245"/>
        <v>0</v>
      </c>
      <c r="LC217" s="533">
        <f t="shared" si="246"/>
        <v>0</v>
      </c>
      <c r="LD217" s="533">
        <f t="shared" si="247"/>
        <v>0</v>
      </c>
      <c r="LE217" s="533">
        <f t="shared" si="248"/>
        <v>0</v>
      </c>
      <c r="LF217" s="533">
        <f t="shared" si="249"/>
        <v>0</v>
      </c>
      <c r="LG217" s="533">
        <f t="shared" si="250"/>
        <v>0</v>
      </c>
      <c r="LH217" s="533">
        <f t="shared" si="251"/>
        <v>0</v>
      </c>
      <c r="LI217" s="533">
        <f t="shared" si="252"/>
        <v>0</v>
      </c>
    </row>
    <row r="218" spans="1:321" x14ac:dyDescent="0.25">
      <c r="A218" s="14" t="str">
        <f>LCI!A60</f>
        <v>Hydrogen (kg/yr)</v>
      </c>
      <c r="B218" s="42">
        <f>B90</f>
        <v>0</v>
      </c>
      <c r="C218" s="42">
        <f t="shared" ref="C218:P218" si="364">C90</f>
        <v>2681.8959648000009</v>
      </c>
      <c r="D218" s="42">
        <f t="shared" si="364"/>
        <v>0</v>
      </c>
      <c r="E218" s="42">
        <f t="shared" si="364"/>
        <v>0</v>
      </c>
      <c r="F218" s="42">
        <f t="shared" si="364"/>
        <v>0</v>
      </c>
      <c r="G218" s="42">
        <f t="shared" si="364"/>
        <v>0</v>
      </c>
      <c r="H218" s="42">
        <f t="shared" si="364"/>
        <v>0</v>
      </c>
      <c r="I218" s="42">
        <f t="shared" si="364"/>
        <v>0</v>
      </c>
      <c r="J218" s="42">
        <f t="shared" si="364"/>
        <v>0</v>
      </c>
      <c r="K218" s="42">
        <f t="shared" si="364"/>
        <v>0</v>
      </c>
      <c r="L218" s="42">
        <f t="shared" si="364"/>
        <v>0</v>
      </c>
      <c r="M218" s="42">
        <f t="shared" si="364"/>
        <v>39801.05990772642</v>
      </c>
      <c r="N218" s="42">
        <f t="shared" si="364"/>
        <v>98563.140004999994</v>
      </c>
      <c r="O218" s="257">
        <f t="shared" si="364"/>
        <v>0</v>
      </c>
      <c r="P218" s="251">
        <f t="shared" si="364"/>
        <v>0</v>
      </c>
      <c r="Q218" s="251"/>
      <c r="R218" s="251"/>
      <c r="S218" s="251"/>
      <c r="T218" s="268"/>
      <c r="U218" s="251"/>
      <c r="V218" s="251"/>
      <c r="X218" s="45">
        <f>IF(EXACT(A218,LCI!A60),LCI!G60,-1*10^6)</f>
        <v>3.2160000000000002</v>
      </c>
      <c r="Y218" s="47">
        <f t="shared" ref="Y218:Y220" si="365">B218*$X218</f>
        <v>0</v>
      </c>
      <c r="Z218" s="47">
        <f t="shared" ref="Z218:Z220" si="366">C218*$X218</f>
        <v>8624.9774227968028</v>
      </c>
      <c r="AA218" s="47">
        <f t="shared" ref="AA218:AA220" si="367">D218*$X218</f>
        <v>0</v>
      </c>
      <c r="AB218" s="47">
        <f t="shared" si="327"/>
        <v>0</v>
      </c>
      <c r="AC218" s="47">
        <f t="shared" si="328"/>
        <v>0</v>
      </c>
      <c r="AD218" s="47">
        <f t="shared" si="334"/>
        <v>0</v>
      </c>
      <c r="AE218" s="47">
        <f t="shared" si="335"/>
        <v>0</v>
      </c>
      <c r="AF218" s="47">
        <f t="shared" si="336"/>
        <v>0</v>
      </c>
      <c r="AG218" s="47">
        <f t="shared" si="337"/>
        <v>0</v>
      </c>
      <c r="AH218" s="47">
        <f t="shared" si="338"/>
        <v>0</v>
      </c>
      <c r="AI218" s="47">
        <f t="shared" si="339"/>
        <v>0</v>
      </c>
      <c r="AJ218" s="47">
        <f t="shared" si="288"/>
        <v>128000.20866324817</v>
      </c>
      <c r="AK218" s="47">
        <f t="shared" ref="AK218:AL220" si="368">N218*$X218</f>
        <v>316979.05825608002</v>
      </c>
      <c r="AL218" s="47">
        <f t="shared" si="368"/>
        <v>0</v>
      </c>
      <c r="AM218" s="260">
        <f t="shared" ref="AM218:AM220" si="369">P218*$X218</f>
        <v>0</v>
      </c>
      <c r="AN218" s="260">
        <f t="shared" si="53"/>
        <v>0</v>
      </c>
      <c r="AO218" s="260">
        <f t="shared" si="54"/>
        <v>0</v>
      </c>
      <c r="AP218" s="260">
        <f t="shared" si="55"/>
        <v>0</v>
      </c>
      <c r="AQ218" s="260">
        <f t="shared" si="56"/>
        <v>0</v>
      </c>
      <c r="AR218" s="260">
        <f t="shared" si="57"/>
        <v>0</v>
      </c>
      <c r="AS218" s="260">
        <f t="shared" si="58"/>
        <v>0</v>
      </c>
      <c r="AU218" s="41">
        <f>IF(EXACT(A218,LCI!A60),LCI!H60,-1*10^6)</f>
        <v>1940</v>
      </c>
      <c r="AV218" s="71">
        <f t="shared" si="9"/>
        <v>0</v>
      </c>
      <c r="AW218" s="71">
        <f t="shared" si="10"/>
        <v>5202878.1717120018</v>
      </c>
      <c r="AX218" s="71">
        <f t="shared" si="11"/>
        <v>0</v>
      </c>
      <c r="AY218" s="71">
        <f t="shared" si="12"/>
        <v>0</v>
      </c>
      <c r="AZ218" s="71">
        <f t="shared" si="13"/>
        <v>0</v>
      </c>
      <c r="BA218" s="71">
        <f t="shared" si="341"/>
        <v>0</v>
      </c>
      <c r="BB218" s="71">
        <f t="shared" si="342"/>
        <v>0</v>
      </c>
      <c r="BC218" s="71">
        <f t="shared" si="343"/>
        <v>0</v>
      </c>
      <c r="BD218" s="520">
        <f t="shared" si="344"/>
        <v>0</v>
      </c>
      <c r="BE218" s="521">
        <f t="shared" si="345"/>
        <v>0</v>
      </c>
      <c r="BF218" s="71">
        <f t="shared" si="346"/>
        <v>0</v>
      </c>
      <c r="BG218" s="521">
        <f t="shared" si="278"/>
        <v>77214056.220989257</v>
      </c>
      <c r="BH218" s="529">
        <f t="shared" si="263"/>
        <v>191212491.60969999</v>
      </c>
      <c r="BI218" s="71">
        <f t="shared" si="254"/>
        <v>0</v>
      </c>
      <c r="BJ218" s="71">
        <f t="shared" si="255"/>
        <v>0</v>
      </c>
      <c r="BK218" s="71">
        <f t="shared" si="256"/>
        <v>0</v>
      </c>
      <c r="BL218" s="71">
        <f t="shared" si="257"/>
        <v>0</v>
      </c>
      <c r="BM218" s="71">
        <f t="shared" si="258"/>
        <v>0</v>
      </c>
      <c r="BN218" s="71">
        <f t="shared" si="259"/>
        <v>0</v>
      </c>
      <c r="BO218" s="71">
        <f t="shared" si="260"/>
        <v>0</v>
      </c>
      <c r="BP218" s="71">
        <f t="shared" si="261"/>
        <v>0</v>
      </c>
      <c r="BR218" s="507">
        <f>IF(EXACT(A218,LCI!A60),LCI!I60,-1*10^6)</f>
        <v>8.1269999999999995E-2</v>
      </c>
      <c r="BS218" s="507">
        <f t="shared" si="59"/>
        <v>0</v>
      </c>
      <c r="BT218" s="507">
        <f t="shared" si="60"/>
        <v>217.95768505929607</v>
      </c>
      <c r="BU218" s="507">
        <f t="shared" si="60"/>
        <v>0</v>
      </c>
      <c r="BV218" s="507">
        <f t="shared" si="60"/>
        <v>0</v>
      </c>
      <c r="BW218" s="507">
        <f t="shared" si="60"/>
        <v>0</v>
      </c>
      <c r="BX218" s="507">
        <f t="shared" si="60"/>
        <v>0</v>
      </c>
      <c r="BY218" s="507">
        <f t="shared" si="315"/>
        <v>0</v>
      </c>
      <c r="BZ218" s="507">
        <f t="shared" si="280"/>
        <v>0</v>
      </c>
      <c r="CA218" s="507">
        <f t="shared" si="280"/>
        <v>0</v>
      </c>
      <c r="CB218" s="507">
        <f t="shared" si="280"/>
        <v>0</v>
      </c>
      <c r="CC218" s="507">
        <f t="shared" si="280"/>
        <v>0</v>
      </c>
      <c r="CD218" s="507">
        <f t="shared" si="280"/>
        <v>3234.6321387009261</v>
      </c>
      <c r="CE218" s="507">
        <f t="shared" si="352"/>
        <v>8010.2263882063489</v>
      </c>
      <c r="CF218" s="507">
        <f t="shared" si="281"/>
        <v>0</v>
      </c>
      <c r="CG218" s="507">
        <f t="shared" si="281"/>
        <v>0</v>
      </c>
      <c r="CH218" s="507">
        <f t="shared" si="281"/>
        <v>0</v>
      </c>
      <c r="CI218" s="507">
        <f t="shared" si="281"/>
        <v>0</v>
      </c>
      <c r="CJ218" s="507">
        <f t="shared" si="276"/>
        <v>0</v>
      </c>
      <c r="CK218" s="507">
        <f t="shared" si="61"/>
        <v>0</v>
      </c>
      <c r="CL218" s="507">
        <f t="shared" si="61"/>
        <v>0</v>
      </c>
      <c r="CM218" s="507">
        <f t="shared" si="61"/>
        <v>0</v>
      </c>
      <c r="CO218" s="511">
        <f>IF(EXACT(A218,LCI!A60),LCI!F60,-1*10^6)</f>
        <v>79.8</v>
      </c>
      <c r="CP218" s="511">
        <f t="shared" si="62"/>
        <v>0</v>
      </c>
      <c r="CQ218" s="511">
        <f t="shared" si="62"/>
        <v>214015.29799104008</v>
      </c>
      <c r="CR218" s="511">
        <f t="shared" si="62"/>
        <v>0</v>
      </c>
      <c r="CS218" s="511">
        <f t="shared" si="62"/>
        <v>0</v>
      </c>
      <c r="CT218" s="511">
        <f t="shared" si="62"/>
        <v>0</v>
      </c>
      <c r="CU218" s="511">
        <f t="shared" si="316"/>
        <v>0</v>
      </c>
      <c r="CV218" s="511">
        <f t="shared" si="282"/>
        <v>0</v>
      </c>
      <c r="CW218" s="511">
        <f t="shared" si="282"/>
        <v>0</v>
      </c>
      <c r="CX218" s="511">
        <f t="shared" si="282"/>
        <v>0</v>
      </c>
      <c r="CY218" s="511">
        <f t="shared" si="282"/>
        <v>0</v>
      </c>
      <c r="CZ218" s="511">
        <f t="shared" si="282"/>
        <v>0</v>
      </c>
      <c r="DA218" s="511">
        <f t="shared" si="353"/>
        <v>3176124.5806365684</v>
      </c>
      <c r="DB218" s="517">
        <f t="shared" si="283"/>
        <v>7865338.5723989988</v>
      </c>
      <c r="DC218" s="511">
        <f t="shared" si="283"/>
        <v>0</v>
      </c>
      <c r="DD218" s="511">
        <f t="shared" si="283"/>
        <v>0</v>
      </c>
      <c r="DE218" s="511">
        <f t="shared" si="283"/>
        <v>0</v>
      </c>
      <c r="DF218" s="511">
        <f t="shared" si="275"/>
        <v>0</v>
      </c>
      <c r="DG218" s="511">
        <f t="shared" si="63"/>
        <v>0</v>
      </c>
      <c r="DH218" s="511">
        <f t="shared" si="63"/>
        <v>0</v>
      </c>
      <c r="DI218" s="511">
        <f t="shared" si="63"/>
        <v>0</v>
      </c>
      <c r="DJ218" s="511">
        <f t="shared" si="63"/>
        <v>0</v>
      </c>
      <c r="DL218" s="530">
        <f>IF(EXACT(A218,LCI!A60),LCI!J60,-1*10^6)</f>
        <v>3.5400000000000002E-3</v>
      </c>
      <c r="DM218" s="530">
        <f t="shared" si="64"/>
        <v>0</v>
      </c>
      <c r="DN218" s="530">
        <f t="shared" si="65"/>
        <v>9.4939117153920041</v>
      </c>
      <c r="DO218" s="530">
        <f t="shared" si="66"/>
        <v>0</v>
      </c>
      <c r="DP218" s="530">
        <f t="shared" si="67"/>
        <v>0</v>
      </c>
      <c r="DQ218" s="530">
        <f t="shared" si="68"/>
        <v>0</v>
      </c>
      <c r="DR218" s="530">
        <f t="shared" si="69"/>
        <v>0</v>
      </c>
      <c r="DS218" s="530">
        <f t="shared" si="70"/>
        <v>0</v>
      </c>
      <c r="DT218" s="530">
        <f t="shared" si="71"/>
        <v>0</v>
      </c>
      <c r="DU218" s="530">
        <f t="shared" si="72"/>
        <v>0</v>
      </c>
      <c r="DV218" s="530">
        <f t="shared" si="73"/>
        <v>0</v>
      </c>
      <c r="DW218" s="530">
        <f t="shared" si="74"/>
        <v>0</v>
      </c>
      <c r="DX218" s="530">
        <f t="shared" si="75"/>
        <v>140.89575207335153</v>
      </c>
      <c r="DY218" s="530">
        <f t="shared" si="76"/>
        <v>348.9135156177</v>
      </c>
      <c r="DZ218" s="530">
        <f t="shared" si="77"/>
        <v>0</v>
      </c>
      <c r="EA218" s="530">
        <f t="shared" si="78"/>
        <v>0</v>
      </c>
      <c r="EB218" s="530">
        <f t="shared" si="79"/>
        <v>0</v>
      </c>
      <c r="EC218" s="530">
        <f t="shared" si="80"/>
        <v>0</v>
      </c>
      <c r="ED218" s="530">
        <f t="shared" si="81"/>
        <v>0</v>
      </c>
      <c r="EE218" s="530">
        <f t="shared" si="82"/>
        <v>0</v>
      </c>
      <c r="EF218" s="530">
        <f t="shared" si="83"/>
        <v>0</v>
      </c>
      <c r="EG218" s="530">
        <f t="shared" si="84"/>
        <v>0</v>
      </c>
      <c r="EI218" s="535">
        <f>IF(EXACT(A218,LCI!A60),LCI!K60,-1*10^6)</f>
        <v>0.52520999999999995</v>
      </c>
      <c r="EJ218" s="531">
        <f t="shared" si="85"/>
        <v>0</v>
      </c>
      <c r="EK218" s="536">
        <f t="shared" si="86"/>
        <v>1408.5585796726084</v>
      </c>
      <c r="EL218" s="531">
        <f t="shared" si="87"/>
        <v>0</v>
      </c>
      <c r="EM218" s="531">
        <f t="shared" si="88"/>
        <v>0</v>
      </c>
      <c r="EN218" s="531">
        <f t="shared" si="89"/>
        <v>0</v>
      </c>
      <c r="EO218" s="531">
        <f t="shared" si="90"/>
        <v>0</v>
      </c>
      <c r="EP218" s="531">
        <f t="shared" si="91"/>
        <v>0</v>
      </c>
      <c r="EQ218" s="531">
        <f t="shared" si="92"/>
        <v>0</v>
      </c>
      <c r="ER218" s="531">
        <f t="shared" si="93"/>
        <v>0</v>
      </c>
      <c r="ES218" s="531">
        <f t="shared" si="94"/>
        <v>0</v>
      </c>
      <c r="ET218" s="531">
        <f t="shared" si="95"/>
        <v>0</v>
      </c>
      <c r="EU218" s="531">
        <f t="shared" si="96"/>
        <v>20903.914674136991</v>
      </c>
      <c r="EV218" s="531">
        <f t="shared" si="97"/>
        <v>51766.346762026042</v>
      </c>
      <c r="EW218" s="531">
        <f t="shared" si="98"/>
        <v>0</v>
      </c>
      <c r="EX218" s="531">
        <f t="shared" si="99"/>
        <v>0</v>
      </c>
      <c r="EY218" s="531">
        <f t="shared" si="100"/>
        <v>0</v>
      </c>
      <c r="EZ218" s="531">
        <f t="shared" si="101"/>
        <v>0</v>
      </c>
      <c r="FA218" s="531">
        <f t="shared" si="102"/>
        <v>0</v>
      </c>
      <c r="FB218" s="531">
        <f t="shared" si="103"/>
        <v>0</v>
      </c>
      <c r="FC218" s="531">
        <f t="shared" si="104"/>
        <v>0</v>
      </c>
      <c r="FD218" s="531">
        <f t="shared" si="105"/>
        <v>0</v>
      </c>
      <c r="FF218" s="532">
        <f>IF(EXACT(A218,LCI!A60),LCI!L60,-1*10^6)</f>
        <v>2.5000000000000001E-4</v>
      </c>
      <c r="FG218" s="532">
        <f t="shared" si="106"/>
        <v>0</v>
      </c>
      <c r="FH218" s="532">
        <f t="shared" si="107"/>
        <v>0.67047399120000029</v>
      </c>
      <c r="FI218" s="532">
        <f t="shared" si="108"/>
        <v>0</v>
      </c>
      <c r="FJ218" s="532">
        <f t="shared" si="109"/>
        <v>0</v>
      </c>
      <c r="FK218" s="532">
        <f t="shared" si="110"/>
        <v>0</v>
      </c>
      <c r="FL218" s="532">
        <f t="shared" si="111"/>
        <v>0</v>
      </c>
      <c r="FM218" s="532">
        <f t="shared" si="112"/>
        <v>0</v>
      </c>
      <c r="FN218" s="532">
        <f t="shared" si="113"/>
        <v>0</v>
      </c>
      <c r="FO218" s="532">
        <f t="shared" si="114"/>
        <v>0</v>
      </c>
      <c r="FP218" s="532">
        <f t="shared" si="115"/>
        <v>0</v>
      </c>
      <c r="FQ218" s="532">
        <f t="shared" si="116"/>
        <v>0</v>
      </c>
      <c r="FR218" s="532">
        <f t="shared" si="117"/>
        <v>9.9502649769316047</v>
      </c>
      <c r="FS218" s="532">
        <f t="shared" si="118"/>
        <v>24.640785001249998</v>
      </c>
      <c r="FT218" s="532">
        <f t="shared" si="119"/>
        <v>0</v>
      </c>
      <c r="FU218" s="532">
        <f t="shared" si="120"/>
        <v>0</v>
      </c>
      <c r="FV218" s="532">
        <f t="shared" si="121"/>
        <v>0</v>
      </c>
      <c r="FW218" s="532">
        <f t="shared" si="122"/>
        <v>0</v>
      </c>
      <c r="FX218" s="532">
        <f t="shared" si="123"/>
        <v>0</v>
      </c>
      <c r="FY218" s="532">
        <f t="shared" si="124"/>
        <v>0</v>
      </c>
      <c r="FZ218" s="532">
        <f t="shared" si="125"/>
        <v>0</v>
      </c>
      <c r="GA218" s="532">
        <f t="shared" si="126"/>
        <v>0</v>
      </c>
      <c r="GC218" s="533">
        <f>IF(EXACT(A218,LCI!A60),LCI!M60,-1*10^6)</f>
        <v>2.8200000000000001E-8</v>
      </c>
      <c r="GD218" s="533">
        <f t="shared" si="127"/>
        <v>0</v>
      </c>
      <c r="GE218" s="533">
        <f t="shared" si="128"/>
        <v>7.5629466207360034E-5</v>
      </c>
      <c r="GF218" s="533">
        <f t="shared" si="129"/>
        <v>0</v>
      </c>
      <c r="GG218" s="533">
        <f t="shared" si="130"/>
        <v>0</v>
      </c>
      <c r="GH218" s="533">
        <f t="shared" si="131"/>
        <v>0</v>
      </c>
      <c r="GI218" s="533">
        <f t="shared" si="132"/>
        <v>0</v>
      </c>
      <c r="GJ218" s="533">
        <f t="shared" si="133"/>
        <v>0</v>
      </c>
      <c r="GK218" s="533">
        <f t="shared" si="134"/>
        <v>0</v>
      </c>
      <c r="GL218" s="533">
        <f t="shared" si="135"/>
        <v>0</v>
      </c>
      <c r="GM218" s="533">
        <f t="shared" si="136"/>
        <v>0</v>
      </c>
      <c r="GN218" s="533">
        <f t="shared" si="137"/>
        <v>0</v>
      </c>
      <c r="GO218" s="533">
        <f t="shared" si="138"/>
        <v>1.1223898893978851E-3</v>
      </c>
      <c r="GP218" s="533">
        <f t="shared" si="139"/>
        <v>2.779480548141E-3</v>
      </c>
      <c r="GQ218" s="533">
        <f t="shared" si="140"/>
        <v>0</v>
      </c>
      <c r="GR218" s="533">
        <f t="shared" si="141"/>
        <v>0</v>
      </c>
      <c r="GS218" s="533">
        <f t="shared" si="142"/>
        <v>0</v>
      </c>
      <c r="GT218" s="533">
        <f t="shared" si="143"/>
        <v>0</v>
      </c>
      <c r="GU218" s="533">
        <f t="shared" si="144"/>
        <v>0</v>
      </c>
      <c r="GV218" s="533">
        <f t="shared" si="145"/>
        <v>0</v>
      </c>
      <c r="GW218" s="533">
        <f t="shared" si="146"/>
        <v>0</v>
      </c>
      <c r="GX218" s="533">
        <f t="shared" si="147"/>
        <v>0</v>
      </c>
      <c r="GZ218" s="511">
        <f>IF(EXACT(A218,LCI!A60),LCI!N60,-1*10^6)</f>
        <v>1.0999999999999999E-8</v>
      </c>
      <c r="HA218" s="511">
        <f t="shared" si="148"/>
        <v>0</v>
      </c>
      <c r="HB218" s="511">
        <f t="shared" si="149"/>
        <v>2.9500855612800007E-5</v>
      </c>
      <c r="HC218" s="511">
        <f t="shared" si="150"/>
        <v>0</v>
      </c>
      <c r="HD218" s="511">
        <f t="shared" si="151"/>
        <v>0</v>
      </c>
      <c r="HE218" s="511">
        <f t="shared" si="152"/>
        <v>0</v>
      </c>
      <c r="HF218" s="511">
        <f t="shared" si="153"/>
        <v>0</v>
      </c>
      <c r="HG218" s="511">
        <f t="shared" si="154"/>
        <v>0</v>
      </c>
      <c r="HH218" s="511">
        <f t="shared" si="155"/>
        <v>0</v>
      </c>
      <c r="HI218" s="511">
        <f t="shared" si="156"/>
        <v>0</v>
      </c>
      <c r="HJ218" s="511">
        <f t="shared" si="157"/>
        <v>0</v>
      </c>
      <c r="HK218" s="511">
        <f t="shared" si="158"/>
        <v>0</v>
      </c>
      <c r="HL218" s="511">
        <f t="shared" si="159"/>
        <v>4.3781165898499057E-4</v>
      </c>
      <c r="HM218" s="511">
        <f t="shared" si="160"/>
        <v>1.0841945400549998E-3</v>
      </c>
      <c r="HN218" s="511">
        <f t="shared" si="161"/>
        <v>0</v>
      </c>
      <c r="HO218" s="511">
        <f t="shared" si="162"/>
        <v>0</v>
      </c>
      <c r="HP218" s="511">
        <f t="shared" si="163"/>
        <v>0</v>
      </c>
      <c r="HQ218" s="511">
        <f t="shared" si="164"/>
        <v>0</v>
      </c>
      <c r="HR218" s="511">
        <f t="shared" si="165"/>
        <v>0</v>
      </c>
      <c r="HS218" s="511">
        <f t="shared" si="166"/>
        <v>0</v>
      </c>
      <c r="HT218" s="511">
        <f t="shared" si="167"/>
        <v>0</v>
      </c>
      <c r="HU218" s="511">
        <f t="shared" si="168"/>
        <v>0</v>
      </c>
      <c r="HW218" s="534">
        <f>IF(EXACT(A218,LCI!A60),LCI!O60,-1*10^6)</f>
        <v>4.19E-10</v>
      </c>
      <c r="HX218" s="534">
        <f t="shared" si="169"/>
        <v>0</v>
      </c>
      <c r="HY218" s="534">
        <f t="shared" si="170"/>
        <v>1.1237144092512003E-6</v>
      </c>
      <c r="HZ218" s="534">
        <f t="shared" si="171"/>
        <v>0</v>
      </c>
      <c r="IA218" s="534">
        <f t="shared" si="172"/>
        <v>0</v>
      </c>
      <c r="IB218" s="534">
        <f t="shared" si="173"/>
        <v>0</v>
      </c>
      <c r="IC218" s="534">
        <f t="shared" si="174"/>
        <v>0</v>
      </c>
      <c r="ID218" s="534">
        <f t="shared" si="175"/>
        <v>0</v>
      </c>
      <c r="IE218" s="534">
        <f t="shared" si="176"/>
        <v>0</v>
      </c>
      <c r="IF218" s="534">
        <f t="shared" si="177"/>
        <v>0</v>
      </c>
      <c r="IG218" s="534">
        <f t="shared" si="178"/>
        <v>0</v>
      </c>
      <c r="IH218" s="534">
        <f t="shared" si="179"/>
        <v>0</v>
      </c>
      <c r="II218" s="534">
        <f t="shared" si="180"/>
        <v>1.6676644101337371E-5</v>
      </c>
      <c r="IJ218" s="534">
        <f t="shared" si="181"/>
        <v>4.1297955662094999E-5</v>
      </c>
      <c r="IK218" s="534">
        <f t="shared" si="182"/>
        <v>0</v>
      </c>
      <c r="IL218" s="534">
        <f t="shared" si="183"/>
        <v>0</v>
      </c>
      <c r="IM218" s="534">
        <f t="shared" si="184"/>
        <v>0</v>
      </c>
      <c r="IN218" s="534">
        <f t="shared" si="185"/>
        <v>0</v>
      </c>
      <c r="IO218" s="534">
        <f t="shared" si="186"/>
        <v>0</v>
      </c>
      <c r="IP218" s="534">
        <f t="shared" si="187"/>
        <v>0</v>
      </c>
      <c r="IQ218" s="534">
        <f t="shared" si="188"/>
        <v>0</v>
      </c>
      <c r="IR218" s="534">
        <f t="shared" si="189"/>
        <v>0</v>
      </c>
      <c r="IT218" s="531">
        <f>IF(EXACT(A218,LCI!A60),LCI!P60,-1*10^6)</f>
        <v>5.2999999999999999E-2</v>
      </c>
      <c r="IU218" s="531">
        <f t="shared" si="190"/>
        <v>0</v>
      </c>
      <c r="IV218" s="531">
        <f t="shared" si="191"/>
        <v>142.14048613440005</v>
      </c>
      <c r="IW218" s="531">
        <f t="shared" si="192"/>
        <v>0</v>
      </c>
      <c r="IX218" s="531">
        <f t="shared" si="193"/>
        <v>0</v>
      </c>
      <c r="IY218" s="531">
        <f t="shared" si="194"/>
        <v>0</v>
      </c>
      <c r="IZ218" s="531">
        <f t="shared" si="195"/>
        <v>0</v>
      </c>
      <c r="JA218" s="531">
        <f t="shared" si="196"/>
        <v>0</v>
      </c>
      <c r="JB218" s="531">
        <f t="shared" si="197"/>
        <v>0</v>
      </c>
      <c r="JC218" s="531">
        <f t="shared" si="198"/>
        <v>0</v>
      </c>
      <c r="JD218" s="531">
        <f t="shared" si="199"/>
        <v>0</v>
      </c>
      <c r="JE218" s="531">
        <f t="shared" si="200"/>
        <v>0</v>
      </c>
      <c r="JF218" s="531">
        <f t="shared" si="201"/>
        <v>2109.4561751095002</v>
      </c>
      <c r="JG218" s="531">
        <f t="shared" si="202"/>
        <v>5223.8464202649993</v>
      </c>
      <c r="JH218" s="531">
        <f t="shared" si="203"/>
        <v>0</v>
      </c>
      <c r="JI218" s="531">
        <f t="shared" si="204"/>
        <v>0</v>
      </c>
      <c r="JJ218" s="531">
        <f t="shared" si="205"/>
        <v>0</v>
      </c>
      <c r="JK218" s="531">
        <f t="shared" si="206"/>
        <v>0</v>
      </c>
      <c r="JL218" s="531">
        <f t="shared" si="207"/>
        <v>0</v>
      </c>
      <c r="JM218" s="531">
        <f t="shared" si="208"/>
        <v>0</v>
      </c>
      <c r="JN218" s="531">
        <f t="shared" si="209"/>
        <v>0</v>
      </c>
      <c r="JO218" s="531">
        <f t="shared" si="210"/>
        <v>0</v>
      </c>
      <c r="JQ218" s="532">
        <f>IF(EXACT(A218,LCI!A60),LCI!Q60,-1*10^6)</f>
        <v>9.48</v>
      </c>
      <c r="JR218" s="532">
        <f t="shared" si="211"/>
        <v>0</v>
      </c>
      <c r="JS218" s="532">
        <f t="shared" si="212"/>
        <v>25424.373746304009</v>
      </c>
      <c r="JT218" s="532">
        <f t="shared" si="213"/>
        <v>0</v>
      </c>
      <c r="JU218" s="532">
        <f t="shared" si="214"/>
        <v>0</v>
      </c>
      <c r="JV218" s="532">
        <f t="shared" si="215"/>
        <v>0</v>
      </c>
      <c r="JW218" s="532">
        <f t="shared" si="216"/>
        <v>0</v>
      </c>
      <c r="JX218" s="532">
        <f t="shared" si="217"/>
        <v>0</v>
      </c>
      <c r="JY218" s="532">
        <f t="shared" si="218"/>
        <v>0</v>
      </c>
      <c r="JZ218" s="532">
        <f t="shared" si="219"/>
        <v>0</v>
      </c>
      <c r="KA218" s="532">
        <f t="shared" si="220"/>
        <v>0</v>
      </c>
      <c r="KB218" s="532">
        <f t="shared" si="221"/>
        <v>0</v>
      </c>
      <c r="KC218" s="532">
        <f t="shared" si="222"/>
        <v>377314.04792524647</v>
      </c>
      <c r="KD218" s="532">
        <f t="shared" si="223"/>
        <v>934378.56724739994</v>
      </c>
      <c r="KE218" s="532">
        <f t="shared" si="224"/>
        <v>0</v>
      </c>
      <c r="KF218" s="532">
        <f t="shared" si="225"/>
        <v>0</v>
      </c>
      <c r="KG218" s="532">
        <f t="shared" si="226"/>
        <v>0</v>
      </c>
      <c r="KH218" s="532">
        <f t="shared" si="227"/>
        <v>0</v>
      </c>
      <c r="KI218" s="532">
        <f t="shared" si="228"/>
        <v>0</v>
      </c>
      <c r="KJ218" s="532">
        <f t="shared" si="229"/>
        <v>0</v>
      </c>
      <c r="KK218" s="532">
        <f t="shared" si="230"/>
        <v>0</v>
      </c>
      <c r="KL218" s="532">
        <f t="shared" si="231"/>
        <v>0</v>
      </c>
      <c r="KN218" s="533">
        <f>IF(EXACT(A218,LCI!A60),LCI!R60,-1*10^6)</f>
        <v>2.5000000000000001E-4</v>
      </c>
      <c r="KO218" s="533">
        <f t="shared" si="232"/>
        <v>0</v>
      </c>
      <c r="KP218" s="533">
        <f t="shared" si="233"/>
        <v>0.67047399120000029</v>
      </c>
      <c r="KQ218" s="533">
        <f t="shared" si="234"/>
        <v>0</v>
      </c>
      <c r="KR218" s="533">
        <f t="shared" si="235"/>
        <v>0</v>
      </c>
      <c r="KS218" s="533">
        <f t="shared" si="236"/>
        <v>0</v>
      </c>
      <c r="KT218" s="533">
        <f t="shared" si="237"/>
        <v>0</v>
      </c>
      <c r="KU218" s="533">
        <f t="shared" si="238"/>
        <v>0</v>
      </c>
      <c r="KV218" s="533">
        <f t="shared" si="239"/>
        <v>0</v>
      </c>
      <c r="KW218" s="533">
        <f t="shared" si="240"/>
        <v>0</v>
      </c>
      <c r="KX218" s="533">
        <f t="shared" si="241"/>
        <v>0</v>
      </c>
      <c r="KY218" s="533">
        <f t="shared" si="242"/>
        <v>0</v>
      </c>
      <c r="KZ218" s="533">
        <f t="shared" si="243"/>
        <v>9.9502649769316047</v>
      </c>
      <c r="LA218" s="533">
        <f t="shared" si="244"/>
        <v>24.640785001249998</v>
      </c>
      <c r="LB218" s="533">
        <f t="shared" si="245"/>
        <v>0</v>
      </c>
      <c r="LC218" s="533">
        <f t="shared" si="246"/>
        <v>0</v>
      </c>
      <c r="LD218" s="533">
        <f t="shared" si="247"/>
        <v>0</v>
      </c>
      <c r="LE218" s="533">
        <f t="shared" si="248"/>
        <v>0</v>
      </c>
      <c r="LF218" s="533">
        <f t="shared" si="249"/>
        <v>0</v>
      </c>
      <c r="LG218" s="533">
        <f t="shared" si="250"/>
        <v>0</v>
      </c>
      <c r="LH218" s="533">
        <f t="shared" si="251"/>
        <v>0</v>
      </c>
      <c r="LI218" s="533">
        <f t="shared" si="252"/>
        <v>0</v>
      </c>
    </row>
    <row r="219" spans="1:321" x14ac:dyDescent="0.25">
      <c r="A219" s="14" t="str">
        <f>LCI!A61</f>
        <v>Natural Gas (kg/yr)</v>
      </c>
      <c r="B219" s="42">
        <f>B39+B71+B91</f>
        <v>6919.818051188965</v>
      </c>
      <c r="C219" s="42">
        <f>C39+C71+C91</f>
        <v>15507.703654862755</v>
      </c>
      <c r="D219" s="42">
        <f>D39+D71+D91</f>
        <v>856</v>
      </c>
      <c r="E219" s="42">
        <f>E39+E71+E91</f>
        <v>856</v>
      </c>
      <c r="F219" s="42">
        <f t="shared" ref="F219:I219" si="370">F39+F71+F91</f>
        <v>856</v>
      </c>
      <c r="G219" s="42">
        <f t="shared" si="370"/>
        <v>0</v>
      </c>
      <c r="H219" s="42">
        <f t="shared" si="370"/>
        <v>0</v>
      </c>
      <c r="I219" s="42">
        <f t="shared" si="370"/>
        <v>0</v>
      </c>
      <c r="J219" s="42">
        <f t="shared" ref="J219:P219" si="371">J39+J71+J91</f>
        <v>0</v>
      </c>
      <c r="K219" s="42">
        <f t="shared" si="371"/>
        <v>0</v>
      </c>
      <c r="L219" s="42">
        <f t="shared" si="371"/>
        <v>0</v>
      </c>
      <c r="M219" s="42">
        <f t="shared" si="371"/>
        <v>233996.59410071204</v>
      </c>
      <c r="N219" s="42">
        <f t="shared" si="371"/>
        <v>394008.68524268561</v>
      </c>
      <c r="O219" s="257">
        <f t="shared" si="371"/>
        <v>0</v>
      </c>
      <c r="P219" s="251">
        <f t="shared" si="371"/>
        <v>0</v>
      </c>
      <c r="Q219" s="251"/>
      <c r="R219" s="251"/>
      <c r="S219" s="251"/>
      <c r="T219" s="268"/>
      <c r="U219" s="251"/>
      <c r="V219" s="251"/>
      <c r="X219" s="45">
        <f>IF(EXACT(A219,LCI!A61),LCI!G61,-1*10^6)</f>
        <v>0.25</v>
      </c>
      <c r="Y219" s="47">
        <f t="shared" si="365"/>
        <v>1729.9545127972413</v>
      </c>
      <c r="Z219" s="47">
        <f t="shared" si="366"/>
        <v>3876.9259137156887</v>
      </c>
      <c r="AA219" s="47">
        <f t="shared" si="367"/>
        <v>214</v>
      </c>
      <c r="AB219" s="47">
        <f t="shared" si="327"/>
        <v>214</v>
      </c>
      <c r="AC219" s="47">
        <f t="shared" si="328"/>
        <v>214</v>
      </c>
      <c r="AD219" s="47">
        <f t="shared" si="334"/>
        <v>0</v>
      </c>
      <c r="AE219" s="47">
        <f t="shared" si="335"/>
        <v>0</v>
      </c>
      <c r="AF219" s="47">
        <f t="shared" si="336"/>
        <v>0</v>
      </c>
      <c r="AG219" s="47">
        <f t="shared" si="337"/>
        <v>0</v>
      </c>
      <c r="AH219" s="47">
        <f t="shared" si="338"/>
        <v>0</v>
      </c>
      <c r="AI219" s="47">
        <f t="shared" si="339"/>
        <v>0</v>
      </c>
      <c r="AJ219" s="47">
        <f t="shared" si="288"/>
        <v>58499.14852517801</v>
      </c>
      <c r="AK219" s="47">
        <f t="shared" si="368"/>
        <v>98502.171310671401</v>
      </c>
      <c r="AL219" s="262">
        <f t="shared" ref="AL219:AL220" si="372">O219*$X219</f>
        <v>0</v>
      </c>
      <c r="AM219" s="260">
        <f t="shared" si="369"/>
        <v>0</v>
      </c>
      <c r="AN219" s="260">
        <f t="shared" si="53"/>
        <v>0</v>
      </c>
      <c r="AO219" s="260">
        <f t="shared" si="54"/>
        <v>0</v>
      </c>
      <c r="AP219" s="260">
        <f t="shared" si="55"/>
        <v>0</v>
      </c>
      <c r="AQ219" s="260">
        <f t="shared" si="56"/>
        <v>0</v>
      </c>
      <c r="AR219" s="260">
        <f t="shared" si="57"/>
        <v>0</v>
      </c>
      <c r="AS219" s="260">
        <f t="shared" si="58"/>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341"/>
        <v>0</v>
      </c>
      <c r="BB219" s="71">
        <f t="shared" si="342"/>
        <v>0</v>
      </c>
      <c r="BC219" s="71">
        <f t="shared" si="343"/>
        <v>0</v>
      </c>
      <c r="BD219" s="520">
        <f t="shared" si="344"/>
        <v>0</v>
      </c>
      <c r="BE219" s="521">
        <f t="shared" si="345"/>
        <v>0</v>
      </c>
      <c r="BF219" s="71">
        <f t="shared" si="346"/>
        <v>0</v>
      </c>
      <c r="BG219" s="521">
        <f>M219*$AU219</f>
        <v>818988079.35249209</v>
      </c>
      <c r="BH219" s="529">
        <f t="shared" si="263"/>
        <v>1379030398.3493996</v>
      </c>
      <c r="BI219" s="71">
        <f t="shared" si="254"/>
        <v>0</v>
      </c>
      <c r="BJ219" s="71">
        <f t="shared" si="255"/>
        <v>0</v>
      </c>
      <c r="BK219" s="71">
        <f t="shared" si="256"/>
        <v>0</v>
      </c>
      <c r="BL219" s="71">
        <f t="shared" si="257"/>
        <v>0</v>
      </c>
      <c r="BM219" s="71">
        <f t="shared" si="258"/>
        <v>0</v>
      </c>
      <c r="BN219" s="71">
        <f t="shared" si="259"/>
        <v>0</v>
      </c>
      <c r="BO219" s="71">
        <f t="shared" si="260"/>
        <v>0</v>
      </c>
      <c r="BP219" s="71">
        <f t="shared" si="261"/>
        <v>0</v>
      </c>
      <c r="BR219" s="507">
        <f>IF(EXACT(A219,LCI!A61),LCI!I61,-1*10^6)</f>
        <v>0</v>
      </c>
      <c r="BS219" s="507">
        <f t="shared" si="59"/>
        <v>0</v>
      </c>
      <c r="BT219" s="507">
        <f t="shared" si="60"/>
        <v>0</v>
      </c>
      <c r="BU219" s="507">
        <f t="shared" si="60"/>
        <v>0</v>
      </c>
      <c r="BV219" s="507">
        <f t="shared" si="60"/>
        <v>0</v>
      </c>
      <c r="BW219" s="507">
        <f t="shared" si="60"/>
        <v>0</v>
      </c>
      <c r="BX219" s="507">
        <f t="shared" si="60"/>
        <v>0</v>
      </c>
      <c r="BY219" s="507">
        <f t="shared" si="315"/>
        <v>0</v>
      </c>
      <c r="BZ219" s="507">
        <f t="shared" si="280"/>
        <v>0</v>
      </c>
      <c r="CA219" s="507">
        <f t="shared" si="280"/>
        <v>0</v>
      </c>
      <c r="CB219" s="507">
        <f t="shared" si="280"/>
        <v>0</v>
      </c>
      <c r="CC219" s="507">
        <f t="shared" si="280"/>
        <v>0</v>
      </c>
      <c r="CD219" s="507">
        <f t="shared" si="280"/>
        <v>0</v>
      </c>
      <c r="CE219" s="507">
        <f t="shared" si="352"/>
        <v>0</v>
      </c>
      <c r="CF219" s="507">
        <f t="shared" si="281"/>
        <v>0</v>
      </c>
      <c r="CG219" s="507">
        <f t="shared" si="281"/>
        <v>0</v>
      </c>
      <c r="CH219" s="507">
        <f t="shared" si="281"/>
        <v>0</v>
      </c>
      <c r="CI219" s="507">
        <f t="shared" si="281"/>
        <v>0</v>
      </c>
      <c r="CJ219" s="507">
        <f t="shared" si="276"/>
        <v>0</v>
      </c>
      <c r="CK219" s="507">
        <f t="shared" si="61"/>
        <v>0</v>
      </c>
      <c r="CL219" s="507">
        <f t="shared" si="61"/>
        <v>0</v>
      </c>
      <c r="CM219" s="507">
        <f t="shared" si="61"/>
        <v>0</v>
      </c>
      <c r="CO219" s="511">
        <f>IF(EXACT(A219,LCI!A61),LCI!F61,-1*10^6)</f>
        <v>1.3</v>
      </c>
      <c r="CP219" s="511">
        <f t="shared" si="62"/>
        <v>8995.7634665456553</v>
      </c>
      <c r="CQ219" s="511">
        <f t="shared" si="62"/>
        <v>20160.014751321582</v>
      </c>
      <c r="CR219" s="511">
        <f t="shared" si="62"/>
        <v>1112.8</v>
      </c>
      <c r="CS219" s="511">
        <f t="shared" si="62"/>
        <v>1112.8</v>
      </c>
      <c r="CT219" s="511">
        <f t="shared" si="62"/>
        <v>1112.8</v>
      </c>
      <c r="CU219" s="511">
        <f t="shared" si="316"/>
        <v>0</v>
      </c>
      <c r="CV219" s="511">
        <f t="shared" si="282"/>
        <v>0</v>
      </c>
      <c r="CW219" s="511">
        <f t="shared" si="282"/>
        <v>0</v>
      </c>
      <c r="CX219" s="511">
        <f t="shared" si="282"/>
        <v>0</v>
      </c>
      <c r="CY219" s="511">
        <f t="shared" si="282"/>
        <v>0</v>
      </c>
      <c r="CZ219" s="511">
        <f t="shared" si="282"/>
        <v>0</v>
      </c>
      <c r="DA219" s="511">
        <f t="shared" si="353"/>
        <v>304195.57233092567</v>
      </c>
      <c r="DB219" s="517">
        <f t="shared" si="283"/>
        <v>512211.29081549129</v>
      </c>
      <c r="DC219" s="511">
        <f t="shared" si="283"/>
        <v>0</v>
      </c>
      <c r="DD219" s="511">
        <f t="shared" si="283"/>
        <v>0</v>
      </c>
      <c r="DE219" s="511">
        <f t="shared" si="283"/>
        <v>0</v>
      </c>
      <c r="DF219" s="511">
        <f t="shared" si="275"/>
        <v>0</v>
      </c>
      <c r="DG219" s="511">
        <f t="shared" si="63"/>
        <v>0</v>
      </c>
      <c r="DH219" s="511">
        <f t="shared" si="63"/>
        <v>0</v>
      </c>
      <c r="DI219" s="511">
        <f t="shared" si="63"/>
        <v>0</v>
      </c>
      <c r="DJ219" s="511">
        <f t="shared" si="63"/>
        <v>0</v>
      </c>
      <c r="DL219" s="530">
        <f>IF(EXACT(A219,LCI!A61),LCI!J61,-1*10^6)</f>
        <v>0</v>
      </c>
      <c r="DM219" s="530">
        <f t="shared" si="64"/>
        <v>0</v>
      </c>
      <c r="DN219" s="530">
        <f t="shared" si="65"/>
        <v>0</v>
      </c>
      <c r="DO219" s="530">
        <f t="shared" si="66"/>
        <v>0</v>
      </c>
      <c r="DP219" s="530">
        <f t="shared" si="67"/>
        <v>0</v>
      </c>
      <c r="DQ219" s="530">
        <f t="shared" si="68"/>
        <v>0</v>
      </c>
      <c r="DR219" s="530">
        <f t="shared" si="69"/>
        <v>0</v>
      </c>
      <c r="DS219" s="530">
        <f t="shared" si="70"/>
        <v>0</v>
      </c>
      <c r="DT219" s="530">
        <f t="shared" si="71"/>
        <v>0</v>
      </c>
      <c r="DU219" s="530">
        <f t="shared" si="72"/>
        <v>0</v>
      </c>
      <c r="DV219" s="530">
        <f t="shared" si="73"/>
        <v>0</v>
      </c>
      <c r="DW219" s="530">
        <f t="shared" si="74"/>
        <v>0</v>
      </c>
      <c r="DX219" s="530">
        <f t="shared" si="75"/>
        <v>0</v>
      </c>
      <c r="DY219" s="530">
        <f t="shared" si="76"/>
        <v>0</v>
      </c>
      <c r="DZ219" s="530">
        <f t="shared" si="77"/>
        <v>0</v>
      </c>
      <c r="EA219" s="530">
        <f t="shared" si="78"/>
        <v>0</v>
      </c>
      <c r="EB219" s="530">
        <f t="shared" si="79"/>
        <v>0</v>
      </c>
      <c r="EC219" s="530">
        <f t="shared" si="80"/>
        <v>0</v>
      </c>
      <c r="ED219" s="530">
        <f t="shared" si="81"/>
        <v>0</v>
      </c>
      <c r="EE219" s="530">
        <f t="shared" si="82"/>
        <v>0</v>
      </c>
      <c r="EF219" s="530">
        <f t="shared" si="83"/>
        <v>0</v>
      </c>
      <c r="EG219" s="530">
        <f t="shared" si="84"/>
        <v>0</v>
      </c>
      <c r="EI219" s="535">
        <f>IF(EXACT(A219,LCI!A61),LCI!K61,-1*10^6)</f>
        <v>0</v>
      </c>
      <c r="EJ219" s="531">
        <f t="shared" si="85"/>
        <v>0</v>
      </c>
      <c r="EK219" s="536">
        <f t="shared" si="86"/>
        <v>0</v>
      </c>
      <c r="EL219" s="531">
        <f t="shared" si="87"/>
        <v>0</v>
      </c>
      <c r="EM219" s="531">
        <f t="shared" si="88"/>
        <v>0</v>
      </c>
      <c r="EN219" s="531">
        <f t="shared" si="89"/>
        <v>0</v>
      </c>
      <c r="EO219" s="531">
        <f t="shared" si="90"/>
        <v>0</v>
      </c>
      <c r="EP219" s="531">
        <f t="shared" si="91"/>
        <v>0</v>
      </c>
      <c r="EQ219" s="531">
        <f t="shared" si="92"/>
        <v>0</v>
      </c>
      <c r="ER219" s="531">
        <f t="shared" si="93"/>
        <v>0</v>
      </c>
      <c r="ES219" s="531">
        <f t="shared" si="94"/>
        <v>0</v>
      </c>
      <c r="ET219" s="531">
        <f t="shared" si="95"/>
        <v>0</v>
      </c>
      <c r="EU219" s="531">
        <f t="shared" si="96"/>
        <v>0</v>
      </c>
      <c r="EV219" s="531">
        <f t="shared" si="97"/>
        <v>0</v>
      </c>
      <c r="EW219" s="531">
        <f t="shared" si="98"/>
        <v>0</v>
      </c>
      <c r="EX219" s="531">
        <f t="shared" si="99"/>
        <v>0</v>
      </c>
      <c r="EY219" s="531">
        <f t="shared" si="100"/>
        <v>0</v>
      </c>
      <c r="EZ219" s="531">
        <f t="shared" si="101"/>
        <v>0</v>
      </c>
      <c r="FA219" s="531">
        <f t="shared" si="102"/>
        <v>0</v>
      </c>
      <c r="FB219" s="531">
        <f t="shared" si="103"/>
        <v>0</v>
      </c>
      <c r="FC219" s="531">
        <f t="shared" si="104"/>
        <v>0</v>
      </c>
      <c r="FD219" s="531">
        <f t="shared" si="105"/>
        <v>0</v>
      </c>
      <c r="FF219" s="532">
        <f>IF(EXACT(A219,LCI!A61),LCI!L61,-1*10^6)</f>
        <v>0</v>
      </c>
      <c r="FG219" s="532">
        <f t="shared" si="106"/>
        <v>0</v>
      </c>
      <c r="FH219" s="532">
        <f t="shared" si="107"/>
        <v>0</v>
      </c>
      <c r="FI219" s="532">
        <f t="shared" si="108"/>
        <v>0</v>
      </c>
      <c r="FJ219" s="532">
        <f t="shared" si="109"/>
        <v>0</v>
      </c>
      <c r="FK219" s="532">
        <f t="shared" si="110"/>
        <v>0</v>
      </c>
      <c r="FL219" s="532">
        <f t="shared" si="111"/>
        <v>0</v>
      </c>
      <c r="FM219" s="532">
        <f t="shared" si="112"/>
        <v>0</v>
      </c>
      <c r="FN219" s="532">
        <f t="shared" si="113"/>
        <v>0</v>
      </c>
      <c r="FO219" s="532">
        <f t="shared" si="114"/>
        <v>0</v>
      </c>
      <c r="FP219" s="532">
        <f t="shared" si="115"/>
        <v>0</v>
      </c>
      <c r="FQ219" s="532">
        <f t="shared" si="116"/>
        <v>0</v>
      </c>
      <c r="FR219" s="532">
        <f t="shared" si="117"/>
        <v>0</v>
      </c>
      <c r="FS219" s="532">
        <f t="shared" si="118"/>
        <v>0</v>
      </c>
      <c r="FT219" s="532">
        <f t="shared" si="119"/>
        <v>0</v>
      </c>
      <c r="FU219" s="532">
        <f t="shared" si="120"/>
        <v>0</v>
      </c>
      <c r="FV219" s="532">
        <f t="shared" si="121"/>
        <v>0</v>
      </c>
      <c r="FW219" s="532">
        <f t="shared" si="122"/>
        <v>0</v>
      </c>
      <c r="FX219" s="532">
        <f t="shared" si="123"/>
        <v>0</v>
      </c>
      <c r="FY219" s="532">
        <f t="shared" si="124"/>
        <v>0</v>
      </c>
      <c r="FZ219" s="532">
        <f t="shared" si="125"/>
        <v>0</v>
      </c>
      <c r="GA219" s="532">
        <f t="shared" si="126"/>
        <v>0</v>
      </c>
      <c r="GC219" s="533">
        <f>IF(EXACT(A219,LCI!A61),LCI!M61,-1*10^6)</f>
        <v>0</v>
      </c>
      <c r="GD219" s="533">
        <f t="shared" si="127"/>
        <v>0</v>
      </c>
      <c r="GE219" s="533">
        <f t="shared" si="128"/>
        <v>0</v>
      </c>
      <c r="GF219" s="533">
        <f t="shared" si="129"/>
        <v>0</v>
      </c>
      <c r="GG219" s="533">
        <f t="shared" si="130"/>
        <v>0</v>
      </c>
      <c r="GH219" s="533">
        <f t="shared" si="131"/>
        <v>0</v>
      </c>
      <c r="GI219" s="533">
        <f t="shared" si="132"/>
        <v>0</v>
      </c>
      <c r="GJ219" s="533">
        <f t="shared" si="133"/>
        <v>0</v>
      </c>
      <c r="GK219" s="533">
        <f t="shared" si="134"/>
        <v>0</v>
      </c>
      <c r="GL219" s="533">
        <f t="shared" si="135"/>
        <v>0</v>
      </c>
      <c r="GM219" s="533">
        <f t="shared" si="136"/>
        <v>0</v>
      </c>
      <c r="GN219" s="533">
        <f t="shared" si="137"/>
        <v>0</v>
      </c>
      <c r="GO219" s="533">
        <f t="shared" si="138"/>
        <v>0</v>
      </c>
      <c r="GP219" s="533">
        <f t="shared" si="139"/>
        <v>0</v>
      </c>
      <c r="GQ219" s="533">
        <f t="shared" si="140"/>
        <v>0</v>
      </c>
      <c r="GR219" s="533">
        <f t="shared" si="141"/>
        <v>0</v>
      </c>
      <c r="GS219" s="533">
        <f t="shared" si="142"/>
        <v>0</v>
      </c>
      <c r="GT219" s="533">
        <f t="shared" si="143"/>
        <v>0</v>
      </c>
      <c r="GU219" s="533">
        <f t="shared" si="144"/>
        <v>0</v>
      </c>
      <c r="GV219" s="533">
        <f t="shared" si="145"/>
        <v>0</v>
      </c>
      <c r="GW219" s="533">
        <f t="shared" si="146"/>
        <v>0</v>
      </c>
      <c r="GX219" s="533">
        <f t="shared" si="147"/>
        <v>0</v>
      </c>
      <c r="GZ219" s="511">
        <f>IF(EXACT(A219,LCI!A61),LCI!N61,-1*10^6)</f>
        <v>0</v>
      </c>
      <c r="HA219" s="511">
        <f t="shared" si="148"/>
        <v>0</v>
      </c>
      <c r="HB219" s="511">
        <f t="shared" si="149"/>
        <v>0</v>
      </c>
      <c r="HC219" s="511">
        <f t="shared" si="150"/>
        <v>0</v>
      </c>
      <c r="HD219" s="511">
        <f t="shared" si="151"/>
        <v>0</v>
      </c>
      <c r="HE219" s="511">
        <f t="shared" si="152"/>
        <v>0</v>
      </c>
      <c r="HF219" s="511">
        <f t="shared" si="153"/>
        <v>0</v>
      </c>
      <c r="HG219" s="511">
        <f t="shared" si="154"/>
        <v>0</v>
      </c>
      <c r="HH219" s="511">
        <f t="shared" si="155"/>
        <v>0</v>
      </c>
      <c r="HI219" s="511">
        <f t="shared" si="156"/>
        <v>0</v>
      </c>
      <c r="HJ219" s="511">
        <f t="shared" si="157"/>
        <v>0</v>
      </c>
      <c r="HK219" s="511">
        <f t="shared" si="158"/>
        <v>0</v>
      </c>
      <c r="HL219" s="511">
        <f t="shared" si="159"/>
        <v>0</v>
      </c>
      <c r="HM219" s="511">
        <f t="shared" si="160"/>
        <v>0</v>
      </c>
      <c r="HN219" s="511">
        <f t="shared" si="161"/>
        <v>0</v>
      </c>
      <c r="HO219" s="511">
        <f t="shared" si="162"/>
        <v>0</v>
      </c>
      <c r="HP219" s="511">
        <f t="shared" si="163"/>
        <v>0</v>
      </c>
      <c r="HQ219" s="511">
        <f t="shared" si="164"/>
        <v>0</v>
      </c>
      <c r="HR219" s="511">
        <f t="shared" si="165"/>
        <v>0</v>
      </c>
      <c r="HS219" s="511">
        <f t="shared" si="166"/>
        <v>0</v>
      </c>
      <c r="HT219" s="511">
        <f t="shared" si="167"/>
        <v>0</v>
      </c>
      <c r="HU219" s="511">
        <f t="shared" si="168"/>
        <v>0</v>
      </c>
      <c r="HW219" s="534">
        <f>IF(EXACT(A219,LCI!A61),LCI!O61,-1*10^6)</f>
        <v>0</v>
      </c>
      <c r="HX219" s="534">
        <f t="shared" si="169"/>
        <v>0</v>
      </c>
      <c r="HY219" s="534">
        <f t="shared" si="170"/>
        <v>0</v>
      </c>
      <c r="HZ219" s="534">
        <f t="shared" si="171"/>
        <v>0</v>
      </c>
      <c r="IA219" s="534">
        <f t="shared" si="172"/>
        <v>0</v>
      </c>
      <c r="IB219" s="534">
        <f t="shared" si="173"/>
        <v>0</v>
      </c>
      <c r="IC219" s="534">
        <f t="shared" si="174"/>
        <v>0</v>
      </c>
      <c r="ID219" s="534">
        <f t="shared" si="175"/>
        <v>0</v>
      </c>
      <c r="IE219" s="534">
        <f t="shared" si="176"/>
        <v>0</v>
      </c>
      <c r="IF219" s="534">
        <f t="shared" si="177"/>
        <v>0</v>
      </c>
      <c r="IG219" s="534">
        <f t="shared" si="178"/>
        <v>0</v>
      </c>
      <c r="IH219" s="534">
        <f t="shared" si="179"/>
        <v>0</v>
      </c>
      <c r="II219" s="534">
        <f t="shared" si="180"/>
        <v>0</v>
      </c>
      <c r="IJ219" s="534">
        <f t="shared" si="181"/>
        <v>0</v>
      </c>
      <c r="IK219" s="534">
        <f t="shared" si="182"/>
        <v>0</v>
      </c>
      <c r="IL219" s="534">
        <f t="shared" si="183"/>
        <v>0</v>
      </c>
      <c r="IM219" s="534">
        <f t="shared" si="184"/>
        <v>0</v>
      </c>
      <c r="IN219" s="534">
        <f t="shared" si="185"/>
        <v>0</v>
      </c>
      <c r="IO219" s="534">
        <f t="shared" si="186"/>
        <v>0</v>
      </c>
      <c r="IP219" s="534">
        <f t="shared" si="187"/>
        <v>0</v>
      </c>
      <c r="IQ219" s="534">
        <f t="shared" si="188"/>
        <v>0</v>
      </c>
      <c r="IR219" s="534">
        <f t="shared" si="189"/>
        <v>0</v>
      </c>
      <c r="IT219" s="531">
        <f>IF(EXACT(A219,LCI!A61),LCI!P61,-1*10^6)</f>
        <v>0</v>
      </c>
      <c r="IU219" s="531">
        <f t="shared" si="190"/>
        <v>0</v>
      </c>
      <c r="IV219" s="531">
        <f t="shared" si="191"/>
        <v>0</v>
      </c>
      <c r="IW219" s="531">
        <f t="shared" si="192"/>
        <v>0</v>
      </c>
      <c r="IX219" s="531">
        <f t="shared" si="193"/>
        <v>0</v>
      </c>
      <c r="IY219" s="531">
        <f t="shared" si="194"/>
        <v>0</v>
      </c>
      <c r="IZ219" s="531">
        <f t="shared" si="195"/>
        <v>0</v>
      </c>
      <c r="JA219" s="531">
        <f t="shared" si="196"/>
        <v>0</v>
      </c>
      <c r="JB219" s="531">
        <f t="shared" si="197"/>
        <v>0</v>
      </c>
      <c r="JC219" s="531">
        <f t="shared" si="198"/>
        <v>0</v>
      </c>
      <c r="JD219" s="531">
        <f t="shared" si="199"/>
        <v>0</v>
      </c>
      <c r="JE219" s="531">
        <f t="shared" si="200"/>
        <v>0</v>
      </c>
      <c r="JF219" s="531">
        <f t="shared" si="201"/>
        <v>0</v>
      </c>
      <c r="JG219" s="531">
        <f t="shared" si="202"/>
        <v>0</v>
      </c>
      <c r="JH219" s="531">
        <f t="shared" si="203"/>
        <v>0</v>
      </c>
      <c r="JI219" s="531">
        <f t="shared" si="204"/>
        <v>0</v>
      </c>
      <c r="JJ219" s="531">
        <f t="shared" si="205"/>
        <v>0</v>
      </c>
      <c r="JK219" s="531">
        <f t="shared" si="206"/>
        <v>0</v>
      </c>
      <c r="JL219" s="531">
        <f t="shared" si="207"/>
        <v>0</v>
      </c>
      <c r="JM219" s="531">
        <f t="shared" si="208"/>
        <v>0</v>
      </c>
      <c r="JN219" s="531">
        <f t="shared" si="209"/>
        <v>0</v>
      </c>
      <c r="JO219" s="531">
        <f t="shared" si="210"/>
        <v>0</v>
      </c>
      <c r="JQ219" s="532">
        <f>IF(EXACT(A219,LCI!A61),LCI!Q61,-1*10^6)</f>
        <v>0</v>
      </c>
      <c r="JR219" s="532">
        <f t="shared" si="211"/>
        <v>0</v>
      </c>
      <c r="JS219" s="532">
        <f t="shared" si="212"/>
        <v>0</v>
      </c>
      <c r="JT219" s="532">
        <f t="shared" si="213"/>
        <v>0</v>
      </c>
      <c r="JU219" s="532">
        <f t="shared" si="214"/>
        <v>0</v>
      </c>
      <c r="JV219" s="532">
        <f t="shared" si="215"/>
        <v>0</v>
      </c>
      <c r="JW219" s="532">
        <f t="shared" si="216"/>
        <v>0</v>
      </c>
      <c r="JX219" s="532">
        <f t="shared" si="217"/>
        <v>0</v>
      </c>
      <c r="JY219" s="532">
        <f t="shared" si="218"/>
        <v>0</v>
      </c>
      <c r="JZ219" s="532">
        <f t="shared" si="219"/>
        <v>0</v>
      </c>
      <c r="KA219" s="532">
        <f t="shared" si="220"/>
        <v>0</v>
      </c>
      <c r="KB219" s="532">
        <f t="shared" si="221"/>
        <v>0</v>
      </c>
      <c r="KC219" s="532">
        <f t="shared" si="222"/>
        <v>0</v>
      </c>
      <c r="KD219" s="532">
        <f t="shared" si="223"/>
        <v>0</v>
      </c>
      <c r="KE219" s="532">
        <f t="shared" si="224"/>
        <v>0</v>
      </c>
      <c r="KF219" s="532">
        <f t="shared" si="225"/>
        <v>0</v>
      </c>
      <c r="KG219" s="532">
        <f t="shared" si="226"/>
        <v>0</v>
      </c>
      <c r="KH219" s="532">
        <f t="shared" si="227"/>
        <v>0</v>
      </c>
      <c r="KI219" s="532">
        <f t="shared" si="228"/>
        <v>0</v>
      </c>
      <c r="KJ219" s="532">
        <f t="shared" si="229"/>
        <v>0</v>
      </c>
      <c r="KK219" s="532">
        <f t="shared" si="230"/>
        <v>0</v>
      </c>
      <c r="KL219" s="532">
        <f t="shared" si="231"/>
        <v>0</v>
      </c>
      <c r="KN219" s="533">
        <f>IF(EXACT(A219,LCI!A61),LCI!R61,-1*10^6)</f>
        <v>0</v>
      </c>
      <c r="KO219" s="533">
        <f t="shared" si="232"/>
        <v>0</v>
      </c>
      <c r="KP219" s="533">
        <f t="shared" si="233"/>
        <v>0</v>
      </c>
      <c r="KQ219" s="533">
        <f t="shared" si="234"/>
        <v>0</v>
      </c>
      <c r="KR219" s="533">
        <f t="shared" si="235"/>
        <v>0</v>
      </c>
      <c r="KS219" s="533">
        <f t="shared" si="236"/>
        <v>0</v>
      </c>
      <c r="KT219" s="533">
        <f t="shared" si="237"/>
        <v>0</v>
      </c>
      <c r="KU219" s="533">
        <f t="shared" si="238"/>
        <v>0</v>
      </c>
      <c r="KV219" s="533">
        <f t="shared" si="239"/>
        <v>0</v>
      </c>
      <c r="KW219" s="533">
        <f t="shared" si="240"/>
        <v>0</v>
      </c>
      <c r="KX219" s="533">
        <f t="shared" si="241"/>
        <v>0</v>
      </c>
      <c r="KY219" s="533">
        <f t="shared" si="242"/>
        <v>0</v>
      </c>
      <c r="KZ219" s="533">
        <f t="shared" si="243"/>
        <v>0</v>
      </c>
      <c r="LA219" s="533">
        <f t="shared" si="244"/>
        <v>0</v>
      </c>
      <c r="LB219" s="533">
        <f t="shared" si="245"/>
        <v>0</v>
      </c>
      <c r="LC219" s="533">
        <f t="shared" si="246"/>
        <v>0</v>
      </c>
      <c r="LD219" s="533">
        <f t="shared" si="247"/>
        <v>0</v>
      </c>
      <c r="LE219" s="533">
        <f t="shared" si="248"/>
        <v>0</v>
      </c>
      <c r="LF219" s="533">
        <f t="shared" si="249"/>
        <v>0</v>
      </c>
      <c r="LG219" s="533">
        <f t="shared" si="250"/>
        <v>0</v>
      </c>
      <c r="LH219" s="533">
        <f t="shared" si="251"/>
        <v>0</v>
      </c>
      <c r="LI219" s="533">
        <f t="shared" si="252"/>
        <v>0</v>
      </c>
    </row>
    <row r="220" spans="1:321" x14ac:dyDescent="0.25">
      <c r="A220" s="14" t="str">
        <f>LCI!A62</f>
        <v>Propane, Input (kg/yr)</v>
      </c>
      <c r="B220" s="42">
        <f>B40+B73+B92</f>
        <v>0</v>
      </c>
      <c r="C220" s="42">
        <f t="shared" ref="C220:P220" si="373">C40+C73+C92</f>
        <v>0</v>
      </c>
      <c r="D220" s="42">
        <f t="shared" si="373"/>
        <v>0</v>
      </c>
      <c r="E220" s="42">
        <f t="shared" si="373"/>
        <v>0</v>
      </c>
      <c r="F220" s="42">
        <f t="shared" si="373"/>
        <v>0</v>
      </c>
      <c r="G220" s="42">
        <f t="shared" si="373"/>
        <v>0</v>
      </c>
      <c r="H220" s="42">
        <f t="shared" si="373"/>
        <v>0</v>
      </c>
      <c r="I220" s="42">
        <f t="shared" si="373"/>
        <v>0</v>
      </c>
      <c r="J220" s="42">
        <f t="shared" si="373"/>
        <v>27999.987499999999</v>
      </c>
      <c r="K220" s="42">
        <f t="shared" si="373"/>
        <v>21768.32</v>
      </c>
      <c r="L220" s="42">
        <f t="shared" si="373"/>
        <v>53449</v>
      </c>
      <c r="M220" s="42">
        <f t="shared" si="373"/>
        <v>0</v>
      </c>
      <c r="N220" s="42">
        <f t="shared" si="373"/>
        <v>0</v>
      </c>
      <c r="O220" s="42">
        <f t="shared" si="373"/>
        <v>24295</v>
      </c>
      <c r="P220" s="42">
        <f t="shared" si="373"/>
        <v>0</v>
      </c>
      <c r="Q220" s="251"/>
      <c r="R220" s="251"/>
      <c r="S220" s="251"/>
      <c r="T220" s="268"/>
      <c r="U220" s="251"/>
      <c r="V220" s="251"/>
      <c r="X220" s="45">
        <f>IF(EXACT(A220,LCI!A62),LCI!G62,-1*10^6)</f>
        <v>1.0718084892591391</v>
      </c>
      <c r="Y220" s="47">
        <f t="shared" si="365"/>
        <v>0</v>
      </c>
      <c r="Z220" s="47">
        <f t="shared" si="366"/>
        <v>0</v>
      </c>
      <c r="AA220" s="47">
        <f t="shared" si="367"/>
        <v>0</v>
      </c>
      <c r="AB220" s="47">
        <f t="shared" si="327"/>
        <v>0</v>
      </c>
      <c r="AC220" s="47">
        <f t="shared" si="328"/>
        <v>0</v>
      </c>
      <c r="AD220" s="47">
        <f t="shared" si="334"/>
        <v>0</v>
      </c>
      <c r="AE220" s="47">
        <f t="shared" si="335"/>
        <v>0</v>
      </c>
      <c r="AF220" s="47">
        <f t="shared" si="336"/>
        <v>0</v>
      </c>
      <c r="AG220" s="47">
        <f t="shared" si="337"/>
        <v>30010.624301649779</v>
      </c>
      <c r="AH220" s="47">
        <f t="shared" si="338"/>
        <v>23331.470172909503</v>
      </c>
      <c r="AI220" s="47">
        <f t="shared" si="339"/>
        <v>57287.091942411724</v>
      </c>
      <c r="AJ220" s="47">
        <f t="shared" si="288"/>
        <v>0</v>
      </c>
      <c r="AK220" s="47">
        <f t="shared" si="368"/>
        <v>0</v>
      </c>
      <c r="AL220" s="47">
        <f t="shared" si="372"/>
        <v>26039.587246550785</v>
      </c>
      <c r="AM220" s="47">
        <f t="shared" si="369"/>
        <v>0</v>
      </c>
      <c r="AN220" s="47">
        <f t="shared" si="53"/>
        <v>0</v>
      </c>
      <c r="AO220" s="47">
        <f t="shared" si="54"/>
        <v>0</v>
      </c>
      <c r="AP220" s="47">
        <f t="shared" si="55"/>
        <v>0</v>
      </c>
      <c r="AQ220" s="47">
        <f t="shared" si="56"/>
        <v>0</v>
      </c>
      <c r="AR220" s="47">
        <f t="shared" si="57"/>
        <v>0</v>
      </c>
      <c r="AS220" s="47">
        <f t="shared" si="58"/>
        <v>0</v>
      </c>
      <c r="AU220" s="41">
        <f>IF(EXACT(A220,LCI!A62),LCI!H62,-1*10^6)</f>
        <v>3715.0842459999999</v>
      </c>
      <c r="AV220" s="71">
        <f t="shared" si="9"/>
        <v>0</v>
      </c>
      <c r="AW220" s="71">
        <f t="shared" si="10"/>
        <v>0</v>
      </c>
      <c r="AX220" s="71">
        <f t="shared" si="11"/>
        <v>0</v>
      </c>
      <c r="AY220" s="71">
        <f t="shared" si="12"/>
        <v>0</v>
      </c>
      <c r="AZ220" s="71">
        <f t="shared" si="13"/>
        <v>0</v>
      </c>
      <c r="BA220" s="71">
        <f t="shared" si="341"/>
        <v>0</v>
      </c>
      <c r="BB220" s="71">
        <f t="shared" si="342"/>
        <v>0</v>
      </c>
      <c r="BC220" s="71">
        <f t="shared" si="343"/>
        <v>0</v>
      </c>
      <c r="BD220" s="71">
        <f t="shared" si="344"/>
        <v>104022312.44944692</v>
      </c>
      <c r="BE220" s="71">
        <f t="shared" si="345"/>
        <v>80871142.693886712</v>
      </c>
      <c r="BF220" s="71">
        <f t="shared" si="346"/>
        <v>198567537.864454</v>
      </c>
      <c r="BG220" s="71">
        <f t="shared" ref="BG220" si="374">M220*$AU220</f>
        <v>0</v>
      </c>
      <c r="BH220" s="71">
        <f t="shared" si="263"/>
        <v>0</v>
      </c>
      <c r="BI220" s="71">
        <f t="shared" si="254"/>
        <v>90257971.756569996</v>
      </c>
      <c r="BJ220" s="71">
        <f t="shared" si="255"/>
        <v>0</v>
      </c>
      <c r="BK220" s="71">
        <f t="shared" si="256"/>
        <v>0</v>
      </c>
      <c r="BL220" s="71">
        <f t="shared" si="257"/>
        <v>0</v>
      </c>
      <c r="BM220" s="71">
        <f t="shared" si="258"/>
        <v>0</v>
      </c>
      <c r="BN220" s="71">
        <f t="shared" si="259"/>
        <v>0</v>
      </c>
      <c r="BO220" s="71">
        <f t="shared" si="260"/>
        <v>0</v>
      </c>
      <c r="BP220" s="71">
        <f t="shared" si="261"/>
        <v>0</v>
      </c>
      <c r="BR220" s="507">
        <f>IF(EXACT(A220,LCI!A62),LCI!I62,-1*10^6)</f>
        <v>0</v>
      </c>
      <c r="BS220" s="507">
        <f t="shared" si="59"/>
        <v>0</v>
      </c>
      <c r="BT220" s="507">
        <f t="shared" ref="BT220" si="375">C220*$BR220</f>
        <v>0</v>
      </c>
      <c r="BU220" s="507">
        <f t="shared" ref="BU220" si="376">D220*$BR220</f>
        <v>0</v>
      </c>
      <c r="BV220" s="507">
        <f t="shared" ref="BV220" si="377">E220*$BR220</f>
        <v>0</v>
      </c>
      <c r="BW220" s="507">
        <f t="shared" ref="BW220" si="378">F220*$BR220</f>
        <v>0</v>
      </c>
      <c r="BX220" s="507">
        <f t="shared" ref="BX220" si="379">G220*$BR220</f>
        <v>0</v>
      </c>
      <c r="BY220" s="507">
        <f t="shared" si="315"/>
        <v>0</v>
      </c>
      <c r="BZ220" s="507">
        <f t="shared" ref="BZ220" si="380">I220*$BR220</f>
        <v>0</v>
      </c>
      <c r="CA220" s="507">
        <f t="shared" ref="CA220" si="381">J220*$BR220</f>
        <v>0</v>
      </c>
      <c r="CB220" s="507">
        <f t="shared" ref="CB220" si="382">K220*$BR220</f>
        <v>0</v>
      </c>
      <c r="CC220" s="507">
        <f t="shared" ref="CC220" si="383">L220*$BR220</f>
        <v>0</v>
      </c>
      <c r="CD220" s="507">
        <f t="shared" ref="CD220" si="384">M220*$BR220</f>
        <v>0</v>
      </c>
      <c r="CE220" s="507">
        <f t="shared" si="352"/>
        <v>0</v>
      </c>
      <c r="CF220" s="507">
        <f t="shared" ref="CF220" si="385">O220*$BR220</f>
        <v>0</v>
      </c>
      <c r="CG220" s="507">
        <f t="shared" ref="CG220" si="386">P220*$BR220</f>
        <v>0</v>
      </c>
      <c r="CH220" s="507">
        <f t="shared" ref="CH220" si="387">Q220*$BR220</f>
        <v>0</v>
      </c>
      <c r="CI220" s="507">
        <f t="shared" ref="CI220" si="388">R220*$BR220</f>
        <v>0</v>
      </c>
      <c r="CJ220" s="507">
        <f t="shared" si="276"/>
        <v>0</v>
      </c>
      <c r="CK220" s="507">
        <f t="shared" ref="CK220" si="389">T220*$BR220</f>
        <v>0</v>
      </c>
      <c r="CL220" s="507">
        <f t="shared" ref="CL220" si="390">U220*$BR220</f>
        <v>0</v>
      </c>
      <c r="CM220" s="507">
        <f t="shared" ref="CM220" si="391">V220*$BR220</f>
        <v>0</v>
      </c>
      <c r="CO220" s="511">
        <f>IF(EXACT(A220,LCI!A62),LCI!F62,-1*10^6)</f>
        <v>0</v>
      </c>
      <c r="CP220" s="511">
        <f t="shared" ref="CP220" si="392">B220*$CO220</f>
        <v>0</v>
      </c>
      <c r="CQ220" s="511">
        <f t="shared" ref="CQ220" si="393">C220*$CO220</f>
        <v>0</v>
      </c>
      <c r="CR220" s="511">
        <f t="shared" ref="CR220" si="394">D220*$CO220</f>
        <v>0</v>
      </c>
      <c r="CS220" s="511">
        <f t="shared" ref="CS220" si="395">E220*$CO220</f>
        <v>0</v>
      </c>
      <c r="CT220" s="511">
        <f t="shared" ref="CT220" si="396">F220*$CO220</f>
        <v>0</v>
      </c>
      <c r="CU220" s="511">
        <f t="shared" si="316"/>
        <v>0</v>
      </c>
      <c r="CV220" s="511">
        <f t="shared" ref="CV220" si="397">H220*$CO220</f>
        <v>0</v>
      </c>
      <c r="CW220" s="511">
        <f t="shared" ref="CW220" si="398">I220*$CO220</f>
        <v>0</v>
      </c>
      <c r="CX220" s="511">
        <f t="shared" ref="CX220" si="399">J220*$CO220</f>
        <v>0</v>
      </c>
      <c r="CY220" s="511">
        <f t="shared" ref="CY220" si="400">K220*$CO220</f>
        <v>0</v>
      </c>
      <c r="CZ220" s="511">
        <f t="shared" ref="CZ220" si="401">L220*$CO220</f>
        <v>0</v>
      </c>
      <c r="DA220" s="511">
        <f t="shared" si="353"/>
        <v>0</v>
      </c>
      <c r="DB220" s="511">
        <f t="shared" ref="DB220" si="402">N220*$CO220</f>
        <v>0</v>
      </c>
      <c r="DC220" s="511">
        <f t="shared" ref="DC220" si="403">O220*$CO220</f>
        <v>0</v>
      </c>
      <c r="DD220" s="511">
        <f t="shared" ref="DD220" si="404">P220*$CO220</f>
        <v>0</v>
      </c>
      <c r="DE220" s="511">
        <f t="shared" ref="DE220" si="405">Q220*$CO220</f>
        <v>0</v>
      </c>
      <c r="DF220" s="511">
        <f t="shared" si="275"/>
        <v>0</v>
      </c>
      <c r="DG220" s="511">
        <f t="shared" ref="DG220" si="406">S220*$CO220</f>
        <v>0</v>
      </c>
      <c r="DH220" s="511">
        <f t="shared" ref="DH220" si="407">T220*$CO220</f>
        <v>0</v>
      </c>
      <c r="DI220" s="511">
        <f t="shared" ref="DI220" si="408">U220*$CO220</f>
        <v>0</v>
      </c>
      <c r="DJ220" s="511">
        <f t="shared" ref="DJ220" si="409">V220*$CO220</f>
        <v>0</v>
      </c>
      <c r="DL220" s="530">
        <f>IF(EXACT(A220,LCI!A62),LCI!J62,-1*10^6)</f>
        <v>0</v>
      </c>
      <c r="DM220" s="530">
        <f t="shared" si="64"/>
        <v>0</v>
      </c>
      <c r="DN220" s="530">
        <f t="shared" si="65"/>
        <v>0</v>
      </c>
      <c r="DO220" s="530">
        <f t="shared" si="66"/>
        <v>0</v>
      </c>
      <c r="DP220" s="530">
        <f t="shared" si="67"/>
        <v>0</v>
      </c>
      <c r="DQ220" s="530">
        <f t="shared" si="68"/>
        <v>0</v>
      </c>
      <c r="DR220" s="530">
        <f t="shared" si="69"/>
        <v>0</v>
      </c>
      <c r="DS220" s="530">
        <f t="shared" si="70"/>
        <v>0</v>
      </c>
      <c r="DT220" s="530">
        <f t="shared" si="71"/>
        <v>0</v>
      </c>
      <c r="DU220" s="530">
        <f t="shared" si="72"/>
        <v>0</v>
      </c>
      <c r="DV220" s="530">
        <f t="shared" si="73"/>
        <v>0</v>
      </c>
      <c r="DW220" s="530">
        <f t="shared" si="74"/>
        <v>0</v>
      </c>
      <c r="DX220" s="530">
        <f t="shared" si="75"/>
        <v>0</v>
      </c>
      <c r="DY220" s="530">
        <f t="shared" si="76"/>
        <v>0</v>
      </c>
      <c r="DZ220" s="530">
        <f t="shared" si="77"/>
        <v>0</v>
      </c>
      <c r="EA220" s="530">
        <f t="shared" si="78"/>
        <v>0</v>
      </c>
      <c r="EB220" s="530">
        <f t="shared" si="79"/>
        <v>0</v>
      </c>
      <c r="EC220" s="530">
        <f t="shared" si="80"/>
        <v>0</v>
      </c>
      <c r="ED220" s="530">
        <f t="shared" si="81"/>
        <v>0</v>
      </c>
      <c r="EE220" s="530">
        <f t="shared" si="82"/>
        <v>0</v>
      </c>
      <c r="EF220" s="530">
        <f t="shared" si="83"/>
        <v>0</v>
      </c>
      <c r="EG220" s="530">
        <f t="shared" si="84"/>
        <v>0</v>
      </c>
      <c r="EI220" s="535">
        <f>IF(EXACT(A220,LCI!A62),LCI!K62,-1*10^6)</f>
        <v>0</v>
      </c>
      <c r="EJ220" s="531">
        <f t="shared" si="85"/>
        <v>0</v>
      </c>
      <c r="EK220" s="531">
        <f t="shared" si="86"/>
        <v>0</v>
      </c>
      <c r="EL220" s="531">
        <f t="shared" si="87"/>
        <v>0</v>
      </c>
      <c r="EM220" s="531">
        <f t="shared" si="88"/>
        <v>0</v>
      </c>
      <c r="EN220" s="531">
        <f t="shared" si="89"/>
        <v>0</v>
      </c>
      <c r="EO220" s="531">
        <f t="shared" si="90"/>
        <v>0</v>
      </c>
      <c r="EP220" s="531">
        <f t="shared" si="91"/>
        <v>0</v>
      </c>
      <c r="EQ220" s="531">
        <f t="shared" si="92"/>
        <v>0</v>
      </c>
      <c r="ER220" s="531">
        <f t="shared" si="93"/>
        <v>0</v>
      </c>
      <c r="ES220" s="531">
        <f t="shared" si="94"/>
        <v>0</v>
      </c>
      <c r="ET220" s="531">
        <f t="shared" si="95"/>
        <v>0</v>
      </c>
      <c r="EU220" s="531">
        <f t="shared" si="96"/>
        <v>0</v>
      </c>
      <c r="EV220" s="531">
        <f t="shared" si="97"/>
        <v>0</v>
      </c>
      <c r="EW220" s="531">
        <f t="shared" si="98"/>
        <v>0</v>
      </c>
      <c r="EX220" s="531">
        <f t="shared" si="99"/>
        <v>0</v>
      </c>
      <c r="EY220" s="531">
        <f t="shared" si="100"/>
        <v>0</v>
      </c>
      <c r="EZ220" s="531">
        <f t="shared" si="101"/>
        <v>0</v>
      </c>
      <c r="FA220" s="531">
        <f t="shared" si="102"/>
        <v>0</v>
      </c>
      <c r="FB220" s="531">
        <f t="shared" si="103"/>
        <v>0</v>
      </c>
      <c r="FC220" s="531">
        <f t="shared" si="104"/>
        <v>0</v>
      </c>
      <c r="FD220" s="531">
        <f t="shared" si="105"/>
        <v>0</v>
      </c>
      <c r="FF220" s="532">
        <f>IF(EXACT(A220,LCI!A62),LCI!L62,-1*10^6)</f>
        <v>0</v>
      </c>
      <c r="FG220" s="532">
        <f t="shared" si="106"/>
        <v>0</v>
      </c>
      <c r="FH220" s="532">
        <f t="shared" si="107"/>
        <v>0</v>
      </c>
      <c r="FI220" s="532">
        <f t="shared" si="108"/>
        <v>0</v>
      </c>
      <c r="FJ220" s="532">
        <f t="shared" si="109"/>
        <v>0</v>
      </c>
      <c r="FK220" s="532">
        <f t="shared" si="110"/>
        <v>0</v>
      </c>
      <c r="FL220" s="532">
        <f t="shared" si="111"/>
        <v>0</v>
      </c>
      <c r="FM220" s="532">
        <f t="shared" si="112"/>
        <v>0</v>
      </c>
      <c r="FN220" s="532">
        <f t="shared" si="113"/>
        <v>0</v>
      </c>
      <c r="FO220" s="532">
        <f t="shared" si="114"/>
        <v>0</v>
      </c>
      <c r="FP220" s="532">
        <f t="shared" si="115"/>
        <v>0</v>
      </c>
      <c r="FQ220" s="532">
        <f t="shared" si="116"/>
        <v>0</v>
      </c>
      <c r="FR220" s="532">
        <f t="shared" si="117"/>
        <v>0</v>
      </c>
      <c r="FS220" s="532">
        <f t="shared" si="118"/>
        <v>0</v>
      </c>
      <c r="FT220" s="532">
        <f t="shared" si="119"/>
        <v>0</v>
      </c>
      <c r="FU220" s="532">
        <f t="shared" si="120"/>
        <v>0</v>
      </c>
      <c r="FV220" s="532">
        <f t="shared" si="121"/>
        <v>0</v>
      </c>
      <c r="FW220" s="532">
        <f t="shared" si="122"/>
        <v>0</v>
      </c>
      <c r="FX220" s="532">
        <f t="shared" si="123"/>
        <v>0</v>
      </c>
      <c r="FY220" s="532">
        <f t="shared" si="124"/>
        <v>0</v>
      </c>
      <c r="FZ220" s="532">
        <f t="shared" si="125"/>
        <v>0</v>
      </c>
      <c r="GA220" s="532">
        <f t="shared" si="126"/>
        <v>0</v>
      </c>
      <c r="GC220" s="533">
        <f>IF(EXACT(A220,LCI!A62),LCI!M62,-1*10^6)</f>
        <v>0</v>
      </c>
      <c r="GD220" s="533">
        <f t="shared" si="127"/>
        <v>0</v>
      </c>
      <c r="GE220" s="533">
        <f t="shared" si="128"/>
        <v>0</v>
      </c>
      <c r="GF220" s="533">
        <f t="shared" si="129"/>
        <v>0</v>
      </c>
      <c r="GG220" s="533">
        <f t="shared" si="130"/>
        <v>0</v>
      </c>
      <c r="GH220" s="533">
        <f t="shared" si="131"/>
        <v>0</v>
      </c>
      <c r="GI220" s="533">
        <f t="shared" si="132"/>
        <v>0</v>
      </c>
      <c r="GJ220" s="533">
        <f t="shared" si="133"/>
        <v>0</v>
      </c>
      <c r="GK220" s="533">
        <f t="shared" si="134"/>
        <v>0</v>
      </c>
      <c r="GL220" s="533">
        <f t="shared" si="135"/>
        <v>0</v>
      </c>
      <c r="GM220" s="533">
        <f t="shared" si="136"/>
        <v>0</v>
      </c>
      <c r="GN220" s="533">
        <f t="shared" si="137"/>
        <v>0</v>
      </c>
      <c r="GO220" s="533">
        <f t="shared" si="138"/>
        <v>0</v>
      </c>
      <c r="GP220" s="533">
        <f t="shared" si="139"/>
        <v>0</v>
      </c>
      <c r="GQ220" s="533">
        <f t="shared" si="140"/>
        <v>0</v>
      </c>
      <c r="GR220" s="533">
        <f t="shared" si="141"/>
        <v>0</v>
      </c>
      <c r="GS220" s="533">
        <f t="shared" si="142"/>
        <v>0</v>
      </c>
      <c r="GT220" s="533">
        <f t="shared" si="143"/>
        <v>0</v>
      </c>
      <c r="GU220" s="533">
        <f t="shared" si="144"/>
        <v>0</v>
      </c>
      <c r="GV220" s="533">
        <f t="shared" si="145"/>
        <v>0</v>
      </c>
      <c r="GW220" s="533">
        <f t="shared" si="146"/>
        <v>0</v>
      </c>
      <c r="GX220" s="533">
        <f t="shared" si="147"/>
        <v>0</v>
      </c>
      <c r="GZ220" s="511">
        <f>IF(EXACT(A220,LCI!A62),LCI!N62,-1*10^6)</f>
        <v>0</v>
      </c>
      <c r="HA220" s="511">
        <f t="shared" si="148"/>
        <v>0</v>
      </c>
      <c r="HB220" s="511">
        <f t="shared" si="149"/>
        <v>0</v>
      </c>
      <c r="HC220" s="511">
        <f t="shared" si="150"/>
        <v>0</v>
      </c>
      <c r="HD220" s="511">
        <f t="shared" si="151"/>
        <v>0</v>
      </c>
      <c r="HE220" s="511">
        <f t="shared" si="152"/>
        <v>0</v>
      </c>
      <c r="HF220" s="511">
        <f t="shared" si="153"/>
        <v>0</v>
      </c>
      <c r="HG220" s="511">
        <f t="shared" si="154"/>
        <v>0</v>
      </c>
      <c r="HH220" s="511">
        <f t="shared" si="155"/>
        <v>0</v>
      </c>
      <c r="HI220" s="511">
        <f t="shared" si="156"/>
        <v>0</v>
      </c>
      <c r="HJ220" s="511">
        <f t="shared" si="157"/>
        <v>0</v>
      </c>
      <c r="HK220" s="511">
        <f t="shared" si="158"/>
        <v>0</v>
      </c>
      <c r="HL220" s="511">
        <f t="shared" si="159"/>
        <v>0</v>
      </c>
      <c r="HM220" s="511">
        <f t="shared" si="160"/>
        <v>0</v>
      </c>
      <c r="HN220" s="511">
        <f t="shared" si="161"/>
        <v>0</v>
      </c>
      <c r="HO220" s="511">
        <f t="shared" si="162"/>
        <v>0</v>
      </c>
      <c r="HP220" s="511">
        <f t="shared" si="163"/>
        <v>0</v>
      </c>
      <c r="HQ220" s="511">
        <f t="shared" si="164"/>
        <v>0</v>
      </c>
      <c r="HR220" s="511">
        <f t="shared" si="165"/>
        <v>0</v>
      </c>
      <c r="HS220" s="511">
        <f t="shared" si="166"/>
        <v>0</v>
      </c>
      <c r="HT220" s="511">
        <f t="shared" si="167"/>
        <v>0</v>
      </c>
      <c r="HU220" s="511">
        <f t="shared" si="168"/>
        <v>0</v>
      </c>
      <c r="HW220" s="534">
        <f>IF(EXACT(A220,LCI!A62),LCI!O62,-1*10^6)</f>
        <v>0</v>
      </c>
      <c r="HX220" s="534">
        <f t="shared" si="169"/>
        <v>0</v>
      </c>
      <c r="HY220" s="534">
        <f t="shared" si="170"/>
        <v>0</v>
      </c>
      <c r="HZ220" s="534">
        <f t="shared" si="171"/>
        <v>0</v>
      </c>
      <c r="IA220" s="534">
        <f t="shared" si="172"/>
        <v>0</v>
      </c>
      <c r="IB220" s="534">
        <f t="shared" si="173"/>
        <v>0</v>
      </c>
      <c r="IC220" s="534">
        <f t="shared" si="174"/>
        <v>0</v>
      </c>
      <c r="ID220" s="534">
        <f t="shared" si="175"/>
        <v>0</v>
      </c>
      <c r="IE220" s="534">
        <f t="shared" si="176"/>
        <v>0</v>
      </c>
      <c r="IF220" s="534">
        <f t="shared" si="177"/>
        <v>0</v>
      </c>
      <c r="IG220" s="534">
        <f t="shared" si="178"/>
        <v>0</v>
      </c>
      <c r="IH220" s="534">
        <f t="shared" si="179"/>
        <v>0</v>
      </c>
      <c r="II220" s="534">
        <f t="shared" si="180"/>
        <v>0</v>
      </c>
      <c r="IJ220" s="534">
        <f t="shared" si="181"/>
        <v>0</v>
      </c>
      <c r="IK220" s="534">
        <f t="shared" si="182"/>
        <v>0</v>
      </c>
      <c r="IL220" s="534">
        <f t="shared" si="183"/>
        <v>0</v>
      </c>
      <c r="IM220" s="534">
        <f t="shared" si="184"/>
        <v>0</v>
      </c>
      <c r="IN220" s="534">
        <f t="shared" si="185"/>
        <v>0</v>
      </c>
      <c r="IO220" s="534">
        <f t="shared" si="186"/>
        <v>0</v>
      </c>
      <c r="IP220" s="534">
        <f t="shared" si="187"/>
        <v>0</v>
      </c>
      <c r="IQ220" s="534">
        <f t="shared" si="188"/>
        <v>0</v>
      </c>
      <c r="IR220" s="534">
        <f t="shared" si="189"/>
        <v>0</v>
      </c>
      <c r="IT220" s="531">
        <f>IF(EXACT(A220,LCI!A62),LCI!P62,-1*10^6)</f>
        <v>0</v>
      </c>
      <c r="IU220" s="531">
        <f t="shared" si="190"/>
        <v>0</v>
      </c>
      <c r="IV220" s="531">
        <f t="shared" si="191"/>
        <v>0</v>
      </c>
      <c r="IW220" s="531">
        <f t="shared" si="192"/>
        <v>0</v>
      </c>
      <c r="IX220" s="531">
        <f t="shared" si="193"/>
        <v>0</v>
      </c>
      <c r="IY220" s="531">
        <f t="shared" si="194"/>
        <v>0</v>
      </c>
      <c r="IZ220" s="531">
        <f t="shared" si="195"/>
        <v>0</v>
      </c>
      <c r="JA220" s="531">
        <f t="shared" si="196"/>
        <v>0</v>
      </c>
      <c r="JB220" s="531">
        <f t="shared" si="197"/>
        <v>0</v>
      </c>
      <c r="JC220" s="531">
        <f t="shared" si="198"/>
        <v>0</v>
      </c>
      <c r="JD220" s="531">
        <f t="shared" si="199"/>
        <v>0</v>
      </c>
      <c r="JE220" s="531">
        <f t="shared" si="200"/>
        <v>0</v>
      </c>
      <c r="JF220" s="531">
        <f t="shared" si="201"/>
        <v>0</v>
      </c>
      <c r="JG220" s="531">
        <f t="shared" si="202"/>
        <v>0</v>
      </c>
      <c r="JH220" s="531">
        <f t="shared" si="203"/>
        <v>0</v>
      </c>
      <c r="JI220" s="531">
        <f t="shared" si="204"/>
        <v>0</v>
      </c>
      <c r="JJ220" s="531">
        <f t="shared" si="205"/>
        <v>0</v>
      </c>
      <c r="JK220" s="531">
        <f t="shared" si="206"/>
        <v>0</v>
      </c>
      <c r="JL220" s="531">
        <f t="shared" si="207"/>
        <v>0</v>
      </c>
      <c r="JM220" s="531">
        <f t="shared" si="208"/>
        <v>0</v>
      </c>
      <c r="JN220" s="531">
        <f t="shared" si="209"/>
        <v>0</v>
      </c>
      <c r="JO220" s="531">
        <f t="shared" si="210"/>
        <v>0</v>
      </c>
      <c r="JQ220" s="532">
        <f>IF(EXACT(A220,LCI!A62),LCI!Q62,-1*10^6)</f>
        <v>0</v>
      </c>
      <c r="JR220" s="532">
        <f t="shared" si="211"/>
        <v>0</v>
      </c>
      <c r="JS220" s="532">
        <f t="shared" si="212"/>
        <v>0</v>
      </c>
      <c r="JT220" s="532">
        <f t="shared" si="213"/>
        <v>0</v>
      </c>
      <c r="JU220" s="532">
        <f t="shared" si="214"/>
        <v>0</v>
      </c>
      <c r="JV220" s="532">
        <f t="shared" si="215"/>
        <v>0</v>
      </c>
      <c r="JW220" s="532">
        <f t="shared" si="216"/>
        <v>0</v>
      </c>
      <c r="JX220" s="532">
        <f t="shared" si="217"/>
        <v>0</v>
      </c>
      <c r="JY220" s="532">
        <f t="shared" si="218"/>
        <v>0</v>
      </c>
      <c r="JZ220" s="532">
        <f t="shared" si="219"/>
        <v>0</v>
      </c>
      <c r="KA220" s="532">
        <f t="shared" si="220"/>
        <v>0</v>
      </c>
      <c r="KB220" s="532">
        <f t="shared" si="221"/>
        <v>0</v>
      </c>
      <c r="KC220" s="532">
        <f t="shared" si="222"/>
        <v>0</v>
      </c>
      <c r="KD220" s="532">
        <f t="shared" si="223"/>
        <v>0</v>
      </c>
      <c r="KE220" s="532">
        <f t="shared" si="224"/>
        <v>0</v>
      </c>
      <c r="KF220" s="532">
        <f t="shared" si="225"/>
        <v>0</v>
      </c>
      <c r="KG220" s="532">
        <f t="shared" si="226"/>
        <v>0</v>
      </c>
      <c r="KH220" s="532">
        <f t="shared" si="227"/>
        <v>0</v>
      </c>
      <c r="KI220" s="532">
        <f t="shared" si="228"/>
        <v>0</v>
      </c>
      <c r="KJ220" s="532">
        <f t="shared" si="229"/>
        <v>0</v>
      </c>
      <c r="KK220" s="532">
        <f t="shared" si="230"/>
        <v>0</v>
      </c>
      <c r="KL220" s="532">
        <f t="shared" si="231"/>
        <v>0</v>
      </c>
      <c r="KN220" s="533">
        <f>IF(EXACT(A220,LCI!A62),LCI!R62,-1*10^6)</f>
        <v>0</v>
      </c>
      <c r="KO220" s="533">
        <f t="shared" si="232"/>
        <v>0</v>
      </c>
      <c r="KP220" s="533">
        <f t="shared" si="233"/>
        <v>0</v>
      </c>
      <c r="KQ220" s="533">
        <f t="shared" si="234"/>
        <v>0</v>
      </c>
      <c r="KR220" s="533">
        <f t="shared" si="235"/>
        <v>0</v>
      </c>
      <c r="KS220" s="533">
        <f t="shared" si="236"/>
        <v>0</v>
      </c>
      <c r="KT220" s="533">
        <f t="shared" si="237"/>
        <v>0</v>
      </c>
      <c r="KU220" s="533">
        <f t="shared" si="238"/>
        <v>0</v>
      </c>
      <c r="KV220" s="533">
        <f t="shared" si="239"/>
        <v>0</v>
      </c>
      <c r="KW220" s="533">
        <f t="shared" si="240"/>
        <v>0</v>
      </c>
      <c r="KX220" s="533">
        <f t="shared" si="241"/>
        <v>0</v>
      </c>
      <c r="KY220" s="533">
        <f t="shared" si="242"/>
        <v>0</v>
      </c>
      <c r="KZ220" s="533">
        <f t="shared" si="243"/>
        <v>0</v>
      </c>
      <c r="LA220" s="533">
        <f t="shared" si="244"/>
        <v>0</v>
      </c>
      <c r="LB220" s="533">
        <f t="shared" si="245"/>
        <v>0</v>
      </c>
      <c r="LC220" s="533">
        <f t="shared" si="246"/>
        <v>0</v>
      </c>
      <c r="LD220" s="533">
        <f t="shared" si="247"/>
        <v>0</v>
      </c>
      <c r="LE220" s="533">
        <f t="shared" si="248"/>
        <v>0</v>
      </c>
      <c r="LF220" s="533">
        <f t="shared" si="249"/>
        <v>0</v>
      </c>
      <c r="LG220" s="533">
        <f t="shared" si="250"/>
        <v>0</v>
      </c>
      <c r="LH220" s="533">
        <f t="shared" si="251"/>
        <v>0</v>
      </c>
      <c r="LI220" s="533">
        <f t="shared" si="252"/>
        <v>0</v>
      </c>
    </row>
    <row r="221" spans="1:321" x14ac:dyDescent="0.25">
      <c r="A221" s="14"/>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0"/>
      <c r="BE221" s="521"/>
      <c r="BF221" s="71"/>
      <c r="BG221" s="521"/>
      <c r="BH221" s="529"/>
      <c r="BI221" s="71"/>
      <c r="BJ221" s="71"/>
      <c r="BK221" s="71"/>
      <c r="BL221" s="71"/>
      <c r="BM221" s="71"/>
      <c r="BN221" s="71"/>
      <c r="BO221" s="71"/>
      <c r="BP221" s="71"/>
      <c r="BR221" s="507"/>
      <c r="BS221" s="507"/>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O221" s="511"/>
      <c r="CP221" s="511"/>
      <c r="CQ221" s="511"/>
      <c r="CR221" s="511"/>
      <c r="CS221" s="511"/>
      <c r="CT221" s="511"/>
      <c r="CU221" s="511"/>
      <c r="CV221" s="511"/>
      <c r="CW221" s="511"/>
      <c r="CX221" s="511"/>
      <c r="CY221" s="511"/>
      <c r="CZ221" s="511"/>
      <c r="DA221" s="511"/>
      <c r="DB221" s="511"/>
      <c r="DC221" s="511"/>
      <c r="DD221" s="511"/>
      <c r="DE221" s="511"/>
      <c r="DF221" s="511"/>
      <c r="DG221" s="511"/>
      <c r="DH221" s="511"/>
      <c r="DI221" s="511"/>
      <c r="DJ221" s="511"/>
      <c r="DL221" s="530"/>
      <c r="DM221" s="530">
        <f t="shared" si="64"/>
        <v>0</v>
      </c>
      <c r="DN221" s="530">
        <f t="shared" si="65"/>
        <v>0</v>
      </c>
      <c r="DO221" s="530">
        <f t="shared" si="66"/>
        <v>0</v>
      </c>
      <c r="DP221" s="530">
        <f t="shared" si="67"/>
        <v>0</v>
      </c>
      <c r="DQ221" s="530">
        <f t="shared" si="68"/>
        <v>0</v>
      </c>
      <c r="DR221" s="530">
        <f t="shared" si="69"/>
        <v>0</v>
      </c>
      <c r="DS221" s="530">
        <f t="shared" si="70"/>
        <v>0</v>
      </c>
      <c r="DT221" s="530">
        <f t="shared" si="71"/>
        <v>0</v>
      </c>
      <c r="DU221" s="530">
        <f t="shared" si="72"/>
        <v>0</v>
      </c>
      <c r="DV221" s="530">
        <f t="shared" si="73"/>
        <v>0</v>
      </c>
      <c r="DW221" s="530">
        <f t="shared" si="74"/>
        <v>0</v>
      </c>
      <c r="DX221" s="530">
        <f t="shared" si="75"/>
        <v>0</v>
      </c>
      <c r="DY221" s="530">
        <f t="shared" si="76"/>
        <v>0</v>
      </c>
      <c r="DZ221" s="530">
        <f t="shared" si="77"/>
        <v>0</v>
      </c>
      <c r="EA221" s="530">
        <f t="shared" si="78"/>
        <v>0</v>
      </c>
      <c r="EB221" s="530">
        <f t="shared" si="79"/>
        <v>0</v>
      </c>
      <c r="EC221" s="530">
        <f t="shared" si="80"/>
        <v>0</v>
      </c>
      <c r="ED221" s="530">
        <f t="shared" si="81"/>
        <v>0</v>
      </c>
      <c r="EE221" s="530">
        <f t="shared" si="82"/>
        <v>0</v>
      </c>
      <c r="EF221" s="530">
        <f t="shared" si="83"/>
        <v>0</v>
      </c>
      <c r="EG221" s="530">
        <f t="shared" si="84"/>
        <v>0</v>
      </c>
      <c r="EI221" s="535"/>
      <c r="EJ221" s="531">
        <f t="shared" si="85"/>
        <v>0</v>
      </c>
      <c r="EK221" s="536">
        <f t="shared" si="86"/>
        <v>0</v>
      </c>
      <c r="EL221" s="531">
        <f t="shared" si="87"/>
        <v>0</v>
      </c>
      <c r="EM221" s="531">
        <f t="shared" si="88"/>
        <v>0</v>
      </c>
      <c r="EN221" s="531">
        <f t="shared" si="89"/>
        <v>0</v>
      </c>
      <c r="EO221" s="531">
        <f t="shared" si="90"/>
        <v>0</v>
      </c>
      <c r="EP221" s="531">
        <f t="shared" si="91"/>
        <v>0</v>
      </c>
      <c r="EQ221" s="531">
        <f t="shared" si="92"/>
        <v>0</v>
      </c>
      <c r="ER221" s="531">
        <f t="shared" si="93"/>
        <v>0</v>
      </c>
      <c r="ES221" s="531">
        <f t="shared" si="94"/>
        <v>0</v>
      </c>
      <c r="ET221" s="531">
        <f t="shared" si="95"/>
        <v>0</v>
      </c>
      <c r="EU221" s="531">
        <f t="shared" si="96"/>
        <v>0</v>
      </c>
      <c r="EV221" s="531">
        <f t="shared" si="97"/>
        <v>0</v>
      </c>
      <c r="EW221" s="531">
        <f t="shared" si="98"/>
        <v>0</v>
      </c>
      <c r="EX221" s="531">
        <f t="shared" si="99"/>
        <v>0</v>
      </c>
      <c r="EY221" s="531">
        <f t="shared" si="100"/>
        <v>0</v>
      </c>
      <c r="EZ221" s="531">
        <f t="shared" si="101"/>
        <v>0</v>
      </c>
      <c r="FA221" s="531">
        <f t="shared" si="102"/>
        <v>0</v>
      </c>
      <c r="FB221" s="531">
        <f t="shared" si="103"/>
        <v>0</v>
      </c>
      <c r="FC221" s="531">
        <f t="shared" si="104"/>
        <v>0</v>
      </c>
      <c r="FD221" s="531">
        <f t="shared" si="105"/>
        <v>0</v>
      </c>
      <c r="FF221" s="532"/>
      <c r="FG221" s="532">
        <f t="shared" si="106"/>
        <v>0</v>
      </c>
      <c r="FH221" s="532">
        <f t="shared" si="107"/>
        <v>0</v>
      </c>
      <c r="FI221" s="532">
        <f t="shared" si="108"/>
        <v>0</v>
      </c>
      <c r="FJ221" s="532">
        <f t="shared" si="109"/>
        <v>0</v>
      </c>
      <c r="FK221" s="532">
        <f t="shared" si="110"/>
        <v>0</v>
      </c>
      <c r="FL221" s="532">
        <f t="shared" si="111"/>
        <v>0</v>
      </c>
      <c r="FM221" s="532">
        <f t="shared" si="112"/>
        <v>0</v>
      </c>
      <c r="FN221" s="532">
        <f t="shared" si="113"/>
        <v>0</v>
      </c>
      <c r="FO221" s="532">
        <f t="shared" si="114"/>
        <v>0</v>
      </c>
      <c r="FP221" s="532">
        <f t="shared" si="115"/>
        <v>0</v>
      </c>
      <c r="FQ221" s="532">
        <f t="shared" si="116"/>
        <v>0</v>
      </c>
      <c r="FR221" s="532">
        <f t="shared" si="117"/>
        <v>0</v>
      </c>
      <c r="FS221" s="532">
        <f t="shared" si="118"/>
        <v>0</v>
      </c>
      <c r="FT221" s="532">
        <f t="shared" si="119"/>
        <v>0</v>
      </c>
      <c r="FU221" s="532">
        <f t="shared" si="120"/>
        <v>0</v>
      </c>
      <c r="FV221" s="532">
        <f t="shared" si="121"/>
        <v>0</v>
      </c>
      <c r="FW221" s="532">
        <f t="shared" si="122"/>
        <v>0</v>
      </c>
      <c r="FX221" s="532">
        <f t="shared" si="123"/>
        <v>0</v>
      </c>
      <c r="FY221" s="532">
        <f t="shared" si="124"/>
        <v>0</v>
      </c>
      <c r="FZ221" s="532">
        <f t="shared" si="125"/>
        <v>0</v>
      </c>
      <c r="GA221" s="532">
        <f t="shared" si="126"/>
        <v>0</v>
      </c>
      <c r="GC221" s="533"/>
      <c r="GD221" s="533">
        <f t="shared" si="127"/>
        <v>0</v>
      </c>
      <c r="GE221" s="533">
        <f t="shared" si="128"/>
        <v>0</v>
      </c>
      <c r="GF221" s="533">
        <f t="shared" si="129"/>
        <v>0</v>
      </c>
      <c r="GG221" s="533">
        <f t="shared" si="130"/>
        <v>0</v>
      </c>
      <c r="GH221" s="533">
        <f t="shared" si="131"/>
        <v>0</v>
      </c>
      <c r="GI221" s="533">
        <f t="shared" si="132"/>
        <v>0</v>
      </c>
      <c r="GJ221" s="533">
        <f t="shared" si="133"/>
        <v>0</v>
      </c>
      <c r="GK221" s="533">
        <f t="shared" si="134"/>
        <v>0</v>
      </c>
      <c r="GL221" s="533">
        <f t="shared" si="135"/>
        <v>0</v>
      </c>
      <c r="GM221" s="533">
        <f t="shared" si="136"/>
        <v>0</v>
      </c>
      <c r="GN221" s="533">
        <f t="shared" si="137"/>
        <v>0</v>
      </c>
      <c r="GO221" s="533">
        <f t="shared" si="138"/>
        <v>0</v>
      </c>
      <c r="GP221" s="533">
        <f t="shared" si="139"/>
        <v>0</v>
      </c>
      <c r="GQ221" s="533">
        <f t="shared" si="140"/>
        <v>0</v>
      </c>
      <c r="GR221" s="533">
        <f t="shared" si="141"/>
        <v>0</v>
      </c>
      <c r="GS221" s="533">
        <f t="shared" si="142"/>
        <v>0</v>
      </c>
      <c r="GT221" s="533">
        <f t="shared" si="143"/>
        <v>0</v>
      </c>
      <c r="GU221" s="533">
        <f t="shared" si="144"/>
        <v>0</v>
      </c>
      <c r="GV221" s="533">
        <f t="shared" si="145"/>
        <v>0</v>
      </c>
      <c r="GW221" s="533">
        <f t="shared" si="146"/>
        <v>0</v>
      </c>
      <c r="GX221" s="533">
        <f t="shared" si="147"/>
        <v>0</v>
      </c>
      <c r="GZ221" s="511"/>
      <c r="HA221" s="511"/>
      <c r="HB221" s="511"/>
      <c r="HC221" s="511"/>
      <c r="HD221" s="511"/>
      <c r="HE221" s="511"/>
      <c r="HF221" s="511"/>
      <c r="HG221" s="511"/>
      <c r="HH221" s="511"/>
      <c r="HI221" s="511"/>
      <c r="HJ221" s="511"/>
      <c r="HK221" s="511"/>
      <c r="HL221" s="511"/>
      <c r="HM221" s="511"/>
      <c r="HN221" s="511"/>
      <c r="HO221" s="511"/>
      <c r="HP221" s="511"/>
      <c r="HQ221" s="511"/>
      <c r="HR221" s="511"/>
      <c r="HS221" s="511"/>
      <c r="HT221" s="511"/>
      <c r="HU221" s="511"/>
      <c r="HW221" s="534"/>
      <c r="HX221" s="534">
        <f t="shared" si="169"/>
        <v>0</v>
      </c>
      <c r="HY221" s="534">
        <f t="shared" si="170"/>
        <v>0</v>
      </c>
      <c r="HZ221" s="534">
        <f t="shared" si="171"/>
        <v>0</v>
      </c>
      <c r="IA221" s="534">
        <f t="shared" si="172"/>
        <v>0</v>
      </c>
      <c r="IB221" s="534">
        <f t="shared" si="173"/>
        <v>0</v>
      </c>
      <c r="IC221" s="534">
        <f t="shared" si="174"/>
        <v>0</v>
      </c>
      <c r="ID221" s="534">
        <f t="shared" si="175"/>
        <v>0</v>
      </c>
      <c r="IE221" s="534">
        <f t="shared" si="176"/>
        <v>0</v>
      </c>
      <c r="IF221" s="534">
        <f t="shared" si="177"/>
        <v>0</v>
      </c>
      <c r="IG221" s="534">
        <f t="shared" si="178"/>
        <v>0</v>
      </c>
      <c r="IH221" s="534">
        <f t="shared" si="179"/>
        <v>0</v>
      </c>
      <c r="II221" s="534">
        <f t="shared" si="180"/>
        <v>0</v>
      </c>
      <c r="IJ221" s="534">
        <f t="shared" si="181"/>
        <v>0</v>
      </c>
      <c r="IK221" s="534">
        <f t="shared" si="182"/>
        <v>0</v>
      </c>
      <c r="IL221" s="534">
        <f t="shared" si="183"/>
        <v>0</v>
      </c>
      <c r="IM221" s="534">
        <f t="shared" si="184"/>
        <v>0</v>
      </c>
      <c r="IN221" s="534">
        <f t="shared" si="185"/>
        <v>0</v>
      </c>
      <c r="IO221" s="534">
        <f t="shared" si="186"/>
        <v>0</v>
      </c>
      <c r="IP221" s="534">
        <f t="shared" si="187"/>
        <v>0</v>
      </c>
      <c r="IQ221" s="534">
        <f t="shared" si="188"/>
        <v>0</v>
      </c>
      <c r="IR221" s="534">
        <f t="shared" si="189"/>
        <v>0</v>
      </c>
      <c r="IT221" s="531"/>
      <c r="IU221" s="531">
        <f t="shared" si="190"/>
        <v>0</v>
      </c>
      <c r="IV221" s="531">
        <f t="shared" si="191"/>
        <v>0</v>
      </c>
      <c r="IW221" s="531">
        <f t="shared" si="192"/>
        <v>0</v>
      </c>
      <c r="IX221" s="531">
        <f t="shared" si="193"/>
        <v>0</v>
      </c>
      <c r="IY221" s="531">
        <f t="shared" si="194"/>
        <v>0</v>
      </c>
      <c r="IZ221" s="531">
        <f t="shared" si="195"/>
        <v>0</v>
      </c>
      <c r="JA221" s="531">
        <f t="shared" si="196"/>
        <v>0</v>
      </c>
      <c r="JB221" s="531">
        <f t="shared" si="197"/>
        <v>0</v>
      </c>
      <c r="JC221" s="531">
        <f t="shared" si="198"/>
        <v>0</v>
      </c>
      <c r="JD221" s="531">
        <f t="shared" si="199"/>
        <v>0</v>
      </c>
      <c r="JE221" s="531">
        <f t="shared" si="200"/>
        <v>0</v>
      </c>
      <c r="JF221" s="531">
        <f t="shared" si="201"/>
        <v>0</v>
      </c>
      <c r="JG221" s="531">
        <f t="shared" si="202"/>
        <v>0</v>
      </c>
      <c r="JH221" s="531">
        <f t="shared" si="203"/>
        <v>0</v>
      </c>
      <c r="JI221" s="531">
        <f t="shared" si="204"/>
        <v>0</v>
      </c>
      <c r="JJ221" s="531">
        <f t="shared" si="205"/>
        <v>0</v>
      </c>
      <c r="JK221" s="531">
        <f t="shared" si="206"/>
        <v>0</v>
      </c>
      <c r="JL221" s="531">
        <f t="shared" si="207"/>
        <v>0</v>
      </c>
      <c r="JM221" s="531">
        <f t="shared" si="208"/>
        <v>0</v>
      </c>
      <c r="JN221" s="531">
        <f t="shared" si="209"/>
        <v>0</v>
      </c>
      <c r="JO221" s="531">
        <f t="shared" si="210"/>
        <v>0</v>
      </c>
      <c r="JQ221" s="532"/>
      <c r="JR221" s="532">
        <f t="shared" si="211"/>
        <v>0</v>
      </c>
      <c r="JS221" s="532">
        <f t="shared" si="212"/>
        <v>0</v>
      </c>
      <c r="JT221" s="532">
        <f t="shared" si="213"/>
        <v>0</v>
      </c>
      <c r="JU221" s="532">
        <f t="shared" si="214"/>
        <v>0</v>
      </c>
      <c r="JV221" s="532">
        <f t="shared" si="215"/>
        <v>0</v>
      </c>
      <c r="JW221" s="532">
        <f t="shared" si="216"/>
        <v>0</v>
      </c>
      <c r="JX221" s="532">
        <f t="shared" si="217"/>
        <v>0</v>
      </c>
      <c r="JY221" s="532">
        <f t="shared" si="218"/>
        <v>0</v>
      </c>
      <c r="JZ221" s="532">
        <f t="shared" si="219"/>
        <v>0</v>
      </c>
      <c r="KA221" s="532">
        <f t="shared" si="220"/>
        <v>0</v>
      </c>
      <c r="KB221" s="532">
        <f t="shared" si="221"/>
        <v>0</v>
      </c>
      <c r="KC221" s="532">
        <f t="shared" si="222"/>
        <v>0</v>
      </c>
      <c r="KD221" s="532">
        <f t="shared" si="223"/>
        <v>0</v>
      </c>
      <c r="KE221" s="532">
        <f t="shared" si="224"/>
        <v>0</v>
      </c>
      <c r="KF221" s="532">
        <f t="shared" si="225"/>
        <v>0</v>
      </c>
      <c r="KG221" s="532">
        <f t="shared" si="226"/>
        <v>0</v>
      </c>
      <c r="KH221" s="532">
        <f t="shared" si="227"/>
        <v>0</v>
      </c>
      <c r="KI221" s="532">
        <f t="shared" si="228"/>
        <v>0</v>
      </c>
      <c r="KJ221" s="532">
        <f t="shared" si="229"/>
        <v>0</v>
      </c>
      <c r="KK221" s="532">
        <f t="shared" si="230"/>
        <v>0</v>
      </c>
      <c r="KL221" s="532">
        <f t="shared" si="231"/>
        <v>0</v>
      </c>
      <c r="KN221" s="533"/>
      <c r="KO221" s="533">
        <f t="shared" si="232"/>
        <v>0</v>
      </c>
      <c r="KP221" s="533">
        <f t="shared" si="233"/>
        <v>0</v>
      </c>
      <c r="KQ221" s="533">
        <f t="shared" si="234"/>
        <v>0</v>
      </c>
      <c r="KR221" s="533">
        <f t="shared" si="235"/>
        <v>0</v>
      </c>
      <c r="KS221" s="533">
        <f t="shared" si="236"/>
        <v>0</v>
      </c>
      <c r="KT221" s="533">
        <f t="shared" si="237"/>
        <v>0</v>
      </c>
      <c r="KU221" s="533">
        <f t="shared" si="238"/>
        <v>0</v>
      </c>
      <c r="KV221" s="533">
        <f t="shared" si="239"/>
        <v>0</v>
      </c>
      <c r="KW221" s="533">
        <f t="shared" si="240"/>
        <v>0</v>
      </c>
      <c r="KX221" s="533">
        <f t="shared" si="241"/>
        <v>0</v>
      </c>
      <c r="KY221" s="533">
        <f t="shared" si="242"/>
        <v>0</v>
      </c>
      <c r="KZ221" s="533">
        <f t="shared" si="243"/>
        <v>0</v>
      </c>
      <c r="LA221" s="533">
        <f t="shared" si="244"/>
        <v>0</v>
      </c>
      <c r="LB221" s="533">
        <f t="shared" si="245"/>
        <v>0</v>
      </c>
      <c r="LC221" s="533">
        <f t="shared" si="246"/>
        <v>0</v>
      </c>
      <c r="LD221" s="533">
        <f t="shared" si="247"/>
        <v>0</v>
      </c>
      <c r="LE221" s="533">
        <f t="shared" si="248"/>
        <v>0</v>
      </c>
      <c r="LF221" s="533">
        <f t="shared" si="249"/>
        <v>0</v>
      </c>
      <c r="LG221" s="533">
        <f t="shared" si="250"/>
        <v>0</v>
      </c>
      <c r="LH221" s="533">
        <f t="shared" si="251"/>
        <v>0</v>
      </c>
      <c r="LI221" s="533">
        <f t="shared" si="252"/>
        <v>0</v>
      </c>
    </row>
    <row r="222" spans="1:321" x14ac:dyDescent="0.25">
      <c r="A222" s="16" t="s">
        <v>2505</v>
      </c>
      <c r="B222" s="15"/>
      <c r="C222" s="15"/>
      <c r="D222" s="15"/>
      <c r="E222" s="15"/>
      <c r="F222" s="15"/>
      <c r="G222" s="15"/>
      <c r="H222" s="15"/>
      <c r="I222" s="15"/>
      <c r="J222" s="15"/>
      <c r="K222" s="15"/>
      <c r="L222" s="15"/>
      <c r="M222" s="15"/>
      <c r="N222" s="15"/>
      <c r="O222" s="256"/>
      <c r="P222" s="250"/>
      <c r="Q222" s="250"/>
      <c r="R222" s="250"/>
      <c r="S222" s="250"/>
      <c r="T222" s="267"/>
      <c r="U222" s="250"/>
      <c r="V222" s="250"/>
      <c r="X222" s="44"/>
      <c r="Y222" s="40"/>
      <c r="Z222" s="40"/>
      <c r="AA222" s="40"/>
      <c r="AB222" s="40"/>
      <c r="AC222" s="40"/>
      <c r="AD222" s="40"/>
      <c r="AE222" s="40"/>
      <c r="AF222" s="40"/>
      <c r="AG222" s="40"/>
      <c r="AH222" s="40"/>
      <c r="AI222" s="40"/>
      <c r="AJ222" s="40"/>
      <c r="AK222" s="40"/>
      <c r="AL222" s="261"/>
      <c r="AM222" s="259"/>
      <c r="AN222" s="259"/>
      <c r="AO222" s="259"/>
      <c r="AP222" s="259"/>
      <c r="AQ222" s="259"/>
      <c r="AR222" s="259"/>
      <c r="AS222" s="259"/>
      <c r="AU222" s="41"/>
      <c r="AV222" s="71"/>
      <c r="AW222" s="71"/>
      <c r="AX222" s="71"/>
      <c r="AY222" s="71"/>
      <c r="AZ222" s="71"/>
      <c r="BA222" s="71"/>
      <c r="BB222" s="71"/>
      <c r="BC222" s="71"/>
      <c r="BD222" s="520"/>
      <c r="BE222" s="521"/>
      <c r="BF222" s="71"/>
      <c r="BG222" s="521"/>
      <c r="BH222" s="529"/>
      <c r="BI222" s="71"/>
      <c r="BJ222" s="71"/>
      <c r="BK222" s="71"/>
      <c r="BL222" s="71"/>
      <c r="BM222" s="71"/>
      <c r="BN222" s="71"/>
      <c r="BO222" s="71"/>
      <c r="BP222" s="71"/>
      <c r="BR222" s="507"/>
      <c r="BS222" s="507"/>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O222" s="511"/>
      <c r="CP222" s="511"/>
      <c r="CQ222" s="511"/>
      <c r="CR222" s="511"/>
      <c r="CS222" s="511"/>
      <c r="CT222" s="511"/>
      <c r="CU222" s="511"/>
      <c r="CV222" s="511"/>
      <c r="CW222" s="511"/>
      <c r="CX222" s="511"/>
      <c r="CY222" s="511"/>
      <c r="CZ222" s="511"/>
      <c r="DA222" s="511"/>
      <c r="DB222" s="511"/>
      <c r="DC222" s="511"/>
      <c r="DD222" s="511"/>
      <c r="DE222" s="511"/>
      <c r="DF222" s="511"/>
      <c r="DG222" s="511"/>
      <c r="DH222" s="511"/>
      <c r="DI222" s="511"/>
      <c r="DJ222" s="511"/>
      <c r="DL222" s="530"/>
      <c r="DM222" s="530">
        <f t="shared" si="64"/>
        <v>0</v>
      </c>
      <c r="DN222" s="530">
        <f t="shared" si="65"/>
        <v>0</v>
      </c>
      <c r="DO222" s="530">
        <f t="shared" si="66"/>
        <v>0</v>
      </c>
      <c r="DP222" s="530">
        <f t="shared" si="67"/>
        <v>0</v>
      </c>
      <c r="DQ222" s="530">
        <f t="shared" si="68"/>
        <v>0</v>
      </c>
      <c r="DR222" s="530">
        <f t="shared" si="69"/>
        <v>0</v>
      </c>
      <c r="DS222" s="530">
        <f t="shared" si="70"/>
        <v>0</v>
      </c>
      <c r="DT222" s="530">
        <f t="shared" si="71"/>
        <v>0</v>
      </c>
      <c r="DU222" s="530">
        <f t="shared" si="72"/>
        <v>0</v>
      </c>
      <c r="DV222" s="530">
        <f t="shared" si="73"/>
        <v>0</v>
      </c>
      <c r="DW222" s="530">
        <f t="shared" si="74"/>
        <v>0</v>
      </c>
      <c r="DX222" s="530">
        <f t="shared" si="75"/>
        <v>0</v>
      </c>
      <c r="DY222" s="530">
        <f t="shared" si="76"/>
        <v>0</v>
      </c>
      <c r="DZ222" s="530">
        <f t="shared" si="77"/>
        <v>0</v>
      </c>
      <c r="EA222" s="530">
        <f t="shared" si="78"/>
        <v>0</v>
      </c>
      <c r="EB222" s="530">
        <f t="shared" si="79"/>
        <v>0</v>
      </c>
      <c r="EC222" s="530">
        <f t="shared" si="80"/>
        <v>0</v>
      </c>
      <c r="ED222" s="530">
        <f t="shared" si="81"/>
        <v>0</v>
      </c>
      <c r="EE222" s="530">
        <f t="shared" si="82"/>
        <v>0</v>
      </c>
      <c r="EF222" s="530">
        <f t="shared" si="83"/>
        <v>0</v>
      </c>
      <c r="EG222" s="530">
        <f t="shared" si="84"/>
        <v>0</v>
      </c>
      <c r="EI222" s="535"/>
      <c r="EJ222" s="531">
        <f t="shared" si="85"/>
        <v>0</v>
      </c>
      <c r="EK222" s="536">
        <f t="shared" si="86"/>
        <v>0</v>
      </c>
      <c r="EL222" s="531">
        <f t="shared" si="87"/>
        <v>0</v>
      </c>
      <c r="EM222" s="531">
        <f t="shared" si="88"/>
        <v>0</v>
      </c>
      <c r="EN222" s="531">
        <f t="shared" si="89"/>
        <v>0</v>
      </c>
      <c r="EO222" s="531">
        <f t="shared" si="90"/>
        <v>0</v>
      </c>
      <c r="EP222" s="531">
        <f t="shared" si="91"/>
        <v>0</v>
      </c>
      <c r="EQ222" s="531">
        <f t="shared" si="92"/>
        <v>0</v>
      </c>
      <c r="ER222" s="531">
        <f t="shared" si="93"/>
        <v>0</v>
      </c>
      <c r="ES222" s="531">
        <f t="shared" si="94"/>
        <v>0</v>
      </c>
      <c r="ET222" s="531">
        <f t="shared" si="95"/>
        <v>0</v>
      </c>
      <c r="EU222" s="531">
        <f t="shared" si="96"/>
        <v>0</v>
      </c>
      <c r="EV222" s="531">
        <f t="shared" si="97"/>
        <v>0</v>
      </c>
      <c r="EW222" s="531">
        <f t="shared" si="98"/>
        <v>0</v>
      </c>
      <c r="EX222" s="531">
        <f t="shared" si="99"/>
        <v>0</v>
      </c>
      <c r="EY222" s="531">
        <f t="shared" si="100"/>
        <v>0</v>
      </c>
      <c r="EZ222" s="531">
        <f t="shared" si="101"/>
        <v>0</v>
      </c>
      <c r="FA222" s="531">
        <f t="shared" si="102"/>
        <v>0</v>
      </c>
      <c r="FB222" s="531">
        <f t="shared" si="103"/>
        <v>0</v>
      </c>
      <c r="FC222" s="531">
        <f t="shared" si="104"/>
        <v>0</v>
      </c>
      <c r="FD222" s="531">
        <f t="shared" si="105"/>
        <v>0</v>
      </c>
      <c r="FF222" s="532"/>
      <c r="FG222" s="532">
        <f t="shared" si="106"/>
        <v>0</v>
      </c>
      <c r="FH222" s="532">
        <f t="shared" si="107"/>
        <v>0</v>
      </c>
      <c r="FI222" s="532">
        <f t="shared" si="108"/>
        <v>0</v>
      </c>
      <c r="FJ222" s="532">
        <f t="shared" si="109"/>
        <v>0</v>
      </c>
      <c r="FK222" s="532">
        <f t="shared" si="110"/>
        <v>0</v>
      </c>
      <c r="FL222" s="532">
        <f t="shared" si="111"/>
        <v>0</v>
      </c>
      <c r="FM222" s="532">
        <f t="shared" si="112"/>
        <v>0</v>
      </c>
      <c r="FN222" s="532">
        <f t="shared" si="113"/>
        <v>0</v>
      </c>
      <c r="FO222" s="532">
        <f t="shared" si="114"/>
        <v>0</v>
      </c>
      <c r="FP222" s="532">
        <f t="shared" si="115"/>
        <v>0</v>
      </c>
      <c r="FQ222" s="532">
        <f t="shared" si="116"/>
        <v>0</v>
      </c>
      <c r="FR222" s="532">
        <f t="shared" si="117"/>
        <v>0</v>
      </c>
      <c r="FS222" s="532">
        <f t="shared" si="118"/>
        <v>0</v>
      </c>
      <c r="FT222" s="532">
        <f t="shared" si="119"/>
        <v>0</v>
      </c>
      <c r="FU222" s="532">
        <f t="shared" si="120"/>
        <v>0</v>
      </c>
      <c r="FV222" s="532">
        <f t="shared" si="121"/>
        <v>0</v>
      </c>
      <c r="FW222" s="532">
        <f t="shared" si="122"/>
        <v>0</v>
      </c>
      <c r="FX222" s="532">
        <f t="shared" si="123"/>
        <v>0</v>
      </c>
      <c r="FY222" s="532">
        <f t="shared" si="124"/>
        <v>0</v>
      </c>
      <c r="FZ222" s="532">
        <f t="shared" si="125"/>
        <v>0</v>
      </c>
      <c r="GA222" s="532">
        <f t="shared" si="126"/>
        <v>0</v>
      </c>
      <c r="GC222" s="533"/>
      <c r="GD222" s="533">
        <f t="shared" si="127"/>
        <v>0</v>
      </c>
      <c r="GE222" s="533">
        <f t="shared" si="128"/>
        <v>0</v>
      </c>
      <c r="GF222" s="533">
        <f t="shared" si="129"/>
        <v>0</v>
      </c>
      <c r="GG222" s="533">
        <f t="shared" si="130"/>
        <v>0</v>
      </c>
      <c r="GH222" s="533">
        <f t="shared" si="131"/>
        <v>0</v>
      </c>
      <c r="GI222" s="533">
        <f t="shared" si="132"/>
        <v>0</v>
      </c>
      <c r="GJ222" s="533">
        <f t="shared" si="133"/>
        <v>0</v>
      </c>
      <c r="GK222" s="533">
        <f t="shared" si="134"/>
        <v>0</v>
      </c>
      <c r="GL222" s="533">
        <f t="shared" si="135"/>
        <v>0</v>
      </c>
      <c r="GM222" s="533">
        <f t="shared" si="136"/>
        <v>0</v>
      </c>
      <c r="GN222" s="533">
        <f t="shared" si="137"/>
        <v>0</v>
      </c>
      <c r="GO222" s="533">
        <f t="shared" si="138"/>
        <v>0</v>
      </c>
      <c r="GP222" s="533">
        <f t="shared" si="139"/>
        <v>0</v>
      </c>
      <c r="GQ222" s="533">
        <f t="shared" si="140"/>
        <v>0</v>
      </c>
      <c r="GR222" s="533">
        <f t="shared" si="141"/>
        <v>0</v>
      </c>
      <c r="GS222" s="533">
        <f t="shared" si="142"/>
        <v>0</v>
      </c>
      <c r="GT222" s="533">
        <f t="shared" si="143"/>
        <v>0</v>
      </c>
      <c r="GU222" s="533">
        <f t="shared" si="144"/>
        <v>0</v>
      </c>
      <c r="GV222" s="533">
        <f t="shared" si="145"/>
        <v>0</v>
      </c>
      <c r="GW222" s="533">
        <f t="shared" si="146"/>
        <v>0</v>
      </c>
      <c r="GX222" s="533">
        <f t="shared" si="147"/>
        <v>0</v>
      </c>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W222" s="534"/>
      <c r="HX222" s="534">
        <f t="shared" si="169"/>
        <v>0</v>
      </c>
      <c r="HY222" s="534">
        <f t="shared" si="170"/>
        <v>0</v>
      </c>
      <c r="HZ222" s="534">
        <f t="shared" si="171"/>
        <v>0</v>
      </c>
      <c r="IA222" s="534">
        <f t="shared" si="172"/>
        <v>0</v>
      </c>
      <c r="IB222" s="534">
        <f t="shared" si="173"/>
        <v>0</v>
      </c>
      <c r="IC222" s="534">
        <f t="shared" si="174"/>
        <v>0</v>
      </c>
      <c r="ID222" s="534">
        <f t="shared" si="175"/>
        <v>0</v>
      </c>
      <c r="IE222" s="534">
        <f t="shared" si="176"/>
        <v>0</v>
      </c>
      <c r="IF222" s="534">
        <f t="shared" si="177"/>
        <v>0</v>
      </c>
      <c r="IG222" s="534">
        <f t="shared" si="178"/>
        <v>0</v>
      </c>
      <c r="IH222" s="534">
        <f t="shared" si="179"/>
        <v>0</v>
      </c>
      <c r="II222" s="534">
        <f t="shared" si="180"/>
        <v>0</v>
      </c>
      <c r="IJ222" s="534">
        <f t="shared" si="181"/>
        <v>0</v>
      </c>
      <c r="IK222" s="534">
        <f t="shared" si="182"/>
        <v>0</v>
      </c>
      <c r="IL222" s="534">
        <f t="shared" si="183"/>
        <v>0</v>
      </c>
      <c r="IM222" s="534">
        <f t="shared" si="184"/>
        <v>0</v>
      </c>
      <c r="IN222" s="534">
        <f t="shared" si="185"/>
        <v>0</v>
      </c>
      <c r="IO222" s="534">
        <f t="shared" si="186"/>
        <v>0</v>
      </c>
      <c r="IP222" s="534">
        <f t="shared" si="187"/>
        <v>0</v>
      </c>
      <c r="IQ222" s="534">
        <f t="shared" si="188"/>
        <v>0</v>
      </c>
      <c r="IR222" s="534">
        <f t="shared" si="189"/>
        <v>0</v>
      </c>
      <c r="IT222" s="531"/>
      <c r="IU222" s="531">
        <f t="shared" si="190"/>
        <v>0</v>
      </c>
      <c r="IV222" s="531">
        <f t="shared" si="191"/>
        <v>0</v>
      </c>
      <c r="IW222" s="531">
        <f t="shared" si="192"/>
        <v>0</v>
      </c>
      <c r="IX222" s="531">
        <f t="shared" si="193"/>
        <v>0</v>
      </c>
      <c r="IY222" s="531">
        <f t="shared" si="194"/>
        <v>0</v>
      </c>
      <c r="IZ222" s="531">
        <f t="shared" si="195"/>
        <v>0</v>
      </c>
      <c r="JA222" s="531">
        <f t="shared" si="196"/>
        <v>0</v>
      </c>
      <c r="JB222" s="531">
        <f t="shared" si="197"/>
        <v>0</v>
      </c>
      <c r="JC222" s="531">
        <f t="shared" si="198"/>
        <v>0</v>
      </c>
      <c r="JD222" s="531">
        <f t="shared" si="199"/>
        <v>0</v>
      </c>
      <c r="JE222" s="531">
        <f t="shared" si="200"/>
        <v>0</v>
      </c>
      <c r="JF222" s="531">
        <f t="shared" si="201"/>
        <v>0</v>
      </c>
      <c r="JG222" s="531">
        <f t="shared" si="202"/>
        <v>0</v>
      </c>
      <c r="JH222" s="531">
        <f t="shared" si="203"/>
        <v>0</v>
      </c>
      <c r="JI222" s="531">
        <f t="shared" si="204"/>
        <v>0</v>
      </c>
      <c r="JJ222" s="531">
        <f t="shared" si="205"/>
        <v>0</v>
      </c>
      <c r="JK222" s="531">
        <f t="shared" si="206"/>
        <v>0</v>
      </c>
      <c r="JL222" s="531">
        <f t="shared" si="207"/>
        <v>0</v>
      </c>
      <c r="JM222" s="531">
        <f t="shared" si="208"/>
        <v>0</v>
      </c>
      <c r="JN222" s="531">
        <f t="shared" si="209"/>
        <v>0</v>
      </c>
      <c r="JO222" s="531">
        <f t="shared" si="210"/>
        <v>0</v>
      </c>
      <c r="JQ222" s="532"/>
      <c r="JR222" s="532">
        <f t="shared" si="211"/>
        <v>0</v>
      </c>
      <c r="JS222" s="532">
        <f t="shared" si="212"/>
        <v>0</v>
      </c>
      <c r="JT222" s="532">
        <f t="shared" si="213"/>
        <v>0</v>
      </c>
      <c r="JU222" s="532">
        <f t="shared" si="214"/>
        <v>0</v>
      </c>
      <c r="JV222" s="532">
        <f t="shared" si="215"/>
        <v>0</v>
      </c>
      <c r="JW222" s="532">
        <f t="shared" si="216"/>
        <v>0</v>
      </c>
      <c r="JX222" s="532">
        <f t="shared" si="217"/>
        <v>0</v>
      </c>
      <c r="JY222" s="532">
        <f t="shared" si="218"/>
        <v>0</v>
      </c>
      <c r="JZ222" s="532">
        <f t="shared" si="219"/>
        <v>0</v>
      </c>
      <c r="KA222" s="532">
        <f t="shared" si="220"/>
        <v>0</v>
      </c>
      <c r="KB222" s="532">
        <f t="shared" si="221"/>
        <v>0</v>
      </c>
      <c r="KC222" s="532">
        <f t="shared" si="222"/>
        <v>0</v>
      </c>
      <c r="KD222" s="532">
        <f t="shared" si="223"/>
        <v>0</v>
      </c>
      <c r="KE222" s="532">
        <f t="shared" si="224"/>
        <v>0</v>
      </c>
      <c r="KF222" s="532">
        <f t="shared" si="225"/>
        <v>0</v>
      </c>
      <c r="KG222" s="532">
        <f t="shared" si="226"/>
        <v>0</v>
      </c>
      <c r="KH222" s="532">
        <f t="shared" si="227"/>
        <v>0</v>
      </c>
      <c r="KI222" s="532">
        <f t="shared" si="228"/>
        <v>0</v>
      </c>
      <c r="KJ222" s="532">
        <f t="shared" si="229"/>
        <v>0</v>
      </c>
      <c r="KK222" s="532">
        <f t="shared" si="230"/>
        <v>0</v>
      </c>
      <c r="KL222" s="532">
        <f t="shared" si="231"/>
        <v>0</v>
      </c>
      <c r="KN222" s="533"/>
      <c r="KO222" s="533">
        <f t="shared" si="232"/>
        <v>0</v>
      </c>
      <c r="KP222" s="533">
        <f t="shared" si="233"/>
        <v>0</v>
      </c>
      <c r="KQ222" s="533">
        <f t="shared" si="234"/>
        <v>0</v>
      </c>
      <c r="KR222" s="533">
        <f t="shared" si="235"/>
        <v>0</v>
      </c>
      <c r="KS222" s="533">
        <f t="shared" si="236"/>
        <v>0</v>
      </c>
      <c r="KT222" s="533">
        <f t="shared" si="237"/>
        <v>0</v>
      </c>
      <c r="KU222" s="533">
        <f t="shared" si="238"/>
        <v>0</v>
      </c>
      <c r="KV222" s="533">
        <f t="shared" si="239"/>
        <v>0</v>
      </c>
      <c r="KW222" s="533">
        <f t="shared" si="240"/>
        <v>0</v>
      </c>
      <c r="KX222" s="533">
        <f t="shared" si="241"/>
        <v>0</v>
      </c>
      <c r="KY222" s="533">
        <f t="shared" si="242"/>
        <v>0</v>
      </c>
      <c r="KZ222" s="533">
        <f t="shared" si="243"/>
        <v>0</v>
      </c>
      <c r="LA222" s="533">
        <f t="shared" si="244"/>
        <v>0</v>
      </c>
      <c r="LB222" s="533">
        <f t="shared" si="245"/>
        <v>0</v>
      </c>
      <c r="LC222" s="533">
        <f t="shared" si="246"/>
        <v>0</v>
      </c>
      <c r="LD222" s="533">
        <f t="shared" si="247"/>
        <v>0</v>
      </c>
      <c r="LE222" s="533">
        <f t="shared" si="248"/>
        <v>0</v>
      </c>
      <c r="LF222" s="533">
        <f t="shared" si="249"/>
        <v>0</v>
      </c>
      <c r="LG222" s="533">
        <f t="shared" si="250"/>
        <v>0</v>
      </c>
      <c r="LH222" s="533">
        <f t="shared" si="251"/>
        <v>0</v>
      </c>
      <c r="LI222" s="533">
        <f t="shared" si="252"/>
        <v>0</v>
      </c>
    </row>
    <row r="223" spans="1:321" x14ac:dyDescent="0.25">
      <c r="A223" s="14" t="str">
        <f>LCI!A63</f>
        <v>CH4 Emissions (kg/yr)</v>
      </c>
      <c r="B223" s="43">
        <f>B103</f>
        <v>0</v>
      </c>
      <c r="C223" s="43">
        <f t="shared" ref="C223:P223" si="410">C103</f>
        <v>0</v>
      </c>
      <c r="D223" s="43">
        <f t="shared" si="410"/>
        <v>0</v>
      </c>
      <c r="E223" s="43">
        <f t="shared" si="410"/>
        <v>0</v>
      </c>
      <c r="F223" s="43">
        <f t="shared" si="410"/>
        <v>0</v>
      </c>
      <c r="G223" s="43">
        <f t="shared" si="410"/>
        <v>0</v>
      </c>
      <c r="H223" s="43">
        <f t="shared" si="410"/>
        <v>0</v>
      </c>
      <c r="I223" s="43">
        <f t="shared" si="410"/>
        <v>0</v>
      </c>
      <c r="J223" s="43">
        <f t="shared" si="410"/>
        <v>0</v>
      </c>
      <c r="K223" s="43">
        <f t="shared" si="410"/>
        <v>0</v>
      </c>
      <c r="L223" s="43">
        <f t="shared" si="410"/>
        <v>0</v>
      </c>
      <c r="M223" s="43">
        <f t="shared" si="410"/>
        <v>0</v>
      </c>
      <c r="N223" s="43">
        <f t="shared" si="410"/>
        <v>0</v>
      </c>
      <c r="O223" s="258">
        <f t="shared" si="410"/>
        <v>0</v>
      </c>
      <c r="P223" s="252">
        <f t="shared" si="410"/>
        <v>0</v>
      </c>
      <c r="Q223" s="252"/>
      <c r="R223" s="252"/>
      <c r="S223" s="252"/>
      <c r="T223" s="269"/>
      <c r="U223" s="252"/>
      <c r="V223" s="252"/>
      <c r="X223" s="45">
        <f>IF(EXACT(A223,LCI!A63),LCI!G63,-1*10^6)</f>
        <v>0</v>
      </c>
      <c r="Y223" s="47">
        <f t="shared" ref="Y223:Y256" si="411">B223*$X223</f>
        <v>0</v>
      </c>
      <c r="Z223" s="47">
        <f t="shared" ref="Z223:Z256" si="412">C223*$X223</f>
        <v>0</v>
      </c>
      <c r="AA223" s="47">
        <f t="shared" ref="AA223:AA256" si="413">D223*$X223</f>
        <v>0</v>
      </c>
      <c r="AB223" s="47">
        <f t="shared" ref="AB223:AB265" si="414">E223*$X223</f>
        <v>0</v>
      </c>
      <c r="AC223" s="47">
        <f t="shared" ref="AC223:AC265" si="415">F223*$X223</f>
        <v>0</v>
      </c>
      <c r="AD223" s="47">
        <f t="shared" ref="AD223:AD265" si="416">G223*$X223</f>
        <v>0</v>
      </c>
      <c r="AE223" s="47">
        <f t="shared" ref="AE223:AE265" si="417">H223*$X223</f>
        <v>0</v>
      </c>
      <c r="AF223" s="47">
        <f t="shared" ref="AF223:AF265" si="418">I223*$X223</f>
        <v>0</v>
      </c>
      <c r="AG223" s="47">
        <f t="shared" ref="AG223:AG265" si="419">J223*$X223</f>
        <v>0</v>
      </c>
      <c r="AH223" s="47">
        <f t="shared" ref="AH223:AH265" si="420">K223*$X223</f>
        <v>0</v>
      </c>
      <c r="AI223" s="47">
        <f t="shared" ref="AI223:AI265" si="421">L223*$X223</f>
        <v>0</v>
      </c>
      <c r="AJ223" s="47">
        <f t="shared" ref="AJ223:AJ224" si="422">M223*$X223</f>
        <v>0</v>
      </c>
      <c r="AK223" s="47">
        <f t="shared" ref="AK223" si="423">N223*$X223</f>
        <v>0</v>
      </c>
      <c r="AL223" s="262">
        <f t="shared" ref="AL223" si="424">O223*$X223</f>
        <v>0</v>
      </c>
      <c r="AM223" s="260">
        <f t="shared" ref="AM223" si="425">P223*$X223</f>
        <v>0</v>
      </c>
      <c r="AN223" s="260">
        <f t="shared" ref="AN223:AN232" si="426">Q223*$X223</f>
        <v>0</v>
      </c>
      <c r="AO223" s="260">
        <f t="shared" ref="AO223:AO232" si="427">R223*$X223</f>
        <v>0</v>
      </c>
      <c r="AP223" s="260">
        <f t="shared" ref="AP223:AP232" si="428">S223*$X223</f>
        <v>0</v>
      </c>
      <c r="AQ223" s="260">
        <f t="shared" ref="AQ223:AQ232" si="429">T223*$X223</f>
        <v>0</v>
      </c>
      <c r="AR223" s="260">
        <f t="shared" ref="AR223:AR232" si="430">U223*$X223</f>
        <v>0</v>
      </c>
      <c r="AS223" s="260">
        <f t="shared" ref="AS223:AS232" si="431">V223*$X223</f>
        <v>0</v>
      </c>
      <c r="AU223" s="41">
        <f>IF(EXACT(A223,LCI!A63),LCI!H63,-1*10^6)</f>
        <v>36000</v>
      </c>
      <c r="AV223" s="71">
        <f t="shared" ref="AV223:AV265" si="432">B223*$AU223</f>
        <v>0</v>
      </c>
      <c r="AW223" s="71">
        <f t="shared" ref="AW223:AW265" si="433">C223*$AU223</f>
        <v>0</v>
      </c>
      <c r="AX223" s="71">
        <f t="shared" ref="AX223:AX265" si="434">D223*$AU223</f>
        <v>0</v>
      </c>
      <c r="AY223" s="71">
        <f t="shared" ref="AY223:AY265" si="435">E223*$AU223</f>
        <v>0</v>
      </c>
      <c r="AZ223" s="71">
        <f t="shared" ref="AZ223:AZ265" si="436">F223*$AU223</f>
        <v>0</v>
      </c>
      <c r="BA223" s="71">
        <f t="shared" ref="BA223:BA265" si="437">G223*$AU223</f>
        <v>0</v>
      </c>
      <c r="BB223" s="71">
        <f t="shared" ref="BB223:BB265" si="438">H223*$AU223</f>
        <v>0</v>
      </c>
      <c r="BC223" s="71">
        <f t="shared" ref="BC223:BC265" si="439">I223*$AU223</f>
        <v>0</v>
      </c>
      <c r="BD223" s="520">
        <f t="shared" ref="BD223:BD265" si="440">J223*$AU223</f>
        <v>0</v>
      </c>
      <c r="BE223" s="521">
        <f t="shared" ref="BE223:BE265" si="441">K223*$AU223</f>
        <v>0</v>
      </c>
      <c r="BF223" s="71">
        <f t="shared" ref="BF223:BF265" si="442">L223*$AU223</f>
        <v>0</v>
      </c>
      <c r="BG223" s="521">
        <f t="shared" ref="BG223:BG264" si="443">M223*$AU223</f>
        <v>0</v>
      </c>
      <c r="BH223" s="529">
        <f t="shared" ref="BH223:BH265" si="444">N223*$AU223</f>
        <v>0</v>
      </c>
      <c r="BI223" s="71">
        <f t="shared" ref="BI223:BI265" si="445">O223*$AU223</f>
        <v>0</v>
      </c>
      <c r="BJ223" s="71">
        <f t="shared" ref="BJ223:BJ265" si="446">P223*$AU223</f>
        <v>0</v>
      </c>
      <c r="BK223" s="71">
        <f t="shared" ref="BK223:BK265" si="447">Q223*$AU223</f>
        <v>0</v>
      </c>
      <c r="BL223" s="71">
        <f t="shared" ref="BL223:BL265" si="448">R223*$AU223</f>
        <v>0</v>
      </c>
      <c r="BM223" s="71">
        <f t="shared" ref="BM223:BM265" si="449">S223*$AU223</f>
        <v>0</v>
      </c>
      <c r="BN223" s="71">
        <f t="shared" ref="BN223:BN265" si="450">T223*$AU223</f>
        <v>0</v>
      </c>
      <c r="BO223" s="71">
        <f t="shared" ref="BO223:BO265" si="451">U223*$AU223</f>
        <v>0</v>
      </c>
      <c r="BP223" s="71">
        <f t="shared" ref="BP223:BP265" si="452">V223*$AU223</f>
        <v>0</v>
      </c>
      <c r="BR223" s="507">
        <f>IF(EXACT(A223,LCI!A63),LCI!I63,-1*10^6)</f>
        <v>0</v>
      </c>
      <c r="BS223" s="507">
        <f>B223*$BR223</f>
        <v>0</v>
      </c>
      <c r="BT223" s="507">
        <f>C223*$BR223</f>
        <v>0</v>
      </c>
      <c r="BU223" s="507">
        <f t="shared" ref="BU223:BV238" si="453">D223*$BR223</f>
        <v>0</v>
      </c>
      <c r="BV223" s="507">
        <f t="shared" si="453"/>
        <v>0</v>
      </c>
      <c r="BW223" s="507">
        <f t="shared" ref="BW223:BW265" si="454">F223*$BR223</f>
        <v>0</v>
      </c>
      <c r="BX223" s="507">
        <f t="shared" ref="BX223:BX265" si="455">G223*$BR223</f>
        <v>0</v>
      </c>
      <c r="BY223" s="507">
        <f t="shared" ref="BY223:BY265" si="456">H223*$BR223</f>
        <v>0</v>
      </c>
      <c r="BZ223" s="507">
        <f t="shared" ref="BZ223:BZ265" si="457">I223*$BR223</f>
        <v>0</v>
      </c>
      <c r="CA223" s="507">
        <f t="shared" ref="CA223:CA265" si="458">J223*$BR223</f>
        <v>0</v>
      </c>
      <c r="CB223" s="507">
        <f t="shared" ref="CB223:CB265" si="459">K223*$BR223</f>
        <v>0</v>
      </c>
      <c r="CC223" s="507">
        <f t="shared" ref="CC223:CC265" si="460">L223*$BR223</f>
        <v>0</v>
      </c>
      <c r="CD223" s="507">
        <f t="shared" ref="CD223:CD265" si="461">M223*$BR223</f>
        <v>0</v>
      </c>
      <c r="CE223" s="507">
        <f t="shared" ref="CE223:CE265" si="462">N223*$BR223</f>
        <v>0</v>
      </c>
      <c r="CF223" s="507">
        <f t="shared" ref="CF223:CH265" si="463">O223*$BR223</f>
        <v>0</v>
      </c>
      <c r="CG223" s="507">
        <f t="shared" ref="CG223:CH238" si="464">P223*$BR223</f>
        <v>0</v>
      </c>
      <c r="CH223" s="507">
        <f t="shared" si="464"/>
        <v>0</v>
      </c>
      <c r="CI223" s="507">
        <f t="shared" ref="CI223:CI265" si="465">R223*$BR223</f>
        <v>0</v>
      </c>
      <c r="CJ223" s="507">
        <f t="shared" ref="CJ223:CJ265" si="466">S223*$BR223</f>
        <v>0</v>
      </c>
      <c r="CK223" s="507">
        <f t="shared" ref="CK223:CK265" si="467">T223*$BR223</f>
        <v>0</v>
      </c>
      <c r="CL223" s="507">
        <f>U223*$BR223</f>
        <v>0</v>
      </c>
      <c r="CM223" s="507">
        <f t="shared" ref="CM223:CM265" si="468">V223*$BR223</f>
        <v>0</v>
      </c>
      <c r="CO223" s="511">
        <f>IF(EXACT(A223,LCI!A63),LCI!F63,-1*10^6)</f>
        <v>0</v>
      </c>
      <c r="CP223" s="511">
        <f>B223*$CO223</f>
        <v>0</v>
      </c>
      <c r="CQ223" s="511">
        <f t="shared" ref="CQ223:DJ223" si="469">C223*$CO223</f>
        <v>0</v>
      </c>
      <c r="CR223" s="511">
        <f t="shared" si="469"/>
        <v>0</v>
      </c>
      <c r="CS223" s="511">
        <f t="shared" si="469"/>
        <v>0</v>
      </c>
      <c r="CT223" s="511">
        <f t="shared" si="469"/>
        <v>0</v>
      </c>
      <c r="CU223" s="511">
        <f t="shared" si="469"/>
        <v>0</v>
      </c>
      <c r="CV223" s="511">
        <f t="shared" si="469"/>
        <v>0</v>
      </c>
      <c r="CW223" s="511">
        <f t="shared" si="469"/>
        <v>0</v>
      </c>
      <c r="CX223" s="511">
        <f t="shared" si="469"/>
        <v>0</v>
      </c>
      <c r="CY223" s="511">
        <f t="shared" si="469"/>
        <v>0</v>
      </c>
      <c r="CZ223" s="511">
        <f t="shared" si="469"/>
        <v>0</v>
      </c>
      <c r="DA223" s="511">
        <f t="shared" si="469"/>
        <v>0</v>
      </c>
      <c r="DB223" s="511">
        <f t="shared" si="469"/>
        <v>0</v>
      </c>
      <c r="DC223" s="511">
        <f t="shared" si="469"/>
        <v>0</v>
      </c>
      <c r="DD223" s="511">
        <f t="shared" si="469"/>
        <v>0</v>
      </c>
      <c r="DE223" s="511">
        <f t="shared" si="469"/>
        <v>0</v>
      </c>
      <c r="DF223" s="511">
        <f t="shared" si="469"/>
        <v>0</v>
      </c>
      <c r="DG223" s="511">
        <f t="shared" si="469"/>
        <v>0</v>
      </c>
      <c r="DH223" s="511">
        <f t="shared" si="469"/>
        <v>0</v>
      </c>
      <c r="DI223" s="511">
        <f t="shared" si="469"/>
        <v>0</v>
      </c>
      <c r="DJ223" s="511">
        <f t="shared" si="469"/>
        <v>0</v>
      </c>
      <c r="DL223" s="530">
        <f>IF(EXACT(A223,LCI!A63),LCI!J63,-1*10^6)</f>
        <v>0</v>
      </c>
      <c r="DM223" s="530">
        <f t="shared" si="64"/>
        <v>0</v>
      </c>
      <c r="DN223" s="530">
        <f t="shared" si="65"/>
        <v>0</v>
      </c>
      <c r="DO223" s="530">
        <f t="shared" si="66"/>
        <v>0</v>
      </c>
      <c r="DP223" s="530">
        <f t="shared" si="67"/>
        <v>0</v>
      </c>
      <c r="DQ223" s="530">
        <f t="shared" si="68"/>
        <v>0</v>
      </c>
      <c r="DR223" s="530">
        <f t="shared" si="69"/>
        <v>0</v>
      </c>
      <c r="DS223" s="530">
        <f t="shared" si="70"/>
        <v>0</v>
      </c>
      <c r="DT223" s="530">
        <f t="shared" si="71"/>
        <v>0</v>
      </c>
      <c r="DU223" s="530">
        <f t="shared" si="72"/>
        <v>0</v>
      </c>
      <c r="DV223" s="530">
        <f t="shared" si="73"/>
        <v>0</v>
      </c>
      <c r="DW223" s="530">
        <f t="shared" si="74"/>
        <v>0</v>
      </c>
      <c r="DX223" s="530">
        <f t="shared" si="75"/>
        <v>0</v>
      </c>
      <c r="DY223" s="530">
        <f t="shared" si="76"/>
        <v>0</v>
      </c>
      <c r="DZ223" s="530">
        <f t="shared" si="77"/>
        <v>0</v>
      </c>
      <c r="EA223" s="530">
        <f t="shared" si="78"/>
        <v>0</v>
      </c>
      <c r="EB223" s="530">
        <f t="shared" si="79"/>
        <v>0</v>
      </c>
      <c r="EC223" s="530">
        <f t="shared" si="80"/>
        <v>0</v>
      </c>
      <c r="ED223" s="530">
        <f t="shared" si="81"/>
        <v>0</v>
      </c>
      <c r="EE223" s="530">
        <f t="shared" si="82"/>
        <v>0</v>
      </c>
      <c r="EF223" s="530">
        <f t="shared" si="83"/>
        <v>0</v>
      </c>
      <c r="EG223" s="530">
        <f t="shared" si="84"/>
        <v>0</v>
      </c>
      <c r="EI223" s="535">
        <f>IF(EXACT(A223,LCI!A63),LCI!K63,-1*10^6)</f>
        <v>0</v>
      </c>
      <c r="EJ223" s="531">
        <f t="shared" si="85"/>
        <v>0</v>
      </c>
      <c r="EK223" s="536">
        <f t="shared" si="86"/>
        <v>0</v>
      </c>
      <c r="EL223" s="531">
        <f t="shared" si="87"/>
        <v>0</v>
      </c>
      <c r="EM223" s="531">
        <f t="shared" si="88"/>
        <v>0</v>
      </c>
      <c r="EN223" s="531">
        <f t="shared" si="89"/>
        <v>0</v>
      </c>
      <c r="EO223" s="531">
        <f t="shared" si="90"/>
        <v>0</v>
      </c>
      <c r="EP223" s="531">
        <f t="shared" si="91"/>
        <v>0</v>
      </c>
      <c r="EQ223" s="531">
        <f t="shared" si="92"/>
        <v>0</v>
      </c>
      <c r="ER223" s="531">
        <f t="shared" si="93"/>
        <v>0</v>
      </c>
      <c r="ES223" s="531">
        <f t="shared" si="94"/>
        <v>0</v>
      </c>
      <c r="ET223" s="531">
        <f t="shared" si="95"/>
        <v>0</v>
      </c>
      <c r="EU223" s="531">
        <f t="shared" si="96"/>
        <v>0</v>
      </c>
      <c r="EV223" s="531">
        <f t="shared" si="97"/>
        <v>0</v>
      </c>
      <c r="EW223" s="531">
        <f t="shared" si="98"/>
        <v>0</v>
      </c>
      <c r="EX223" s="531">
        <f t="shared" si="99"/>
        <v>0</v>
      </c>
      <c r="EY223" s="531">
        <f t="shared" si="100"/>
        <v>0</v>
      </c>
      <c r="EZ223" s="531">
        <f t="shared" si="101"/>
        <v>0</v>
      </c>
      <c r="FA223" s="531">
        <f t="shared" si="102"/>
        <v>0</v>
      </c>
      <c r="FB223" s="531">
        <f t="shared" si="103"/>
        <v>0</v>
      </c>
      <c r="FC223" s="531">
        <f t="shared" si="104"/>
        <v>0</v>
      </c>
      <c r="FD223" s="531">
        <f t="shared" si="105"/>
        <v>0</v>
      </c>
      <c r="FF223" s="532">
        <f>IF(EXACT(A223,LCI!A63),LCI!L63,-1*10^6)</f>
        <v>0</v>
      </c>
      <c r="FG223" s="532">
        <f t="shared" si="106"/>
        <v>0</v>
      </c>
      <c r="FH223" s="532">
        <f t="shared" si="107"/>
        <v>0</v>
      </c>
      <c r="FI223" s="532">
        <f t="shared" si="108"/>
        <v>0</v>
      </c>
      <c r="FJ223" s="532">
        <f t="shared" si="109"/>
        <v>0</v>
      </c>
      <c r="FK223" s="532">
        <f t="shared" si="110"/>
        <v>0</v>
      </c>
      <c r="FL223" s="532">
        <f t="shared" si="111"/>
        <v>0</v>
      </c>
      <c r="FM223" s="532">
        <f t="shared" si="112"/>
        <v>0</v>
      </c>
      <c r="FN223" s="532">
        <f t="shared" si="113"/>
        <v>0</v>
      </c>
      <c r="FO223" s="532">
        <f t="shared" si="114"/>
        <v>0</v>
      </c>
      <c r="FP223" s="532">
        <f t="shared" si="115"/>
        <v>0</v>
      </c>
      <c r="FQ223" s="532">
        <f t="shared" si="116"/>
        <v>0</v>
      </c>
      <c r="FR223" s="532">
        <f t="shared" si="117"/>
        <v>0</v>
      </c>
      <c r="FS223" s="532">
        <f t="shared" si="118"/>
        <v>0</v>
      </c>
      <c r="FT223" s="532">
        <f t="shared" si="119"/>
        <v>0</v>
      </c>
      <c r="FU223" s="532">
        <f t="shared" si="120"/>
        <v>0</v>
      </c>
      <c r="FV223" s="532">
        <f t="shared" si="121"/>
        <v>0</v>
      </c>
      <c r="FW223" s="532">
        <f t="shared" si="122"/>
        <v>0</v>
      </c>
      <c r="FX223" s="532">
        <f t="shared" si="123"/>
        <v>0</v>
      </c>
      <c r="FY223" s="532">
        <f t="shared" si="124"/>
        <v>0</v>
      </c>
      <c r="FZ223" s="532">
        <f t="shared" si="125"/>
        <v>0</v>
      </c>
      <c r="GA223" s="532">
        <f t="shared" si="126"/>
        <v>0</v>
      </c>
      <c r="GC223" s="533">
        <f>IF(EXACT(A223,LCI!A63),LCI!M63,-1*10^6)</f>
        <v>0</v>
      </c>
      <c r="GD223" s="533">
        <f t="shared" si="127"/>
        <v>0</v>
      </c>
      <c r="GE223" s="533">
        <f t="shared" si="128"/>
        <v>0</v>
      </c>
      <c r="GF223" s="533">
        <f t="shared" si="129"/>
        <v>0</v>
      </c>
      <c r="GG223" s="533">
        <f t="shared" si="130"/>
        <v>0</v>
      </c>
      <c r="GH223" s="533">
        <f t="shared" si="131"/>
        <v>0</v>
      </c>
      <c r="GI223" s="533">
        <f t="shared" si="132"/>
        <v>0</v>
      </c>
      <c r="GJ223" s="533">
        <f t="shared" si="133"/>
        <v>0</v>
      </c>
      <c r="GK223" s="533">
        <f t="shared" si="134"/>
        <v>0</v>
      </c>
      <c r="GL223" s="533">
        <f t="shared" si="135"/>
        <v>0</v>
      </c>
      <c r="GM223" s="533">
        <f t="shared" si="136"/>
        <v>0</v>
      </c>
      <c r="GN223" s="533">
        <f t="shared" si="137"/>
        <v>0</v>
      </c>
      <c r="GO223" s="533">
        <f t="shared" si="138"/>
        <v>0</v>
      </c>
      <c r="GP223" s="533">
        <f t="shared" si="139"/>
        <v>0</v>
      </c>
      <c r="GQ223" s="533">
        <f t="shared" si="140"/>
        <v>0</v>
      </c>
      <c r="GR223" s="533">
        <f t="shared" si="141"/>
        <v>0</v>
      </c>
      <c r="GS223" s="533">
        <f t="shared" si="142"/>
        <v>0</v>
      </c>
      <c r="GT223" s="533">
        <f t="shared" si="143"/>
        <v>0</v>
      </c>
      <c r="GU223" s="533">
        <f t="shared" si="144"/>
        <v>0</v>
      </c>
      <c r="GV223" s="533">
        <f t="shared" si="145"/>
        <v>0</v>
      </c>
      <c r="GW223" s="533">
        <f t="shared" si="146"/>
        <v>0</v>
      </c>
      <c r="GX223" s="533">
        <f t="shared" si="147"/>
        <v>0</v>
      </c>
      <c r="GZ223" s="511">
        <f>IF(EXACT(A223,LCI!A63),LCI!N63,-1*10^6)</f>
        <v>0</v>
      </c>
      <c r="HA223" s="511"/>
      <c r="HB223" s="511"/>
      <c r="HC223" s="511"/>
      <c r="HD223" s="511"/>
      <c r="HE223" s="511"/>
      <c r="HF223" s="511"/>
      <c r="HG223" s="511"/>
      <c r="HH223" s="511"/>
      <c r="HI223" s="511"/>
      <c r="HJ223" s="511"/>
      <c r="HK223" s="511"/>
      <c r="HL223" s="511"/>
      <c r="HM223" s="511"/>
      <c r="HN223" s="511"/>
      <c r="HO223" s="511"/>
      <c r="HP223" s="511"/>
      <c r="HQ223" s="511"/>
      <c r="HR223" s="511"/>
      <c r="HS223" s="511"/>
      <c r="HT223" s="511"/>
      <c r="HU223" s="511"/>
      <c r="HW223" s="534">
        <f>IF(EXACT(A223,LCI!A63),LCI!O63,-1*10^6)</f>
        <v>0</v>
      </c>
      <c r="HX223" s="534">
        <f t="shared" si="169"/>
        <v>0</v>
      </c>
      <c r="HY223" s="534">
        <f t="shared" si="170"/>
        <v>0</v>
      </c>
      <c r="HZ223" s="534">
        <f t="shared" si="171"/>
        <v>0</v>
      </c>
      <c r="IA223" s="534">
        <f t="shared" si="172"/>
        <v>0</v>
      </c>
      <c r="IB223" s="534">
        <f t="shared" si="173"/>
        <v>0</v>
      </c>
      <c r="IC223" s="534">
        <f t="shared" si="174"/>
        <v>0</v>
      </c>
      <c r="ID223" s="534">
        <f t="shared" si="175"/>
        <v>0</v>
      </c>
      <c r="IE223" s="534">
        <f t="shared" si="176"/>
        <v>0</v>
      </c>
      <c r="IF223" s="534">
        <f t="shared" si="177"/>
        <v>0</v>
      </c>
      <c r="IG223" s="534">
        <f t="shared" si="178"/>
        <v>0</v>
      </c>
      <c r="IH223" s="534">
        <f t="shared" si="179"/>
        <v>0</v>
      </c>
      <c r="II223" s="534">
        <f t="shared" si="180"/>
        <v>0</v>
      </c>
      <c r="IJ223" s="534">
        <f t="shared" si="181"/>
        <v>0</v>
      </c>
      <c r="IK223" s="534">
        <f t="shared" si="182"/>
        <v>0</v>
      </c>
      <c r="IL223" s="534">
        <f t="shared" si="183"/>
        <v>0</v>
      </c>
      <c r="IM223" s="534">
        <f t="shared" si="184"/>
        <v>0</v>
      </c>
      <c r="IN223" s="534">
        <f t="shared" si="185"/>
        <v>0</v>
      </c>
      <c r="IO223" s="534">
        <f t="shared" si="186"/>
        <v>0</v>
      </c>
      <c r="IP223" s="534">
        <f t="shared" si="187"/>
        <v>0</v>
      </c>
      <c r="IQ223" s="534">
        <f t="shared" si="188"/>
        <v>0</v>
      </c>
      <c r="IR223" s="534">
        <f t="shared" si="189"/>
        <v>0</v>
      </c>
      <c r="IT223" s="531">
        <f>IF(EXACT(A223,LCI!A63),LCI!P63,-1*10^6)</f>
        <v>0</v>
      </c>
      <c r="IU223" s="531">
        <f t="shared" si="190"/>
        <v>0</v>
      </c>
      <c r="IV223" s="531">
        <f t="shared" si="191"/>
        <v>0</v>
      </c>
      <c r="IW223" s="531">
        <f t="shared" si="192"/>
        <v>0</v>
      </c>
      <c r="IX223" s="531">
        <f t="shared" si="193"/>
        <v>0</v>
      </c>
      <c r="IY223" s="531">
        <f t="shared" si="194"/>
        <v>0</v>
      </c>
      <c r="IZ223" s="531">
        <f t="shared" si="195"/>
        <v>0</v>
      </c>
      <c r="JA223" s="531">
        <f t="shared" si="196"/>
        <v>0</v>
      </c>
      <c r="JB223" s="531">
        <f t="shared" si="197"/>
        <v>0</v>
      </c>
      <c r="JC223" s="531">
        <f t="shared" si="198"/>
        <v>0</v>
      </c>
      <c r="JD223" s="531">
        <f t="shared" si="199"/>
        <v>0</v>
      </c>
      <c r="JE223" s="531">
        <f t="shared" si="200"/>
        <v>0</v>
      </c>
      <c r="JF223" s="531">
        <f t="shared" si="201"/>
        <v>0</v>
      </c>
      <c r="JG223" s="531">
        <f t="shared" si="202"/>
        <v>0</v>
      </c>
      <c r="JH223" s="531">
        <f t="shared" si="203"/>
        <v>0</v>
      </c>
      <c r="JI223" s="531">
        <f t="shared" si="204"/>
        <v>0</v>
      </c>
      <c r="JJ223" s="531">
        <f t="shared" si="205"/>
        <v>0</v>
      </c>
      <c r="JK223" s="531">
        <f t="shared" si="206"/>
        <v>0</v>
      </c>
      <c r="JL223" s="531">
        <f t="shared" si="207"/>
        <v>0</v>
      </c>
      <c r="JM223" s="531">
        <f t="shared" si="208"/>
        <v>0</v>
      </c>
      <c r="JN223" s="531">
        <f t="shared" si="209"/>
        <v>0</v>
      </c>
      <c r="JO223" s="531">
        <f t="shared" si="210"/>
        <v>0</v>
      </c>
      <c r="JQ223" s="532">
        <f>IF(EXACT(A223,LCI!A63),LCI!Q63,-1*10^6)</f>
        <v>0</v>
      </c>
      <c r="JR223" s="532">
        <f t="shared" si="211"/>
        <v>0</v>
      </c>
      <c r="JS223" s="532">
        <f t="shared" si="212"/>
        <v>0</v>
      </c>
      <c r="JT223" s="532">
        <f t="shared" si="213"/>
        <v>0</v>
      </c>
      <c r="JU223" s="532">
        <f t="shared" si="214"/>
        <v>0</v>
      </c>
      <c r="JV223" s="532">
        <f t="shared" si="215"/>
        <v>0</v>
      </c>
      <c r="JW223" s="532">
        <f t="shared" si="216"/>
        <v>0</v>
      </c>
      <c r="JX223" s="532">
        <f t="shared" si="217"/>
        <v>0</v>
      </c>
      <c r="JY223" s="532">
        <f t="shared" si="218"/>
        <v>0</v>
      </c>
      <c r="JZ223" s="532">
        <f t="shared" si="219"/>
        <v>0</v>
      </c>
      <c r="KA223" s="532">
        <f t="shared" si="220"/>
        <v>0</v>
      </c>
      <c r="KB223" s="532">
        <f t="shared" si="221"/>
        <v>0</v>
      </c>
      <c r="KC223" s="532">
        <f t="shared" si="222"/>
        <v>0</v>
      </c>
      <c r="KD223" s="532">
        <f t="shared" si="223"/>
        <v>0</v>
      </c>
      <c r="KE223" s="532">
        <f t="shared" si="224"/>
        <v>0</v>
      </c>
      <c r="KF223" s="532">
        <f t="shared" si="225"/>
        <v>0</v>
      </c>
      <c r="KG223" s="532">
        <f t="shared" si="226"/>
        <v>0</v>
      </c>
      <c r="KH223" s="532">
        <f t="shared" si="227"/>
        <v>0</v>
      </c>
      <c r="KI223" s="532">
        <f t="shared" si="228"/>
        <v>0</v>
      </c>
      <c r="KJ223" s="532">
        <f t="shared" si="229"/>
        <v>0</v>
      </c>
      <c r="KK223" s="532">
        <f t="shared" si="230"/>
        <v>0</v>
      </c>
      <c r="KL223" s="532">
        <f t="shared" si="231"/>
        <v>0</v>
      </c>
      <c r="KN223" s="533">
        <f>IF(EXACT(A223,LCI!A63),LCI!R63,-1*10^6)</f>
        <v>0</v>
      </c>
      <c r="KO223" s="533">
        <f t="shared" si="232"/>
        <v>0</v>
      </c>
      <c r="KP223" s="533">
        <f t="shared" si="233"/>
        <v>0</v>
      </c>
      <c r="KQ223" s="533">
        <f t="shared" si="234"/>
        <v>0</v>
      </c>
      <c r="KR223" s="533">
        <f t="shared" si="235"/>
        <v>0</v>
      </c>
      <c r="KS223" s="533">
        <f t="shared" si="236"/>
        <v>0</v>
      </c>
      <c r="KT223" s="533">
        <f t="shared" si="237"/>
        <v>0</v>
      </c>
      <c r="KU223" s="533">
        <f t="shared" si="238"/>
        <v>0</v>
      </c>
      <c r="KV223" s="533">
        <f t="shared" si="239"/>
        <v>0</v>
      </c>
      <c r="KW223" s="533">
        <f t="shared" si="240"/>
        <v>0</v>
      </c>
      <c r="KX223" s="533">
        <f t="shared" si="241"/>
        <v>0</v>
      </c>
      <c r="KY223" s="533">
        <f t="shared" si="242"/>
        <v>0</v>
      </c>
      <c r="KZ223" s="533">
        <f t="shared" si="243"/>
        <v>0</v>
      </c>
      <c r="LA223" s="533">
        <f t="shared" si="244"/>
        <v>0</v>
      </c>
      <c r="LB223" s="533">
        <f t="shared" si="245"/>
        <v>0</v>
      </c>
      <c r="LC223" s="533">
        <f t="shared" si="246"/>
        <v>0</v>
      </c>
      <c r="LD223" s="533">
        <f t="shared" si="247"/>
        <v>0</v>
      </c>
      <c r="LE223" s="533">
        <f t="shared" si="248"/>
        <v>0</v>
      </c>
      <c r="LF223" s="533">
        <f t="shared" si="249"/>
        <v>0</v>
      </c>
      <c r="LG223" s="533">
        <f t="shared" si="250"/>
        <v>0</v>
      </c>
      <c r="LH223" s="533">
        <f t="shared" si="251"/>
        <v>0</v>
      </c>
      <c r="LI223" s="533">
        <f t="shared" si="252"/>
        <v>0</v>
      </c>
    </row>
    <row r="224" spans="1:321" x14ac:dyDescent="0.25">
      <c r="A224" s="14" t="str">
        <f>LCI!A64</f>
        <v>CO2 Emissions (kg/yr)</v>
      </c>
      <c r="B224" s="43">
        <f>B104+B119+B138</f>
        <v>0</v>
      </c>
      <c r="C224" s="43">
        <f t="shared" ref="C224:P224" si="470">C104+C119+C138</f>
        <v>3620.559552480001</v>
      </c>
      <c r="D224" s="43">
        <f t="shared" si="470"/>
        <v>272706.38890319999</v>
      </c>
      <c r="E224" s="43">
        <f t="shared" si="470"/>
        <v>0</v>
      </c>
      <c r="F224" s="43">
        <f t="shared" si="470"/>
        <v>0</v>
      </c>
      <c r="G224" s="43">
        <f t="shared" si="470"/>
        <v>0</v>
      </c>
      <c r="H224" s="43">
        <f t="shared" si="470"/>
        <v>0</v>
      </c>
      <c r="I224" s="43">
        <f t="shared" si="470"/>
        <v>0</v>
      </c>
      <c r="J224" s="43">
        <f>J104+J119+J138</f>
        <v>1134931.9815</v>
      </c>
      <c r="K224" s="43">
        <f t="shared" si="470"/>
        <v>882341.91359999997</v>
      </c>
      <c r="L224" s="43">
        <f t="shared" si="470"/>
        <v>2166464.52</v>
      </c>
      <c r="M224" s="43">
        <f>M104+M119+M138</f>
        <v>2303695.0319590294</v>
      </c>
      <c r="N224" s="43">
        <f>N104+N119+N138</f>
        <v>2383023.8400903484</v>
      </c>
      <c r="O224" s="258">
        <f t="shared" si="470"/>
        <v>984756.6</v>
      </c>
      <c r="P224" s="252">
        <f t="shared" si="470"/>
        <v>0</v>
      </c>
      <c r="Q224" s="252"/>
      <c r="R224" s="252"/>
      <c r="S224" s="252"/>
      <c r="T224" s="269"/>
      <c r="U224" s="252"/>
      <c r="V224" s="252"/>
      <c r="X224" s="45">
        <f>IF(EXACT(A224,LCI!A64),LCI!G64,-1*10^6)</f>
        <v>0</v>
      </c>
      <c r="Y224" s="47">
        <f t="shared" si="411"/>
        <v>0</v>
      </c>
      <c r="Z224" s="47">
        <f t="shared" si="412"/>
        <v>0</v>
      </c>
      <c r="AA224" s="47">
        <f t="shared" si="413"/>
        <v>0</v>
      </c>
      <c r="AB224" s="47">
        <f t="shared" si="414"/>
        <v>0</v>
      </c>
      <c r="AC224" s="47">
        <f t="shared" si="415"/>
        <v>0</v>
      </c>
      <c r="AD224" s="47">
        <f t="shared" si="416"/>
        <v>0</v>
      </c>
      <c r="AE224" s="47">
        <f t="shared" si="417"/>
        <v>0</v>
      </c>
      <c r="AF224" s="47">
        <f t="shared" si="418"/>
        <v>0</v>
      </c>
      <c r="AG224" s="47">
        <f t="shared" si="419"/>
        <v>0</v>
      </c>
      <c r="AH224" s="47">
        <f t="shared" si="420"/>
        <v>0</v>
      </c>
      <c r="AI224" s="47">
        <f t="shared" si="421"/>
        <v>0</v>
      </c>
      <c r="AJ224" s="47">
        <f t="shared" si="422"/>
        <v>0</v>
      </c>
      <c r="AK224" s="47">
        <f t="shared" ref="AK224:AK256" si="471">N224*$X224</f>
        <v>0</v>
      </c>
      <c r="AL224" s="262">
        <f t="shared" ref="AL224:AL256" si="472">O224*$X224</f>
        <v>0</v>
      </c>
      <c r="AM224" s="260">
        <f t="shared" ref="AM224:AM256" si="473">P224*$X224</f>
        <v>0</v>
      </c>
      <c r="AN224" s="260">
        <f t="shared" si="426"/>
        <v>0</v>
      </c>
      <c r="AO224" s="260">
        <f t="shared" si="427"/>
        <v>0</v>
      </c>
      <c r="AP224" s="260">
        <f t="shared" si="428"/>
        <v>0</v>
      </c>
      <c r="AQ224" s="260">
        <f t="shared" si="429"/>
        <v>0</v>
      </c>
      <c r="AR224" s="260">
        <f t="shared" si="430"/>
        <v>0</v>
      </c>
      <c r="AS224" s="260">
        <f t="shared" si="431"/>
        <v>0</v>
      </c>
      <c r="AU224" s="41">
        <f>IF(EXACT(A224,LCI!A64),LCI!H64,-1*10^6)</f>
        <v>1000</v>
      </c>
      <c r="AV224" s="71">
        <f t="shared" si="432"/>
        <v>0</v>
      </c>
      <c r="AW224" s="71">
        <f t="shared" si="433"/>
        <v>3620559.552480001</v>
      </c>
      <c r="AX224" s="71">
        <f t="shared" si="434"/>
        <v>272706388.90319997</v>
      </c>
      <c r="AY224" s="71">
        <f t="shared" si="435"/>
        <v>0</v>
      </c>
      <c r="AZ224" s="71">
        <f t="shared" si="436"/>
        <v>0</v>
      </c>
      <c r="BA224" s="71">
        <f t="shared" si="437"/>
        <v>0</v>
      </c>
      <c r="BB224" s="71">
        <f t="shared" si="438"/>
        <v>0</v>
      </c>
      <c r="BC224" s="71">
        <f t="shared" si="439"/>
        <v>0</v>
      </c>
      <c r="BD224" s="520">
        <f>J224*$AU224</f>
        <v>1134931981.5</v>
      </c>
      <c r="BE224" s="521">
        <f t="shared" si="441"/>
        <v>882341913.60000002</v>
      </c>
      <c r="BF224" s="71">
        <f t="shared" si="442"/>
        <v>2166464520</v>
      </c>
      <c r="BG224" s="521">
        <f t="shared" si="443"/>
        <v>2303695031.9590292</v>
      </c>
      <c r="BH224" s="529">
        <f t="shared" si="444"/>
        <v>2383023840.0903482</v>
      </c>
      <c r="BI224" s="71">
        <f t="shared" si="445"/>
        <v>984756600</v>
      </c>
      <c r="BJ224" s="71">
        <f t="shared" si="446"/>
        <v>0</v>
      </c>
      <c r="BK224" s="71">
        <f t="shared" si="447"/>
        <v>0</v>
      </c>
      <c r="BL224" s="71">
        <f t="shared" si="448"/>
        <v>0</v>
      </c>
      <c r="BM224" s="71">
        <f t="shared" si="449"/>
        <v>0</v>
      </c>
      <c r="BN224" s="71">
        <f t="shared" si="450"/>
        <v>0</v>
      </c>
      <c r="BO224" s="71">
        <f t="shared" si="451"/>
        <v>0</v>
      </c>
      <c r="BP224" s="71">
        <f t="shared" si="452"/>
        <v>0</v>
      </c>
      <c r="BR224" s="507">
        <f>IF(EXACT(A224,LCI!A64),LCI!I64,-1*10^6)</f>
        <v>0</v>
      </c>
      <c r="BS224" s="507">
        <f t="shared" ref="BS224:BS265" si="474">B224*$BR224</f>
        <v>0</v>
      </c>
      <c r="BT224" s="507">
        <f t="shared" ref="BT224:BV265" si="475">C224*$BR224</f>
        <v>0</v>
      </c>
      <c r="BU224" s="507">
        <f t="shared" si="453"/>
        <v>0</v>
      </c>
      <c r="BV224" s="507">
        <f t="shared" si="453"/>
        <v>0</v>
      </c>
      <c r="BW224" s="507">
        <f t="shared" si="454"/>
        <v>0</v>
      </c>
      <c r="BX224" s="507">
        <f t="shared" si="455"/>
        <v>0</v>
      </c>
      <c r="BY224" s="507">
        <f t="shared" si="456"/>
        <v>0</v>
      </c>
      <c r="BZ224" s="507">
        <f t="shared" si="457"/>
        <v>0</v>
      </c>
      <c r="CA224" s="507">
        <f t="shared" si="458"/>
        <v>0</v>
      </c>
      <c r="CB224" s="507">
        <f t="shared" si="459"/>
        <v>0</v>
      </c>
      <c r="CC224" s="507">
        <f t="shared" si="460"/>
        <v>0</v>
      </c>
      <c r="CD224" s="507">
        <f t="shared" si="461"/>
        <v>0</v>
      </c>
      <c r="CE224" s="507">
        <f t="shared" si="462"/>
        <v>0</v>
      </c>
      <c r="CF224" s="507">
        <f t="shared" si="463"/>
        <v>0</v>
      </c>
      <c r="CG224" s="507">
        <f t="shared" si="464"/>
        <v>0</v>
      </c>
      <c r="CH224" s="507">
        <f t="shared" si="464"/>
        <v>0</v>
      </c>
      <c r="CI224" s="507">
        <f t="shared" si="465"/>
        <v>0</v>
      </c>
      <c r="CJ224" s="507">
        <f t="shared" si="466"/>
        <v>0</v>
      </c>
      <c r="CK224" s="507">
        <f t="shared" si="467"/>
        <v>0</v>
      </c>
      <c r="CL224" s="507">
        <f t="shared" ref="CL224:CL265" si="476">U224*$BR224</f>
        <v>0</v>
      </c>
      <c r="CM224" s="507">
        <f t="shared" si="468"/>
        <v>0</v>
      </c>
      <c r="CO224" s="511">
        <f>IF(EXACT(A224,LCI!A64),LCI!F64,-1*10^6)</f>
        <v>0</v>
      </c>
      <c r="CP224" s="511">
        <f t="shared" ref="CP224:CP265" si="477">B224*$CO224</f>
        <v>0</v>
      </c>
      <c r="CQ224" s="511">
        <f t="shared" ref="CQ224:CQ265" si="478">C224*$CO224</f>
        <v>0</v>
      </c>
      <c r="CR224" s="511">
        <f t="shared" ref="CR224:CR265" si="479">D224*$CO224</f>
        <v>0</v>
      </c>
      <c r="CS224" s="511">
        <f t="shared" ref="CS224:CS265" si="480">E224*$CO224</f>
        <v>0</v>
      </c>
      <c r="CT224" s="511">
        <f t="shared" ref="CT224:CT265" si="481">F224*$CO224</f>
        <v>0</v>
      </c>
      <c r="CU224" s="511">
        <f t="shared" ref="CU224:CU265" si="482">G224*$CO224</f>
        <v>0</v>
      </c>
      <c r="CV224" s="511">
        <f t="shared" ref="CV224:CV265" si="483">H224*$CO224</f>
        <v>0</v>
      </c>
      <c r="CW224" s="511">
        <f t="shared" ref="CW224:CW265" si="484">I224*$CO224</f>
        <v>0</v>
      </c>
      <c r="CX224" s="511">
        <f t="shared" ref="CX224:CX265" si="485">J224*$CO224</f>
        <v>0</v>
      </c>
      <c r="CY224" s="511">
        <f t="shared" ref="CY224:CY265" si="486">K224*$CO224</f>
        <v>0</v>
      </c>
      <c r="CZ224" s="511">
        <f t="shared" ref="CZ224:CZ265" si="487">L224*$CO224</f>
        <v>0</v>
      </c>
      <c r="DA224" s="511">
        <f t="shared" ref="DA224:DA265" si="488">M224*$CO224</f>
        <v>0</v>
      </c>
      <c r="DB224" s="511">
        <f t="shared" ref="DB224:DB265" si="489">N224*$CO224</f>
        <v>0</v>
      </c>
      <c r="DC224" s="511">
        <f t="shared" ref="DC224:DC265" si="490">O224*$CO224</f>
        <v>0</v>
      </c>
      <c r="DD224" s="511">
        <f t="shared" ref="DD224:DD265" si="491">P224*$CO224</f>
        <v>0</v>
      </c>
      <c r="DE224" s="511">
        <f t="shared" ref="DE224:DE265" si="492">Q224*$CO224</f>
        <v>0</v>
      </c>
      <c r="DF224" s="511">
        <f t="shared" ref="DF224:DF265" si="493">R224*$CO224</f>
        <v>0</v>
      </c>
      <c r="DG224" s="511">
        <f t="shared" ref="DG224:DG265" si="494">S224*$CO224</f>
        <v>0</v>
      </c>
      <c r="DH224" s="511">
        <f t="shared" ref="DH224:DH265" si="495">T224*$CO224</f>
        <v>0</v>
      </c>
      <c r="DI224" s="511">
        <f t="shared" ref="DI224:DI265" si="496">U224*$CO224</f>
        <v>0</v>
      </c>
      <c r="DJ224" s="511">
        <f t="shared" ref="DJ224:DJ265" si="497">V224*$CO224</f>
        <v>0</v>
      </c>
      <c r="DL224" s="530">
        <f>IF(EXACT(A224,LCI!A64),LCI!J64,-1*10^6)</f>
        <v>0</v>
      </c>
      <c r="DM224" s="530">
        <f t="shared" si="64"/>
        <v>0</v>
      </c>
      <c r="DN224" s="530">
        <f t="shared" si="65"/>
        <v>0</v>
      </c>
      <c r="DO224" s="530">
        <f t="shared" si="66"/>
        <v>0</v>
      </c>
      <c r="DP224" s="530">
        <f t="shared" si="67"/>
        <v>0</v>
      </c>
      <c r="DQ224" s="530">
        <f t="shared" si="68"/>
        <v>0</v>
      </c>
      <c r="DR224" s="530">
        <f t="shared" si="69"/>
        <v>0</v>
      </c>
      <c r="DS224" s="530">
        <f t="shared" si="70"/>
        <v>0</v>
      </c>
      <c r="DT224" s="530">
        <f t="shared" si="71"/>
        <v>0</v>
      </c>
      <c r="DU224" s="530">
        <f t="shared" si="72"/>
        <v>0</v>
      </c>
      <c r="DV224" s="530">
        <f t="shared" si="73"/>
        <v>0</v>
      </c>
      <c r="DW224" s="530">
        <f t="shared" si="74"/>
        <v>0</v>
      </c>
      <c r="DX224" s="530">
        <f t="shared" si="75"/>
        <v>0</v>
      </c>
      <c r="DY224" s="530">
        <f t="shared" si="76"/>
        <v>0</v>
      </c>
      <c r="DZ224" s="530">
        <f t="shared" si="77"/>
        <v>0</v>
      </c>
      <c r="EA224" s="530">
        <f t="shared" si="78"/>
        <v>0</v>
      </c>
      <c r="EB224" s="530">
        <f t="shared" si="79"/>
        <v>0</v>
      </c>
      <c r="EC224" s="530">
        <f t="shared" si="80"/>
        <v>0</v>
      </c>
      <c r="ED224" s="530">
        <f t="shared" si="81"/>
        <v>0</v>
      </c>
      <c r="EE224" s="530">
        <f t="shared" si="82"/>
        <v>0</v>
      </c>
      <c r="EF224" s="530">
        <f t="shared" si="83"/>
        <v>0</v>
      </c>
      <c r="EG224" s="530">
        <f t="shared" si="84"/>
        <v>0</v>
      </c>
      <c r="EI224" s="535">
        <f>IF(EXACT(A224,LCI!A64),LCI!K64,-1*10^6)</f>
        <v>0</v>
      </c>
      <c r="EJ224" s="531">
        <f t="shared" si="85"/>
        <v>0</v>
      </c>
      <c r="EK224" s="536">
        <f t="shared" si="86"/>
        <v>0</v>
      </c>
      <c r="EL224" s="531">
        <f t="shared" si="87"/>
        <v>0</v>
      </c>
      <c r="EM224" s="531">
        <f t="shared" si="88"/>
        <v>0</v>
      </c>
      <c r="EN224" s="531">
        <f t="shared" si="89"/>
        <v>0</v>
      </c>
      <c r="EO224" s="531">
        <f t="shared" si="90"/>
        <v>0</v>
      </c>
      <c r="EP224" s="531">
        <f t="shared" si="91"/>
        <v>0</v>
      </c>
      <c r="EQ224" s="531">
        <f t="shared" si="92"/>
        <v>0</v>
      </c>
      <c r="ER224" s="531">
        <f t="shared" si="93"/>
        <v>0</v>
      </c>
      <c r="ES224" s="531">
        <f t="shared" si="94"/>
        <v>0</v>
      </c>
      <c r="ET224" s="531">
        <f t="shared" si="95"/>
        <v>0</v>
      </c>
      <c r="EU224" s="531">
        <f t="shared" si="96"/>
        <v>0</v>
      </c>
      <c r="EV224" s="531">
        <f t="shared" si="97"/>
        <v>0</v>
      </c>
      <c r="EW224" s="531">
        <f t="shared" si="98"/>
        <v>0</v>
      </c>
      <c r="EX224" s="531">
        <f t="shared" si="99"/>
        <v>0</v>
      </c>
      <c r="EY224" s="531">
        <f t="shared" si="100"/>
        <v>0</v>
      </c>
      <c r="EZ224" s="531">
        <f t="shared" si="101"/>
        <v>0</v>
      </c>
      <c r="FA224" s="531">
        <f t="shared" si="102"/>
        <v>0</v>
      </c>
      <c r="FB224" s="531">
        <f t="shared" si="103"/>
        <v>0</v>
      </c>
      <c r="FC224" s="531">
        <f t="shared" si="104"/>
        <v>0</v>
      </c>
      <c r="FD224" s="531">
        <f t="shared" si="105"/>
        <v>0</v>
      </c>
      <c r="FF224" s="532">
        <f>IF(EXACT(A224,LCI!A64),LCI!L64,-1*10^6)</f>
        <v>0</v>
      </c>
      <c r="FG224" s="532">
        <f t="shared" si="106"/>
        <v>0</v>
      </c>
      <c r="FH224" s="532">
        <f t="shared" si="107"/>
        <v>0</v>
      </c>
      <c r="FI224" s="532">
        <f t="shared" si="108"/>
        <v>0</v>
      </c>
      <c r="FJ224" s="532">
        <f t="shared" si="109"/>
        <v>0</v>
      </c>
      <c r="FK224" s="532">
        <f t="shared" si="110"/>
        <v>0</v>
      </c>
      <c r="FL224" s="532">
        <f t="shared" si="111"/>
        <v>0</v>
      </c>
      <c r="FM224" s="532">
        <f t="shared" si="112"/>
        <v>0</v>
      </c>
      <c r="FN224" s="532">
        <f t="shared" si="113"/>
        <v>0</v>
      </c>
      <c r="FO224" s="532">
        <f t="shared" si="114"/>
        <v>0</v>
      </c>
      <c r="FP224" s="532">
        <f t="shared" si="115"/>
        <v>0</v>
      </c>
      <c r="FQ224" s="532">
        <f t="shared" si="116"/>
        <v>0</v>
      </c>
      <c r="FR224" s="532">
        <f t="shared" si="117"/>
        <v>0</v>
      </c>
      <c r="FS224" s="532">
        <f t="shared" si="118"/>
        <v>0</v>
      </c>
      <c r="FT224" s="532">
        <f t="shared" si="119"/>
        <v>0</v>
      </c>
      <c r="FU224" s="532">
        <f t="shared" si="120"/>
        <v>0</v>
      </c>
      <c r="FV224" s="532">
        <f t="shared" si="121"/>
        <v>0</v>
      </c>
      <c r="FW224" s="532">
        <f t="shared" si="122"/>
        <v>0</v>
      </c>
      <c r="FX224" s="532">
        <f t="shared" si="123"/>
        <v>0</v>
      </c>
      <c r="FY224" s="532">
        <f t="shared" si="124"/>
        <v>0</v>
      </c>
      <c r="FZ224" s="532">
        <f t="shared" si="125"/>
        <v>0</v>
      </c>
      <c r="GA224" s="532">
        <f t="shared" si="126"/>
        <v>0</v>
      </c>
      <c r="GC224" s="533">
        <f>IF(EXACT(A224,LCI!A64),LCI!M64,-1*10^6)</f>
        <v>0</v>
      </c>
      <c r="GD224" s="533">
        <f t="shared" si="127"/>
        <v>0</v>
      </c>
      <c r="GE224" s="533">
        <f t="shared" si="128"/>
        <v>0</v>
      </c>
      <c r="GF224" s="533">
        <f t="shared" si="129"/>
        <v>0</v>
      </c>
      <c r="GG224" s="533">
        <f t="shared" si="130"/>
        <v>0</v>
      </c>
      <c r="GH224" s="533">
        <f t="shared" si="131"/>
        <v>0</v>
      </c>
      <c r="GI224" s="533">
        <f t="shared" si="132"/>
        <v>0</v>
      </c>
      <c r="GJ224" s="533">
        <f t="shared" si="133"/>
        <v>0</v>
      </c>
      <c r="GK224" s="533">
        <f t="shared" si="134"/>
        <v>0</v>
      </c>
      <c r="GL224" s="533">
        <f t="shared" si="135"/>
        <v>0</v>
      </c>
      <c r="GM224" s="533">
        <f t="shared" si="136"/>
        <v>0</v>
      </c>
      <c r="GN224" s="533">
        <f t="shared" si="137"/>
        <v>0</v>
      </c>
      <c r="GO224" s="533">
        <f t="shared" si="138"/>
        <v>0</v>
      </c>
      <c r="GP224" s="533">
        <f t="shared" si="139"/>
        <v>0</v>
      </c>
      <c r="GQ224" s="533">
        <f t="shared" si="140"/>
        <v>0</v>
      </c>
      <c r="GR224" s="533">
        <f t="shared" si="141"/>
        <v>0</v>
      </c>
      <c r="GS224" s="533">
        <f t="shared" si="142"/>
        <v>0</v>
      </c>
      <c r="GT224" s="533">
        <f t="shared" si="143"/>
        <v>0</v>
      </c>
      <c r="GU224" s="533">
        <f t="shared" si="144"/>
        <v>0</v>
      </c>
      <c r="GV224" s="533">
        <f t="shared" si="145"/>
        <v>0</v>
      </c>
      <c r="GW224" s="533">
        <f t="shared" si="146"/>
        <v>0</v>
      </c>
      <c r="GX224" s="533">
        <f>$GC224*V224</f>
        <v>0</v>
      </c>
      <c r="GZ224" s="511">
        <f>IF(EXACT(A224,LCI!A64),LCI!N64,-1*10^6)</f>
        <v>0</v>
      </c>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W224" s="534">
        <f>IF(EXACT(A224,LCI!A64),LCI!O64,-1*10^6)</f>
        <v>0</v>
      </c>
      <c r="HX224" s="534">
        <f t="shared" si="169"/>
        <v>0</v>
      </c>
      <c r="HY224" s="534">
        <f t="shared" si="170"/>
        <v>0</v>
      </c>
      <c r="HZ224" s="534">
        <f t="shared" si="171"/>
        <v>0</v>
      </c>
      <c r="IA224" s="534">
        <f t="shared" si="172"/>
        <v>0</v>
      </c>
      <c r="IB224" s="534">
        <f t="shared" si="173"/>
        <v>0</v>
      </c>
      <c r="IC224" s="534">
        <f t="shared" si="174"/>
        <v>0</v>
      </c>
      <c r="ID224" s="534">
        <f t="shared" si="175"/>
        <v>0</v>
      </c>
      <c r="IE224" s="534">
        <f t="shared" si="176"/>
        <v>0</v>
      </c>
      <c r="IF224" s="534">
        <f t="shared" si="177"/>
        <v>0</v>
      </c>
      <c r="IG224" s="534">
        <f t="shared" si="178"/>
        <v>0</v>
      </c>
      <c r="IH224" s="534">
        <f t="shared" si="179"/>
        <v>0</v>
      </c>
      <c r="II224" s="534">
        <f t="shared" si="180"/>
        <v>0</v>
      </c>
      <c r="IJ224" s="534">
        <f t="shared" si="181"/>
        <v>0</v>
      </c>
      <c r="IK224" s="534">
        <f t="shared" si="182"/>
        <v>0</v>
      </c>
      <c r="IL224" s="534">
        <f t="shared" si="183"/>
        <v>0</v>
      </c>
      <c r="IM224" s="534">
        <f t="shared" si="184"/>
        <v>0</v>
      </c>
      <c r="IN224" s="534">
        <f t="shared" si="185"/>
        <v>0</v>
      </c>
      <c r="IO224" s="534">
        <f t="shared" si="186"/>
        <v>0</v>
      </c>
      <c r="IP224" s="534">
        <f t="shared" si="187"/>
        <v>0</v>
      </c>
      <c r="IQ224" s="534">
        <f t="shared" si="188"/>
        <v>0</v>
      </c>
      <c r="IR224" s="534">
        <f t="shared" si="189"/>
        <v>0</v>
      </c>
      <c r="IT224" s="531">
        <f>IF(EXACT(A224,LCI!A64),LCI!P64,-1*10^6)</f>
        <v>0</v>
      </c>
      <c r="IU224" s="531">
        <f t="shared" si="190"/>
        <v>0</v>
      </c>
      <c r="IV224" s="531">
        <f t="shared" si="191"/>
        <v>0</v>
      </c>
      <c r="IW224" s="531">
        <f t="shared" si="192"/>
        <v>0</v>
      </c>
      <c r="IX224" s="531">
        <f t="shared" si="193"/>
        <v>0</v>
      </c>
      <c r="IY224" s="531">
        <f t="shared" si="194"/>
        <v>0</v>
      </c>
      <c r="IZ224" s="531">
        <f t="shared" si="195"/>
        <v>0</v>
      </c>
      <c r="JA224" s="531">
        <f t="shared" si="196"/>
        <v>0</v>
      </c>
      <c r="JB224" s="531">
        <f t="shared" si="197"/>
        <v>0</v>
      </c>
      <c r="JC224" s="531">
        <f t="shared" si="198"/>
        <v>0</v>
      </c>
      <c r="JD224" s="531">
        <f t="shared" si="199"/>
        <v>0</v>
      </c>
      <c r="JE224" s="531">
        <f t="shared" si="200"/>
        <v>0</v>
      </c>
      <c r="JF224" s="531">
        <f t="shared" si="201"/>
        <v>0</v>
      </c>
      <c r="JG224" s="531">
        <f t="shared" si="202"/>
        <v>0</v>
      </c>
      <c r="JH224" s="531">
        <f t="shared" si="203"/>
        <v>0</v>
      </c>
      <c r="JI224" s="531">
        <f t="shared" si="204"/>
        <v>0</v>
      </c>
      <c r="JJ224" s="531">
        <f t="shared" si="205"/>
        <v>0</v>
      </c>
      <c r="JK224" s="531">
        <f t="shared" si="206"/>
        <v>0</v>
      </c>
      <c r="JL224" s="531">
        <f t="shared" si="207"/>
        <v>0</v>
      </c>
      <c r="JM224" s="531">
        <f t="shared" si="208"/>
        <v>0</v>
      </c>
      <c r="JN224" s="531">
        <f t="shared" si="209"/>
        <v>0</v>
      </c>
      <c r="JO224" s="531">
        <f t="shared" si="210"/>
        <v>0</v>
      </c>
      <c r="JQ224" s="532">
        <f>IF(EXACT(A224,LCI!A64),LCI!Q64,-1*10^6)</f>
        <v>0</v>
      </c>
      <c r="JR224" s="532">
        <f t="shared" si="211"/>
        <v>0</v>
      </c>
      <c r="JS224" s="532">
        <f t="shared" si="212"/>
        <v>0</v>
      </c>
      <c r="JT224" s="532">
        <f t="shared" si="213"/>
        <v>0</v>
      </c>
      <c r="JU224" s="532">
        <f t="shared" si="214"/>
        <v>0</v>
      </c>
      <c r="JV224" s="532">
        <f t="shared" si="215"/>
        <v>0</v>
      </c>
      <c r="JW224" s="532">
        <f t="shared" si="216"/>
        <v>0</v>
      </c>
      <c r="JX224" s="532">
        <f t="shared" si="217"/>
        <v>0</v>
      </c>
      <c r="JY224" s="532">
        <f t="shared" si="218"/>
        <v>0</v>
      </c>
      <c r="JZ224" s="532">
        <f t="shared" si="219"/>
        <v>0</v>
      </c>
      <c r="KA224" s="532">
        <f t="shared" si="220"/>
        <v>0</v>
      </c>
      <c r="KB224" s="532">
        <f t="shared" si="221"/>
        <v>0</v>
      </c>
      <c r="KC224" s="532">
        <f t="shared" si="222"/>
        <v>0</v>
      </c>
      <c r="KD224" s="532">
        <f t="shared" si="223"/>
        <v>0</v>
      </c>
      <c r="KE224" s="532">
        <f t="shared" si="224"/>
        <v>0</v>
      </c>
      <c r="KF224" s="532">
        <f t="shared" si="225"/>
        <v>0</v>
      </c>
      <c r="KG224" s="532">
        <f t="shared" si="226"/>
        <v>0</v>
      </c>
      <c r="KH224" s="532">
        <f t="shared" si="227"/>
        <v>0</v>
      </c>
      <c r="KI224" s="532">
        <f t="shared" si="228"/>
        <v>0</v>
      </c>
      <c r="KJ224" s="532">
        <f t="shared" si="229"/>
        <v>0</v>
      </c>
      <c r="KK224" s="532">
        <f t="shared" si="230"/>
        <v>0</v>
      </c>
      <c r="KL224" s="532">
        <f t="shared" si="231"/>
        <v>0</v>
      </c>
      <c r="KN224" s="533">
        <f>IF(EXACT(A224,LCI!A64),LCI!R64,-1*10^6)</f>
        <v>0</v>
      </c>
      <c r="KO224" s="533">
        <f t="shared" si="232"/>
        <v>0</v>
      </c>
      <c r="KP224" s="533">
        <f t="shared" si="233"/>
        <v>0</v>
      </c>
      <c r="KQ224" s="533">
        <f t="shared" si="234"/>
        <v>0</v>
      </c>
      <c r="KR224" s="533">
        <f t="shared" si="235"/>
        <v>0</v>
      </c>
      <c r="KS224" s="533">
        <f t="shared" si="236"/>
        <v>0</v>
      </c>
      <c r="KT224" s="533">
        <f t="shared" si="237"/>
        <v>0</v>
      </c>
      <c r="KU224" s="533">
        <f t="shared" si="238"/>
        <v>0</v>
      </c>
      <c r="KV224" s="533">
        <f t="shared" si="239"/>
        <v>0</v>
      </c>
      <c r="KW224" s="533">
        <f t="shared" si="240"/>
        <v>0</v>
      </c>
      <c r="KX224" s="533">
        <f t="shared" si="241"/>
        <v>0</v>
      </c>
      <c r="KY224" s="533">
        <f t="shared" si="242"/>
        <v>0</v>
      </c>
      <c r="KZ224" s="533">
        <f t="shared" si="243"/>
        <v>0</v>
      </c>
      <c r="LA224" s="533">
        <f t="shared" si="244"/>
        <v>0</v>
      </c>
      <c r="LB224" s="533">
        <f t="shared" si="245"/>
        <v>0</v>
      </c>
      <c r="LC224" s="533">
        <f t="shared" si="246"/>
        <v>0</v>
      </c>
      <c r="LD224" s="533">
        <f t="shared" si="247"/>
        <v>0</v>
      </c>
      <c r="LE224" s="533">
        <f t="shared" si="248"/>
        <v>0</v>
      </c>
      <c r="LF224" s="533">
        <f t="shared" si="249"/>
        <v>0</v>
      </c>
      <c r="LG224" s="533">
        <f t="shared" si="250"/>
        <v>0</v>
      </c>
      <c r="LH224" s="533">
        <f t="shared" si="251"/>
        <v>0</v>
      </c>
      <c r="LI224" s="533">
        <f t="shared" si="252"/>
        <v>0</v>
      </c>
    </row>
    <row r="225" spans="1:321" x14ac:dyDescent="0.25">
      <c r="A225" s="14" t="str">
        <f>LCI!A65</f>
        <v>CO Emissions (kg/yr)</v>
      </c>
      <c r="B225" s="43">
        <f>B137</f>
        <v>0</v>
      </c>
      <c r="C225" s="43">
        <f t="shared" ref="C225:P225" si="498">C137</f>
        <v>0</v>
      </c>
      <c r="D225" s="43">
        <f t="shared" si="498"/>
        <v>0</v>
      </c>
      <c r="E225" s="43">
        <f t="shared" si="498"/>
        <v>0</v>
      </c>
      <c r="F225" s="43">
        <f t="shared" si="498"/>
        <v>0</v>
      </c>
      <c r="G225" s="43">
        <f t="shared" si="498"/>
        <v>0</v>
      </c>
      <c r="H225" s="43">
        <f t="shared" si="498"/>
        <v>0</v>
      </c>
      <c r="I225" s="43">
        <f t="shared" si="498"/>
        <v>0</v>
      </c>
      <c r="J225" s="43">
        <f t="shared" si="498"/>
        <v>0</v>
      </c>
      <c r="K225" s="43">
        <f t="shared" si="498"/>
        <v>0</v>
      </c>
      <c r="L225" s="43">
        <f t="shared" si="498"/>
        <v>0</v>
      </c>
      <c r="M225" s="43">
        <f t="shared" si="498"/>
        <v>0</v>
      </c>
      <c r="N225" s="43">
        <f t="shared" si="498"/>
        <v>0</v>
      </c>
      <c r="O225" s="258">
        <f t="shared" si="498"/>
        <v>0</v>
      </c>
      <c r="P225" s="252">
        <f t="shared" si="498"/>
        <v>0</v>
      </c>
      <c r="Q225" s="252"/>
      <c r="R225" s="252"/>
      <c r="S225" s="252"/>
      <c r="T225" s="269"/>
      <c r="U225" s="252"/>
      <c r="V225" s="252"/>
      <c r="X225" s="45">
        <f>IF(EXACT(A225,LCI!A65),LCI!G65,-1*10^6)</f>
        <v>0</v>
      </c>
      <c r="Y225" s="47">
        <f t="shared" si="411"/>
        <v>0</v>
      </c>
      <c r="Z225" s="47">
        <f t="shared" si="412"/>
        <v>0</v>
      </c>
      <c r="AA225" s="47">
        <f t="shared" si="413"/>
        <v>0</v>
      </c>
      <c r="AB225" s="47">
        <f t="shared" si="414"/>
        <v>0</v>
      </c>
      <c r="AC225" s="47">
        <f t="shared" si="415"/>
        <v>0</v>
      </c>
      <c r="AD225" s="47">
        <f t="shared" si="416"/>
        <v>0</v>
      </c>
      <c r="AE225" s="47">
        <f t="shared" si="417"/>
        <v>0</v>
      </c>
      <c r="AF225" s="47">
        <f t="shared" si="418"/>
        <v>0</v>
      </c>
      <c r="AG225" s="47">
        <f t="shared" si="419"/>
        <v>0</v>
      </c>
      <c r="AH225" s="47">
        <f t="shared" si="420"/>
        <v>0</v>
      </c>
      <c r="AI225" s="47">
        <f t="shared" si="421"/>
        <v>0</v>
      </c>
      <c r="AJ225" s="47">
        <f t="shared" ref="AJ225:AJ256" si="499">M225*$X225</f>
        <v>0</v>
      </c>
      <c r="AK225" s="47">
        <f t="shared" si="471"/>
        <v>0</v>
      </c>
      <c r="AL225" s="262">
        <f t="shared" si="472"/>
        <v>0</v>
      </c>
      <c r="AM225" s="260">
        <f t="shared" si="473"/>
        <v>0</v>
      </c>
      <c r="AN225" s="260">
        <f t="shared" si="426"/>
        <v>0</v>
      </c>
      <c r="AO225" s="260">
        <f t="shared" si="427"/>
        <v>0</v>
      </c>
      <c r="AP225" s="260">
        <f t="shared" si="428"/>
        <v>0</v>
      </c>
      <c r="AQ225" s="260">
        <f t="shared" si="429"/>
        <v>0</v>
      </c>
      <c r="AR225" s="260">
        <f t="shared" si="430"/>
        <v>0</v>
      </c>
      <c r="AS225" s="260">
        <f t="shared" si="431"/>
        <v>0</v>
      </c>
      <c r="AU225" s="41">
        <f>IF(EXACT(A225,LCI!A65),LCI!H65,-1*10^6)</f>
        <v>0</v>
      </c>
      <c r="AV225" s="71">
        <f t="shared" si="432"/>
        <v>0</v>
      </c>
      <c r="AW225" s="71">
        <f t="shared" si="433"/>
        <v>0</v>
      </c>
      <c r="AX225" s="71">
        <f t="shared" si="434"/>
        <v>0</v>
      </c>
      <c r="AY225" s="71">
        <f t="shared" si="435"/>
        <v>0</v>
      </c>
      <c r="AZ225" s="71">
        <f t="shared" si="436"/>
        <v>0</v>
      </c>
      <c r="BA225" s="71">
        <f t="shared" si="437"/>
        <v>0</v>
      </c>
      <c r="BB225" s="71">
        <f t="shared" si="438"/>
        <v>0</v>
      </c>
      <c r="BC225" s="71">
        <f t="shared" si="439"/>
        <v>0</v>
      </c>
      <c r="BD225" s="520">
        <f t="shared" si="440"/>
        <v>0</v>
      </c>
      <c r="BE225" s="521">
        <f t="shared" si="441"/>
        <v>0</v>
      </c>
      <c r="BF225" s="71">
        <f t="shared" si="442"/>
        <v>0</v>
      </c>
      <c r="BG225" s="521">
        <f t="shared" si="443"/>
        <v>0</v>
      </c>
      <c r="BH225" s="521">
        <f t="shared" si="444"/>
        <v>0</v>
      </c>
      <c r="BI225" s="71">
        <f t="shared" si="445"/>
        <v>0</v>
      </c>
      <c r="BJ225" s="71">
        <f t="shared" si="446"/>
        <v>0</v>
      </c>
      <c r="BK225" s="71">
        <f t="shared" si="447"/>
        <v>0</v>
      </c>
      <c r="BL225" s="71">
        <f t="shared" si="448"/>
        <v>0</v>
      </c>
      <c r="BM225" s="71">
        <f t="shared" si="449"/>
        <v>0</v>
      </c>
      <c r="BN225" s="71">
        <f t="shared" si="450"/>
        <v>0</v>
      </c>
      <c r="BO225" s="71">
        <f t="shared" si="451"/>
        <v>0</v>
      </c>
      <c r="BP225" s="71">
        <f t="shared" si="452"/>
        <v>0</v>
      </c>
      <c r="BR225" s="507">
        <f>IF(EXACT(A225,LCI!A65),LCI!I65,-1*10^6)</f>
        <v>0</v>
      </c>
      <c r="BS225" s="507">
        <f t="shared" si="474"/>
        <v>0</v>
      </c>
      <c r="BT225" s="507">
        <f t="shared" si="475"/>
        <v>0</v>
      </c>
      <c r="BU225" s="507">
        <f t="shared" si="453"/>
        <v>0</v>
      </c>
      <c r="BV225" s="507">
        <f t="shared" si="453"/>
        <v>0</v>
      </c>
      <c r="BW225" s="507">
        <f t="shared" si="454"/>
        <v>0</v>
      </c>
      <c r="BX225" s="507">
        <f t="shared" si="455"/>
        <v>0</v>
      </c>
      <c r="BY225" s="507">
        <f t="shared" si="456"/>
        <v>0</v>
      </c>
      <c r="BZ225" s="507">
        <f t="shared" si="457"/>
        <v>0</v>
      </c>
      <c r="CA225" s="507">
        <f t="shared" si="458"/>
        <v>0</v>
      </c>
      <c r="CB225" s="507">
        <f t="shared" si="459"/>
        <v>0</v>
      </c>
      <c r="CC225" s="507">
        <f t="shared" si="460"/>
        <v>0</v>
      </c>
      <c r="CD225" s="507">
        <f t="shared" si="461"/>
        <v>0</v>
      </c>
      <c r="CE225" s="507">
        <f t="shared" si="462"/>
        <v>0</v>
      </c>
      <c r="CF225" s="507">
        <f t="shared" si="463"/>
        <v>0</v>
      </c>
      <c r="CG225" s="507">
        <f t="shared" si="464"/>
        <v>0</v>
      </c>
      <c r="CH225" s="507">
        <f t="shared" si="464"/>
        <v>0</v>
      </c>
      <c r="CI225" s="507">
        <f t="shared" si="465"/>
        <v>0</v>
      </c>
      <c r="CJ225" s="507">
        <f t="shared" si="466"/>
        <v>0</v>
      </c>
      <c r="CK225" s="507">
        <f t="shared" si="467"/>
        <v>0</v>
      </c>
      <c r="CL225" s="507">
        <f t="shared" si="476"/>
        <v>0</v>
      </c>
      <c r="CM225" s="507">
        <f t="shared" si="468"/>
        <v>0</v>
      </c>
      <c r="CO225" s="511">
        <f>IF(EXACT(A225,LCI!A65),LCI!F65,-1*10^6)</f>
        <v>0</v>
      </c>
      <c r="CP225" s="511">
        <f t="shared" si="477"/>
        <v>0</v>
      </c>
      <c r="CQ225" s="511">
        <f t="shared" si="478"/>
        <v>0</v>
      </c>
      <c r="CR225" s="511">
        <f t="shared" si="479"/>
        <v>0</v>
      </c>
      <c r="CS225" s="511">
        <f t="shared" si="480"/>
        <v>0</v>
      </c>
      <c r="CT225" s="511">
        <f t="shared" si="481"/>
        <v>0</v>
      </c>
      <c r="CU225" s="511">
        <f t="shared" si="482"/>
        <v>0</v>
      </c>
      <c r="CV225" s="511">
        <f t="shared" si="483"/>
        <v>0</v>
      </c>
      <c r="CW225" s="511">
        <f t="shared" si="484"/>
        <v>0</v>
      </c>
      <c r="CX225" s="511">
        <f t="shared" si="485"/>
        <v>0</v>
      </c>
      <c r="CY225" s="511">
        <f t="shared" si="486"/>
        <v>0</v>
      </c>
      <c r="CZ225" s="511">
        <f t="shared" si="487"/>
        <v>0</v>
      </c>
      <c r="DA225" s="511">
        <f t="shared" si="488"/>
        <v>0</v>
      </c>
      <c r="DB225" s="511">
        <f t="shared" si="489"/>
        <v>0</v>
      </c>
      <c r="DC225" s="511">
        <f t="shared" si="490"/>
        <v>0</v>
      </c>
      <c r="DD225" s="511">
        <f t="shared" si="491"/>
        <v>0</v>
      </c>
      <c r="DE225" s="511">
        <f t="shared" si="492"/>
        <v>0</v>
      </c>
      <c r="DF225" s="511">
        <f t="shared" si="493"/>
        <v>0</v>
      </c>
      <c r="DG225" s="511">
        <f t="shared" si="494"/>
        <v>0</v>
      </c>
      <c r="DH225" s="511">
        <f t="shared" si="495"/>
        <v>0</v>
      </c>
      <c r="DI225" s="511">
        <f t="shared" si="496"/>
        <v>0</v>
      </c>
      <c r="DJ225" s="511">
        <f t="shared" si="497"/>
        <v>0</v>
      </c>
      <c r="DL225" s="530">
        <f>IF(EXACT(A225,LCI!A65),LCI!J65,-1*10^6)</f>
        <v>0</v>
      </c>
      <c r="DM225" s="530">
        <f t="shared" si="64"/>
        <v>0</v>
      </c>
      <c r="DN225" s="530">
        <f t="shared" si="65"/>
        <v>0</v>
      </c>
      <c r="DO225" s="530">
        <f t="shared" si="66"/>
        <v>0</v>
      </c>
      <c r="DP225" s="530">
        <f t="shared" si="67"/>
        <v>0</v>
      </c>
      <c r="DQ225" s="530">
        <f t="shared" si="68"/>
        <v>0</v>
      </c>
      <c r="DR225" s="530">
        <f t="shared" si="69"/>
        <v>0</v>
      </c>
      <c r="DS225" s="530">
        <f t="shared" si="70"/>
        <v>0</v>
      </c>
      <c r="DT225" s="530">
        <f t="shared" si="71"/>
        <v>0</v>
      </c>
      <c r="DU225" s="530">
        <f t="shared" si="72"/>
        <v>0</v>
      </c>
      <c r="DV225" s="530">
        <f t="shared" si="73"/>
        <v>0</v>
      </c>
      <c r="DW225" s="530">
        <f t="shared" si="74"/>
        <v>0</v>
      </c>
      <c r="DX225" s="530">
        <f t="shared" si="75"/>
        <v>0</v>
      </c>
      <c r="DY225" s="530">
        <f t="shared" si="76"/>
        <v>0</v>
      </c>
      <c r="DZ225" s="530">
        <f t="shared" si="77"/>
        <v>0</v>
      </c>
      <c r="EA225" s="530">
        <f t="shared" si="78"/>
        <v>0</v>
      </c>
      <c r="EB225" s="530">
        <f t="shared" si="79"/>
        <v>0</v>
      </c>
      <c r="EC225" s="530">
        <f t="shared" si="80"/>
        <v>0</v>
      </c>
      <c r="ED225" s="530">
        <f t="shared" si="81"/>
        <v>0</v>
      </c>
      <c r="EE225" s="530">
        <f t="shared" si="82"/>
        <v>0</v>
      </c>
      <c r="EF225" s="530">
        <f t="shared" si="83"/>
        <v>0</v>
      </c>
      <c r="EG225" s="530">
        <f t="shared" si="84"/>
        <v>0</v>
      </c>
      <c r="EI225" s="535">
        <f>IF(EXACT(A225,LCI!A65),LCI!K65,-1*10^6)</f>
        <v>0</v>
      </c>
      <c r="EJ225" s="531">
        <f t="shared" si="85"/>
        <v>0</v>
      </c>
      <c r="EK225" s="536">
        <f t="shared" si="86"/>
        <v>0</v>
      </c>
      <c r="EL225" s="531">
        <f t="shared" si="87"/>
        <v>0</v>
      </c>
      <c r="EM225" s="531">
        <f t="shared" si="88"/>
        <v>0</v>
      </c>
      <c r="EN225" s="531">
        <f t="shared" si="89"/>
        <v>0</v>
      </c>
      <c r="EO225" s="531">
        <f t="shared" si="90"/>
        <v>0</v>
      </c>
      <c r="EP225" s="531">
        <f t="shared" si="91"/>
        <v>0</v>
      </c>
      <c r="EQ225" s="531">
        <f t="shared" si="92"/>
        <v>0</v>
      </c>
      <c r="ER225" s="531">
        <f t="shared" si="93"/>
        <v>0</v>
      </c>
      <c r="ES225" s="531">
        <f t="shared" si="94"/>
        <v>0</v>
      </c>
      <c r="ET225" s="531">
        <f t="shared" si="95"/>
        <v>0</v>
      </c>
      <c r="EU225" s="531">
        <f t="shared" si="96"/>
        <v>0</v>
      </c>
      <c r="EV225" s="531">
        <f t="shared" si="97"/>
        <v>0</v>
      </c>
      <c r="EW225" s="531">
        <f t="shared" si="98"/>
        <v>0</v>
      </c>
      <c r="EX225" s="531">
        <f t="shared" si="99"/>
        <v>0</v>
      </c>
      <c r="EY225" s="531">
        <f t="shared" si="100"/>
        <v>0</v>
      </c>
      <c r="EZ225" s="531">
        <f t="shared" si="101"/>
        <v>0</v>
      </c>
      <c r="FA225" s="531">
        <f t="shared" si="102"/>
        <v>0</v>
      </c>
      <c r="FB225" s="531">
        <f t="shared" si="103"/>
        <v>0</v>
      </c>
      <c r="FC225" s="531">
        <f t="shared" si="104"/>
        <v>0</v>
      </c>
      <c r="FD225" s="531">
        <f t="shared" si="105"/>
        <v>0</v>
      </c>
      <c r="FF225" s="532">
        <f>IF(EXACT(A225,LCI!A65),LCI!L65,-1*10^6)</f>
        <v>0</v>
      </c>
      <c r="FG225" s="532">
        <f t="shared" si="106"/>
        <v>0</v>
      </c>
      <c r="FH225" s="532">
        <f t="shared" si="107"/>
        <v>0</v>
      </c>
      <c r="FI225" s="532">
        <f t="shared" si="108"/>
        <v>0</v>
      </c>
      <c r="FJ225" s="532">
        <f t="shared" si="109"/>
        <v>0</v>
      </c>
      <c r="FK225" s="532">
        <f t="shared" si="110"/>
        <v>0</v>
      </c>
      <c r="FL225" s="532">
        <f t="shared" si="111"/>
        <v>0</v>
      </c>
      <c r="FM225" s="532">
        <f t="shared" si="112"/>
        <v>0</v>
      </c>
      <c r="FN225" s="532">
        <f t="shared" si="113"/>
        <v>0</v>
      </c>
      <c r="FO225" s="532">
        <f t="shared" si="114"/>
        <v>0</v>
      </c>
      <c r="FP225" s="532">
        <f t="shared" si="115"/>
        <v>0</v>
      </c>
      <c r="FQ225" s="532">
        <f t="shared" si="116"/>
        <v>0</v>
      </c>
      <c r="FR225" s="532">
        <f t="shared" si="117"/>
        <v>0</v>
      </c>
      <c r="FS225" s="532">
        <f t="shared" si="118"/>
        <v>0</v>
      </c>
      <c r="FT225" s="532">
        <f t="shared" si="119"/>
        <v>0</v>
      </c>
      <c r="FU225" s="532">
        <f t="shared" si="120"/>
        <v>0</v>
      </c>
      <c r="FV225" s="532">
        <f t="shared" si="121"/>
        <v>0</v>
      </c>
      <c r="FW225" s="532">
        <f t="shared" si="122"/>
        <v>0</v>
      </c>
      <c r="FX225" s="532">
        <f t="shared" si="123"/>
        <v>0</v>
      </c>
      <c r="FY225" s="532">
        <f t="shared" si="124"/>
        <v>0</v>
      </c>
      <c r="FZ225" s="532">
        <f t="shared" si="125"/>
        <v>0</v>
      </c>
      <c r="GA225" s="532">
        <f t="shared" si="126"/>
        <v>0</v>
      </c>
      <c r="GC225" s="533">
        <f>IF(EXACT(A225,LCI!A65),LCI!M65,-1*10^6)</f>
        <v>0</v>
      </c>
      <c r="GD225" s="533">
        <f t="shared" si="127"/>
        <v>0</v>
      </c>
      <c r="GE225" s="533">
        <f t="shared" si="128"/>
        <v>0</v>
      </c>
      <c r="GF225" s="533">
        <f t="shared" si="129"/>
        <v>0</v>
      </c>
      <c r="GG225" s="533">
        <f t="shared" si="130"/>
        <v>0</v>
      </c>
      <c r="GH225" s="533">
        <f t="shared" si="131"/>
        <v>0</v>
      </c>
      <c r="GI225" s="533">
        <f t="shared" si="132"/>
        <v>0</v>
      </c>
      <c r="GJ225" s="533">
        <f t="shared" si="133"/>
        <v>0</v>
      </c>
      <c r="GK225" s="533">
        <f t="shared" si="134"/>
        <v>0</v>
      </c>
      <c r="GL225" s="533">
        <f t="shared" si="135"/>
        <v>0</v>
      </c>
      <c r="GM225" s="533">
        <f t="shared" si="136"/>
        <v>0</v>
      </c>
      <c r="GN225" s="533">
        <f t="shared" si="137"/>
        <v>0</v>
      </c>
      <c r="GO225" s="533">
        <f t="shared" si="138"/>
        <v>0</v>
      </c>
      <c r="GP225" s="533">
        <f t="shared" si="139"/>
        <v>0</v>
      </c>
      <c r="GQ225" s="533">
        <f t="shared" si="140"/>
        <v>0</v>
      </c>
      <c r="GR225" s="533">
        <f t="shared" si="141"/>
        <v>0</v>
      </c>
      <c r="GS225" s="533">
        <f t="shared" si="142"/>
        <v>0</v>
      </c>
      <c r="GT225" s="533">
        <f t="shared" si="143"/>
        <v>0</v>
      </c>
      <c r="GU225" s="533">
        <f t="shared" si="144"/>
        <v>0</v>
      </c>
      <c r="GV225" s="533">
        <f t="shared" si="145"/>
        <v>0</v>
      </c>
      <c r="GW225" s="533">
        <f t="shared" si="146"/>
        <v>0</v>
      </c>
      <c r="GX225" s="533">
        <f t="shared" si="147"/>
        <v>0</v>
      </c>
      <c r="GZ225" s="511">
        <f>IF(EXACT(A225,LCI!A65),LCI!N65,-1*10^6)</f>
        <v>0</v>
      </c>
      <c r="HA225" s="511"/>
      <c r="HB225" s="511"/>
      <c r="HC225" s="511"/>
      <c r="HD225" s="511"/>
      <c r="HE225" s="511"/>
      <c r="HF225" s="511"/>
      <c r="HG225" s="511"/>
      <c r="HH225" s="511"/>
      <c r="HI225" s="511"/>
      <c r="HJ225" s="511"/>
      <c r="HK225" s="511"/>
      <c r="HL225" s="511"/>
      <c r="HM225" s="511"/>
      <c r="HN225" s="511"/>
      <c r="HO225" s="511"/>
      <c r="HP225" s="511"/>
      <c r="HQ225" s="511"/>
      <c r="HR225" s="511"/>
      <c r="HS225" s="511"/>
      <c r="HT225" s="511"/>
      <c r="HU225" s="511"/>
      <c r="HW225" s="534">
        <f>IF(EXACT(A225,LCI!A65),LCI!O65,-1*10^6)</f>
        <v>0</v>
      </c>
      <c r="HX225" s="534">
        <f t="shared" si="169"/>
        <v>0</v>
      </c>
      <c r="HY225" s="534">
        <f t="shared" si="170"/>
        <v>0</v>
      </c>
      <c r="HZ225" s="534">
        <f t="shared" si="171"/>
        <v>0</v>
      </c>
      <c r="IA225" s="534">
        <f t="shared" si="172"/>
        <v>0</v>
      </c>
      <c r="IB225" s="534">
        <f t="shared" si="173"/>
        <v>0</v>
      </c>
      <c r="IC225" s="534">
        <f t="shared" si="174"/>
        <v>0</v>
      </c>
      <c r="ID225" s="534">
        <f t="shared" si="175"/>
        <v>0</v>
      </c>
      <c r="IE225" s="534">
        <f t="shared" si="176"/>
        <v>0</v>
      </c>
      <c r="IF225" s="534">
        <f t="shared" si="177"/>
        <v>0</v>
      </c>
      <c r="IG225" s="534">
        <f t="shared" si="178"/>
        <v>0</v>
      </c>
      <c r="IH225" s="534">
        <f t="shared" si="179"/>
        <v>0</v>
      </c>
      <c r="II225" s="534">
        <f t="shared" si="180"/>
        <v>0</v>
      </c>
      <c r="IJ225" s="534">
        <f t="shared" si="181"/>
        <v>0</v>
      </c>
      <c r="IK225" s="534">
        <f t="shared" si="182"/>
        <v>0</v>
      </c>
      <c r="IL225" s="534">
        <f t="shared" si="183"/>
        <v>0</v>
      </c>
      <c r="IM225" s="534">
        <f t="shared" si="184"/>
        <v>0</v>
      </c>
      <c r="IN225" s="534">
        <f t="shared" si="185"/>
        <v>0</v>
      </c>
      <c r="IO225" s="534">
        <f t="shared" si="186"/>
        <v>0</v>
      </c>
      <c r="IP225" s="534">
        <f t="shared" si="187"/>
        <v>0</v>
      </c>
      <c r="IQ225" s="534">
        <f t="shared" si="188"/>
        <v>0</v>
      </c>
      <c r="IR225" s="534">
        <f t="shared" si="189"/>
        <v>0</v>
      </c>
      <c r="IT225" s="531">
        <f>IF(EXACT(A225,LCI!A65),LCI!P65,-1*10^6)</f>
        <v>0</v>
      </c>
      <c r="IU225" s="531">
        <f t="shared" si="190"/>
        <v>0</v>
      </c>
      <c r="IV225" s="531">
        <f t="shared" si="191"/>
        <v>0</v>
      </c>
      <c r="IW225" s="531">
        <f t="shared" si="192"/>
        <v>0</v>
      </c>
      <c r="IX225" s="531">
        <f t="shared" si="193"/>
        <v>0</v>
      </c>
      <c r="IY225" s="531">
        <f t="shared" si="194"/>
        <v>0</v>
      </c>
      <c r="IZ225" s="531">
        <f t="shared" si="195"/>
        <v>0</v>
      </c>
      <c r="JA225" s="531">
        <f t="shared" si="196"/>
        <v>0</v>
      </c>
      <c r="JB225" s="531">
        <f t="shared" si="197"/>
        <v>0</v>
      </c>
      <c r="JC225" s="531">
        <f t="shared" si="198"/>
        <v>0</v>
      </c>
      <c r="JD225" s="531">
        <f t="shared" si="199"/>
        <v>0</v>
      </c>
      <c r="JE225" s="531">
        <f t="shared" si="200"/>
        <v>0</v>
      </c>
      <c r="JF225" s="531">
        <f t="shared" si="201"/>
        <v>0</v>
      </c>
      <c r="JG225" s="531">
        <f t="shared" si="202"/>
        <v>0</v>
      </c>
      <c r="JH225" s="531">
        <f t="shared" si="203"/>
        <v>0</v>
      </c>
      <c r="JI225" s="531">
        <f t="shared" si="204"/>
        <v>0</v>
      </c>
      <c r="JJ225" s="531">
        <f t="shared" si="205"/>
        <v>0</v>
      </c>
      <c r="JK225" s="531">
        <f t="shared" si="206"/>
        <v>0</v>
      </c>
      <c r="JL225" s="531">
        <f t="shared" si="207"/>
        <v>0</v>
      </c>
      <c r="JM225" s="531">
        <f t="shared" si="208"/>
        <v>0</v>
      </c>
      <c r="JN225" s="531">
        <f t="shared" si="209"/>
        <v>0</v>
      </c>
      <c r="JO225" s="531">
        <f t="shared" si="210"/>
        <v>0</v>
      </c>
      <c r="JQ225" s="532">
        <f>IF(EXACT(A225,LCI!A65),LCI!Q65,-1*10^6)</f>
        <v>0</v>
      </c>
      <c r="JR225" s="532">
        <f t="shared" si="211"/>
        <v>0</v>
      </c>
      <c r="JS225" s="532">
        <f t="shared" si="212"/>
        <v>0</v>
      </c>
      <c r="JT225" s="532">
        <f t="shared" si="213"/>
        <v>0</v>
      </c>
      <c r="JU225" s="532">
        <f t="shared" si="214"/>
        <v>0</v>
      </c>
      <c r="JV225" s="532">
        <f t="shared" si="215"/>
        <v>0</v>
      </c>
      <c r="JW225" s="532">
        <f t="shared" si="216"/>
        <v>0</v>
      </c>
      <c r="JX225" s="532">
        <f t="shared" si="217"/>
        <v>0</v>
      </c>
      <c r="JY225" s="532">
        <f t="shared" si="218"/>
        <v>0</v>
      </c>
      <c r="JZ225" s="532">
        <f t="shared" si="219"/>
        <v>0</v>
      </c>
      <c r="KA225" s="532">
        <f t="shared" si="220"/>
        <v>0</v>
      </c>
      <c r="KB225" s="532">
        <f t="shared" si="221"/>
        <v>0</v>
      </c>
      <c r="KC225" s="532">
        <f t="shared" si="222"/>
        <v>0</v>
      </c>
      <c r="KD225" s="532">
        <f t="shared" si="223"/>
        <v>0</v>
      </c>
      <c r="KE225" s="532">
        <f t="shared" si="224"/>
        <v>0</v>
      </c>
      <c r="KF225" s="532">
        <f t="shared" si="225"/>
        <v>0</v>
      </c>
      <c r="KG225" s="532">
        <f t="shared" si="226"/>
        <v>0</v>
      </c>
      <c r="KH225" s="532">
        <f t="shared" si="227"/>
        <v>0</v>
      </c>
      <c r="KI225" s="532">
        <f t="shared" si="228"/>
        <v>0</v>
      </c>
      <c r="KJ225" s="532">
        <f t="shared" si="229"/>
        <v>0</v>
      </c>
      <c r="KK225" s="532">
        <f t="shared" si="230"/>
        <v>0</v>
      </c>
      <c r="KL225" s="532">
        <f t="shared" si="231"/>
        <v>0</v>
      </c>
      <c r="KN225" s="533">
        <f>IF(EXACT(A225,LCI!A65),LCI!R65,-1*10^6)</f>
        <v>0</v>
      </c>
      <c r="KO225" s="533">
        <f t="shared" si="232"/>
        <v>0</v>
      </c>
      <c r="KP225" s="533">
        <f t="shared" si="233"/>
        <v>0</v>
      </c>
      <c r="KQ225" s="533">
        <f t="shared" si="234"/>
        <v>0</v>
      </c>
      <c r="KR225" s="533">
        <f t="shared" si="235"/>
        <v>0</v>
      </c>
      <c r="KS225" s="533">
        <f t="shared" si="236"/>
        <v>0</v>
      </c>
      <c r="KT225" s="533">
        <f t="shared" si="237"/>
        <v>0</v>
      </c>
      <c r="KU225" s="533">
        <f t="shared" si="238"/>
        <v>0</v>
      </c>
      <c r="KV225" s="533">
        <f t="shared" si="239"/>
        <v>0</v>
      </c>
      <c r="KW225" s="533">
        <f t="shared" si="240"/>
        <v>0</v>
      </c>
      <c r="KX225" s="533">
        <f t="shared" si="241"/>
        <v>0</v>
      </c>
      <c r="KY225" s="533">
        <f t="shared" si="242"/>
        <v>0</v>
      </c>
      <c r="KZ225" s="533">
        <f t="shared" si="243"/>
        <v>0</v>
      </c>
      <c r="LA225" s="533">
        <f t="shared" si="244"/>
        <v>0</v>
      </c>
      <c r="LB225" s="533">
        <f t="shared" si="245"/>
        <v>0</v>
      </c>
      <c r="LC225" s="533">
        <f t="shared" si="246"/>
        <v>0</v>
      </c>
      <c r="LD225" s="533">
        <f t="shared" si="247"/>
        <v>0</v>
      </c>
      <c r="LE225" s="533">
        <f t="shared" si="248"/>
        <v>0</v>
      </c>
      <c r="LF225" s="533">
        <f t="shared" si="249"/>
        <v>0</v>
      </c>
      <c r="LG225" s="533">
        <f t="shared" si="250"/>
        <v>0</v>
      </c>
      <c r="LH225" s="533">
        <f t="shared" si="251"/>
        <v>0</v>
      </c>
      <c r="LI225" s="533">
        <f t="shared" si="252"/>
        <v>0</v>
      </c>
    </row>
    <row r="226" spans="1:321" x14ac:dyDescent="0.25">
      <c r="A226" s="14" t="str">
        <f>LCI!A66</f>
        <v>LUC Emissions (kg CO2e/yr)</v>
      </c>
      <c r="B226" s="43">
        <f>B105</f>
        <v>0</v>
      </c>
      <c r="C226" s="43">
        <f t="shared" ref="C226:P226" si="500">C105</f>
        <v>0</v>
      </c>
      <c r="D226" s="43">
        <f t="shared" si="500"/>
        <v>0</v>
      </c>
      <c r="E226" s="43">
        <f t="shared" si="500"/>
        <v>0</v>
      </c>
      <c r="F226" s="43">
        <f t="shared" si="500"/>
        <v>0</v>
      </c>
      <c r="G226" s="43">
        <f t="shared" si="500"/>
        <v>0</v>
      </c>
      <c r="H226" s="43">
        <f t="shared" si="500"/>
        <v>0</v>
      </c>
      <c r="I226" s="43">
        <f t="shared" si="500"/>
        <v>0</v>
      </c>
      <c r="J226" s="43">
        <f t="shared" si="500"/>
        <v>0</v>
      </c>
      <c r="K226" s="43">
        <f t="shared" si="500"/>
        <v>0</v>
      </c>
      <c r="L226" s="43">
        <f t="shared" si="500"/>
        <v>0</v>
      </c>
      <c r="M226" s="43">
        <f t="shared" si="500"/>
        <v>0</v>
      </c>
      <c r="N226" s="43">
        <f t="shared" si="500"/>
        <v>0</v>
      </c>
      <c r="O226" s="258">
        <f t="shared" si="500"/>
        <v>0</v>
      </c>
      <c r="P226" s="252">
        <f t="shared" si="500"/>
        <v>0</v>
      </c>
      <c r="Q226" s="252"/>
      <c r="R226" s="252"/>
      <c r="S226" s="252"/>
      <c r="T226" s="269"/>
      <c r="U226" s="252"/>
      <c r="V226" s="252"/>
      <c r="X226" s="45">
        <f>IF(EXACT(A226,LCI!A66),LCI!G66,-1*10^6)</f>
        <v>0</v>
      </c>
      <c r="Y226" s="47">
        <f t="shared" si="411"/>
        <v>0</v>
      </c>
      <c r="Z226" s="47">
        <f t="shared" si="412"/>
        <v>0</v>
      </c>
      <c r="AA226" s="47">
        <f t="shared" si="413"/>
        <v>0</v>
      </c>
      <c r="AB226" s="47">
        <f t="shared" si="414"/>
        <v>0</v>
      </c>
      <c r="AC226" s="47">
        <f t="shared" si="415"/>
        <v>0</v>
      </c>
      <c r="AD226" s="47">
        <f t="shared" si="416"/>
        <v>0</v>
      </c>
      <c r="AE226" s="47">
        <f t="shared" si="417"/>
        <v>0</v>
      </c>
      <c r="AF226" s="47">
        <f t="shared" si="418"/>
        <v>0</v>
      </c>
      <c r="AG226" s="47">
        <f t="shared" si="419"/>
        <v>0</v>
      </c>
      <c r="AH226" s="47">
        <f t="shared" si="420"/>
        <v>0</v>
      </c>
      <c r="AI226" s="47">
        <f t="shared" si="421"/>
        <v>0</v>
      </c>
      <c r="AJ226" s="47">
        <f t="shared" si="499"/>
        <v>0</v>
      </c>
      <c r="AK226" s="47">
        <f t="shared" si="471"/>
        <v>0</v>
      </c>
      <c r="AL226" s="262">
        <f t="shared" si="472"/>
        <v>0</v>
      </c>
      <c r="AM226" s="260">
        <f t="shared" si="473"/>
        <v>0</v>
      </c>
      <c r="AN226" s="260">
        <f t="shared" si="426"/>
        <v>0</v>
      </c>
      <c r="AO226" s="260">
        <f t="shared" si="427"/>
        <v>0</v>
      </c>
      <c r="AP226" s="260">
        <f t="shared" si="428"/>
        <v>0</v>
      </c>
      <c r="AQ226" s="260">
        <f t="shared" si="429"/>
        <v>0</v>
      </c>
      <c r="AR226" s="260">
        <f t="shared" si="430"/>
        <v>0</v>
      </c>
      <c r="AS226" s="260">
        <f t="shared" si="431"/>
        <v>0</v>
      </c>
      <c r="AU226" s="41">
        <f>IF(EXACT(A226,LCI!A66),LCI!H66,-1*10^6)</f>
        <v>1000</v>
      </c>
      <c r="AV226" s="71">
        <f t="shared" si="432"/>
        <v>0</v>
      </c>
      <c r="AW226" s="71">
        <f t="shared" si="433"/>
        <v>0</v>
      </c>
      <c r="AX226" s="71">
        <f t="shared" si="434"/>
        <v>0</v>
      </c>
      <c r="AY226" s="71">
        <f t="shared" si="435"/>
        <v>0</v>
      </c>
      <c r="AZ226" s="71">
        <f t="shared" si="436"/>
        <v>0</v>
      </c>
      <c r="BA226" s="71">
        <f t="shared" si="437"/>
        <v>0</v>
      </c>
      <c r="BB226" s="71">
        <f t="shared" si="438"/>
        <v>0</v>
      </c>
      <c r="BC226" s="71">
        <f t="shared" si="439"/>
        <v>0</v>
      </c>
      <c r="BD226" s="520">
        <f t="shared" si="440"/>
        <v>0</v>
      </c>
      <c r="BE226" s="521">
        <f t="shared" si="441"/>
        <v>0</v>
      </c>
      <c r="BF226" s="71">
        <f t="shared" si="442"/>
        <v>0</v>
      </c>
      <c r="BG226" s="521">
        <f t="shared" si="443"/>
        <v>0</v>
      </c>
      <c r="BH226" s="521">
        <f t="shared" si="444"/>
        <v>0</v>
      </c>
      <c r="BI226" s="71">
        <f t="shared" si="445"/>
        <v>0</v>
      </c>
      <c r="BJ226" s="71">
        <f t="shared" si="446"/>
        <v>0</v>
      </c>
      <c r="BK226" s="71">
        <f t="shared" si="447"/>
        <v>0</v>
      </c>
      <c r="BL226" s="71">
        <f t="shared" si="448"/>
        <v>0</v>
      </c>
      <c r="BM226" s="71">
        <f t="shared" si="449"/>
        <v>0</v>
      </c>
      <c r="BN226" s="71">
        <f t="shared" si="450"/>
        <v>0</v>
      </c>
      <c r="BO226" s="71">
        <f t="shared" si="451"/>
        <v>0</v>
      </c>
      <c r="BP226" s="71">
        <f t="shared" si="452"/>
        <v>0</v>
      </c>
      <c r="BR226" s="507">
        <f>IF(EXACT(A226,LCI!A66),LCI!I66,-1*10^6)</f>
        <v>0</v>
      </c>
      <c r="BS226" s="507">
        <f t="shared" si="474"/>
        <v>0</v>
      </c>
      <c r="BT226" s="507">
        <f t="shared" si="475"/>
        <v>0</v>
      </c>
      <c r="BU226" s="507">
        <f t="shared" si="453"/>
        <v>0</v>
      </c>
      <c r="BV226" s="507">
        <f t="shared" si="453"/>
        <v>0</v>
      </c>
      <c r="BW226" s="507">
        <f t="shared" si="454"/>
        <v>0</v>
      </c>
      <c r="BX226" s="507">
        <f t="shared" si="455"/>
        <v>0</v>
      </c>
      <c r="BY226" s="507">
        <f t="shared" si="456"/>
        <v>0</v>
      </c>
      <c r="BZ226" s="507">
        <f t="shared" si="457"/>
        <v>0</v>
      </c>
      <c r="CA226" s="507">
        <f t="shared" si="458"/>
        <v>0</v>
      </c>
      <c r="CB226" s="507">
        <f t="shared" si="459"/>
        <v>0</v>
      </c>
      <c r="CC226" s="507">
        <f t="shared" si="460"/>
        <v>0</v>
      </c>
      <c r="CD226" s="507">
        <f t="shared" si="461"/>
        <v>0</v>
      </c>
      <c r="CE226" s="507">
        <f t="shared" si="462"/>
        <v>0</v>
      </c>
      <c r="CF226" s="507">
        <f t="shared" si="463"/>
        <v>0</v>
      </c>
      <c r="CG226" s="507">
        <f t="shared" si="464"/>
        <v>0</v>
      </c>
      <c r="CH226" s="507">
        <f t="shared" si="464"/>
        <v>0</v>
      </c>
      <c r="CI226" s="507">
        <f t="shared" si="465"/>
        <v>0</v>
      </c>
      <c r="CJ226" s="507">
        <f t="shared" si="466"/>
        <v>0</v>
      </c>
      <c r="CK226" s="507">
        <f t="shared" si="467"/>
        <v>0</v>
      </c>
      <c r="CL226" s="507">
        <f t="shared" si="476"/>
        <v>0</v>
      </c>
      <c r="CM226" s="507">
        <f t="shared" si="468"/>
        <v>0</v>
      </c>
      <c r="CO226" s="511">
        <f>IF(EXACT(A226,LCI!A66),LCI!F66,-1*10^6)</f>
        <v>0</v>
      </c>
      <c r="CP226" s="511">
        <f t="shared" si="477"/>
        <v>0</v>
      </c>
      <c r="CQ226" s="511">
        <f t="shared" si="478"/>
        <v>0</v>
      </c>
      <c r="CR226" s="511">
        <f t="shared" si="479"/>
        <v>0</v>
      </c>
      <c r="CS226" s="511">
        <f t="shared" si="480"/>
        <v>0</v>
      </c>
      <c r="CT226" s="511">
        <f t="shared" si="481"/>
        <v>0</v>
      </c>
      <c r="CU226" s="511">
        <f t="shared" si="482"/>
        <v>0</v>
      </c>
      <c r="CV226" s="511">
        <f t="shared" si="483"/>
        <v>0</v>
      </c>
      <c r="CW226" s="511">
        <f t="shared" si="484"/>
        <v>0</v>
      </c>
      <c r="CX226" s="511">
        <f t="shared" si="485"/>
        <v>0</v>
      </c>
      <c r="CY226" s="511">
        <f t="shared" si="486"/>
        <v>0</v>
      </c>
      <c r="CZ226" s="511">
        <f t="shared" si="487"/>
        <v>0</v>
      </c>
      <c r="DA226" s="511">
        <f t="shared" si="488"/>
        <v>0</v>
      </c>
      <c r="DB226" s="511">
        <f t="shared" si="489"/>
        <v>0</v>
      </c>
      <c r="DC226" s="511">
        <f t="shared" si="490"/>
        <v>0</v>
      </c>
      <c r="DD226" s="511">
        <f t="shared" si="491"/>
        <v>0</v>
      </c>
      <c r="DE226" s="511">
        <f t="shared" si="492"/>
        <v>0</v>
      </c>
      <c r="DF226" s="511">
        <f t="shared" si="493"/>
        <v>0</v>
      </c>
      <c r="DG226" s="511">
        <f t="shared" si="494"/>
        <v>0</v>
      </c>
      <c r="DH226" s="511">
        <f t="shared" si="495"/>
        <v>0</v>
      </c>
      <c r="DI226" s="511">
        <f t="shared" si="496"/>
        <v>0</v>
      </c>
      <c r="DJ226" s="511">
        <f t="shared" si="497"/>
        <v>0</v>
      </c>
      <c r="DL226" s="530">
        <f>IF(EXACT(A226,LCI!A66),LCI!J66,-1*10^6)</f>
        <v>0</v>
      </c>
      <c r="DM226" s="530">
        <f t="shared" ref="DM226:DM265" si="501">$DL226*B226</f>
        <v>0</v>
      </c>
      <c r="DN226" s="530">
        <f t="shared" ref="DN226:DN265" si="502">$DL226*C226</f>
        <v>0</v>
      </c>
      <c r="DO226" s="530">
        <f t="shared" ref="DO226:DO265" si="503">$DL226*D226</f>
        <v>0</v>
      </c>
      <c r="DP226" s="530">
        <f t="shared" ref="DP226:DP265" si="504">$DL226*E226</f>
        <v>0</v>
      </c>
      <c r="DQ226" s="530">
        <f t="shared" ref="DQ226:DQ265" si="505">$DL226*F226</f>
        <v>0</v>
      </c>
      <c r="DR226" s="530">
        <f t="shared" ref="DR226:DR265" si="506">$DL226*G226</f>
        <v>0</v>
      </c>
      <c r="DS226" s="530">
        <f t="shared" ref="DS226:DS265" si="507">$DL226*H226</f>
        <v>0</v>
      </c>
      <c r="DT226" s="530">
        <f t="shared" ref="DT226:DT265" si="508">$DL226*I226</f>
        <v>0</v>
      </c>
      <c r="DU226" s="530">
        <f t="shared" ref="DU226:DU265" si="509">$DL226*J226</f>
        <v>0</v>
      </c>
      <c r="DV226" s="530">
        <f t="shared" ref="DV226:DV265" si="510">$DL226*K226</f>
        <v>0</v>
      </c>
      <c r="DW226" s="530">
        <f t="shared" ref="DW226:DW265" si="511">$DL226*L226</f>
        <v>0</v>
      </c>
      <c r="DX226" s="530">
        <f t="shared" ref="DX226:DX265" si="512">$DL226*M226</f>
        <v>0</v>
      </c>
      <c r="DY226" s="530">
        <f t="shared" ref="DY226:DY265" si="513">$DL226*N226</f>
        <v>0</v>
      </c>
      <c r="DZ226" s="530">
        <f t="shared" ref="DZ226:DZ265" si="514">$DL226*O226</f>
        <v>0</v>
      </c>
      <c r="EA226" s="530">
        <f t="shared" ref="EA226:EA265" si="515">$DL226*P226</f>
        <v>0</v>
      </c>
      <c r="EB226" s="530">
        <f t="shared" ref="EB226:EB265" si="516">$DL226*Q226</f>
        <v>0</v>
      </c>
      <c r="EC226" s="530">
        <f t="shared" ref="EC226:EC265" si="517">$DL226*R226</f>
        <v>0</v>
      </c>
      <c r="ED226" s="530">
        <f t="shared" ref="ED226:ED265" si="518">$DL226*S226</f>
        <v>0</v>
      </c>
      <c r="EE226" s="530">
        <f t="shared" ref="EE226:EE265" si="519">$DL226*T226</f>
        <v>0</v>
      </c>
      <c r="EF226" s="530">
        <f t="shared" ref="EF226:EF265" si="520">$DL226*U226</f>
        <v>0</v>
      </c>
      <c r="EG226" s="530">
        <f t="shared" ref="EG226:EG265" si="521">$DL226*V226</f>
        <v>0</v>
      </c>
      <c r="EI226" s="535">
        <f>IF(EXACT(A226,LCI!A66),LCI!K66,-1*10^6)</f>
        <v>0</v>
      </c>
      <c r="EJ226" s="531">
        <f t="shared" ref="EJ226:EJ265" si="522">$EI226*B226</f>
        <v>0</v>
      </c>
      <c r="EK226" s="536">
        <f t="shared" ref="EK226:EK265" si="523">$EI226*C226</f>
        <v>0</v>
      </c>
      <c r="EL226" s="531">
        <f t="shared" ref="EL226:EL265" si="524">$EI226*D226</f>
        <v>0</v>
      </c>
      <c r="EM226" s="531">
        <f t="shared" ref="EM226:EM265" si="525">$EI226*E226</f>
        <v>0</v>
      </c>
      <c r="EN226" s="531">
        <f t="shared" ref="EN226:EN265" si="526">$EI226*F226</f>
        <v>0</v>
      </c>
      <c r="EO226" s="531">
        <f t="shared" ref="EO226:EO265" si="527">$EI226*G226</f>
        <v>0</v>
      </c>
      <c r="EP226" s="531">
        <f t="shared" ref="EP226:EP265" si="528">$EI226*H226</f>
        <v>0</v>
      </c>
      <c r="EQ226" s="531">
        <f t="shared" ref="EQ226:EQ265" si="529">$EI226*I226</f>
        <v>0</v>
      </c>
      <c r="ER226" s="531">
        <f t="shared" ref="ER226:ER265" si="530">$EI226*J226</f>
        <v>0</v>
      </c>
      <c r="ES226" s="531">
        <f t="shared" ref="ES226:ES265" si="531">$EI226*K226</f>
        <v>0</v>
      </c>
      <c r="ET226" s="531">
        <f t="shared" ref="ET226:ET265" si="532">$EI226*L226</f>
        <v>0</v>
      </c>
      <c r="EU226" s="531">
        <f t="shared" ref="EU226:EU265" si="533">$EI226*M226</f>
        <v>0</v>
      </c>
      <c r="EV226" s="531">
        <f t="shared" ref="EV226:EV265" si="534">$EI226*N226</f>
        <v>0</v>
      </c>
      <c r="EW226" s="531">
        <f t="shared" ref="EW226:EW265" si="535">$EI226*O226</f>
        <v>0</v>
      </c>
      <c r="EX226" s="531">
        <f t="shared" ref="EX226:EX265" si="536">$EI226*P226</f>
        <v>0</v>
      </c>
      <c r="EY226" s="531">
        <f t="shared" ref="EY226:EY265" si="537">$EI226*Q226</f>
        <v>0</v>
      </c>
      <c r="EZ226" s="531">
        <f t="shared" ref="EZ226:EZ265" si="538">$EI226*R226</f>
        <v>0</v>
      </c>
      <c r="FA226" s="531">
        <f t="shared" ref="FA226:FA265" si="539">$EI226*S226</f>
        <v>0</v>
      </c>
      <c r="FB226" s="531">
        <f t="shared" ref="FB226:FB265" si="540">$EI226*T226</f>
        <v>0</v>
      </c>
      <c r="FC226" s="531">
        <f t="shared" ref="FC226:FC265" si="541">$EI226*U226</f>
        <v>0</v>
      </c>
      <c r="FD226" s="531">
        <f t="shared" ref="FD226:FD265" si="542">$EI226*V226</f>
        <v>0</v>
      </c>
      <c r="FF226" s="532">
        <f>IF(EXACT(A226,LCI!A66),LCI!L66,-1*10^6)</f>
        <v>0</v>
      </c>
      <c r="FG226" s="532">
        <f t="shared" ref="FG226:FG265" si="543">$FF226*B226</f>
        <v>0</v>
      </c>
      <c r="FH226" s="532">
        <f t="shared" ref="FH226:FH265" si="544">$FF226*C226</f>
        <v>0</v>
      </c>
      <c r="FI226" s="532">
        <f t="shared" ref="FI226:FI265" si="545">$FF226*D226</f>
        <v>0</v>
      </c>
      <c r="FJ226" s="532">
        <f t="shared" ref="FJ226:FJ265" si="546">$FF226*E226</f>
        <v>0</v>
      </c>
      <c r="FK226" s="532">
        <f t="shared" ref="FK226:FK265" si="547">$FF226*F226</f>
        <v>0</v>
      </c>
      <c r="FL226" s="532">
        <f t="shared" ref="FL226:FL265" si="548">$FF226*G226</f>
        <v>0</v>
      </c>
      <c r="FM226" s="532">
        <f t="shared" ref="FM226:FM265" si="549">$FF226*H226</f>
        <v>0</v>
      </c>
      <c r="FN226" s="532">
        <f t="shared" ref="FN226:FN265" si="550">$FF226*I226</f>
        <v>0</v>
      </c>
      <c r="FO226" s="532">
        <f t="shared" ref="FO226:FO265" si="551">$FF226*J226</f>
        <v>0</v>
      </c>
      <c r="FP226" s="532">
        <f t="shared" ref="FP226:FP265" si="552">$FF226*K226</f>
        <v>0</v>
      </c>
      <c r="FQ226" s="532">
        <f t="shared" ref="FQ226:FQ265" si="553">$FF226*L226</f>
        <v>0</v>
      </c>
      <c r="FR226" s="532">
        <f t="shared" ref="FR226:FR265" si="554">$FF226*M226</f>
        <v>0</v>
      </c>
      <c r="FS226" s="532">
        <f t="shared" ref="FS226:FS265" si="555">$FF226*N226</f>
        <v>0</v>
      </c>
      <c r="FT226" s="532">
        <f t="shared" ref="FT226:FT265" si="556">$FF226*O226</f>
        <v>0</v>
      </c>
      <c r="FU226" s="532">
        <f t="shared" ref="FU226:FU265" si="557">$FF226*P226</f>
        <v>0</v>
      </c>
      <c r="FV226" s="532">
        <f t="shared" ref="FV226:FV265" si="558">$FF226*Q226</f>
        <v>0</v>
      </c>
      <c r="FW226" s="532">
        <f t="shared" ref="FW226:FW265" si="559">$FF226*R226</f>
        <v>0</v>
      </c>
      <c r="FX226" s="532">
        <f t="shared" ref="FX226:FX265" si="560">$FF226*S226</f>
        <v>0</v>
      </c>
      <c r="FY226" s="532">
        <f t="shared" ref="FY226:FY265" si="561">$FF226*T226</f>
        <v>0</v>
      </c>
      <c r="FZ226" s="532">
        <f t="shared" ref="FZ226:FZ265" si="562">$FF226*U226</f>
        <v>0</v>
      </c>
      <c r="GA226" s="532">
        <f t="shared" ref="GA226:GA265" si="563">$FF226*V226</f>
        <v>0</v>
      </c>
      <c r="GC226" s="533">
        <f>IF(EXACT(A226,LCI!A66),LCI!M66,-1*10^6)</f>
        <v>0</v>
      </c>
      <c r="GD226" s="533">
        <f t="shared" ref="GD226:GD265" si="564">$GC226*B226</f>
        <v>0</v>
      </c>
      <c r="GE226" s="533">
        <f t="shared" ref="GE226:GE265" si="565">$GC226*C226</f>
        <v>0</v>
      </c>
      <c r="GF226" s="533">
        <f t="shared" ref="GF226:GF265" si="566">$GC226*D226</f>
        <v>0</v>
      </c>
      <c r="GG226" s="533">
        <f t="shared" ref="GG226:GG265" si="567">$GC226*E226</f>
        <v>0</v>
      </c>
      <c r="GH226" s="533">
        <f t="shared" ref="GH226:GH265" si="568">$GC226*F226</f>
        <v>0</v>
      </c>
      <c r="GI226" s="533">
        <f t="shared" ref="GI226:GI265" si="569">$GC226*G226</f>
        <v>0</v>
      </c>
      <c r="GJ226" s="533">
        <f t="shared" ref="GJ226:GJ265" si="570">$GC226*H226</f>
        <v>0</v>
      </c>
      <c r="GK226" s="533">
        <f t="shared" ref="GK226:GK265" si="571">$GC226*I226</f>
        <v>0</v>
      </c>
      <c r="GL226" s="533">
        <f t="shared" ref="GL226:GL265" si="572">$GC226*J226</f>
        <v>0</v>
      </c>
      <c r="GM226" s="533">
        <f t="shared" ref="GM226:GM265" si="573">$GC226*K226</f>
        <v>0</v>
      </c>
      <c r="GN226" s="533">
        <f t="shared" ref="GN226:GN265" si="574">$GC226*L226</f>
        <v>0</v>
      </c>
      <c r="GO226" s="533">
        <f t="shared" ref="GO226:GO265" si="575">$GC226*M226</f>
        <v>0</v>
      </c>
      <c r="GP226" s="533">
        <f t="shared" ref="GP226:GP265" si="576">$GC226*N226</f>
        <v>0</v>
      </c>
      <c r="GQ226" s="533">
        <f t="shared" ref="GQ226:GQ265" si="577">$GC226*O226</f>
        <v>0</v>
      </c>
      <c r="GR226" s="533">
        <f t="shared" ref="GR226:GR265" si="578">$GC226*P226</f>
        <v>0</v>
      </c>
      <c r="GS226" s="533">
        <f t="shared" ref="GS226:GS265" si="579">$GC226*Q226</f>
        <v>0</v>
      </c>
      <c r="GT226" s="533">
        <f t="shared" ref="GT226:GT265" si="580">$GC226*R226</f>
        <v>0</v>
      </c>
      <c r="GU226" s="533">
        <f t="shared" ref="GU226:GU265" si="581">$GC226*S226</f>
        <v>0</v>
      </c>
      <c r="GV226" s="533">
        <f t="shared" ref="GV226:GV265" si="582">$GC226*T226</f>
        <v>0</v>
      </c>
      <c r="GW226" s="533">
        <f t="shared" ref="GW226:GW265" si="583">$GC226*U226</f>
        <v>0</v>
      </c>
      <c r="GX226" s="533">
        <f t="shared" ref="GX226:GX265" si="584">$GC226*V226</f>
        <v>0</v>
      </c>
      <c r="GZ226" s="511">
        <f>IF(EXACT(A226,LCI!A66),LCI!N66,-1*10^6)</f>
        <v>0</v>
      </c>
      <c r="HA226" s="511"/>
      <c r="HB226" s="511"/>
      <c r="HC226" s="511"/>
      <c r="HD226" s="511"/>
      <c r="HE226" s="511"/>
      <c r="HF226" s="511"/>
      <c r="HG226" s="511"/>
      <c r="HH226" s="511"/>
      <c r="HI226" s="511"/>
      <c r="HJ226" s="511"/>
      <c r="HK226" s="511"/>
      <c r="HL226" s="511"/>
      <c r="HM226" s="511"/>
      <c r="HN226" s="511"/>
      <c r="HO226" s="511"/>
      <c r="HP226" s="511"/>
      <c r="HQ226" s="511"/>
      <c r="HR226" s="511"/>
      <c r="HS226" s="511"/>
      <c r="HT226" s="511"/>
      <c r="HU226" s="511"/>
      <c r="HW226" s="534">
        <f>IF(EXACT(A226,LCI!A66),LCI!O66,-1*10^6)</f>
        <v>0</v>
      </c>
      <c r="HX226" s="534">
        <f t="shared" ref="HX226:HX265" si="585">$HW226*B226</f>
        <v>0</v>
      </c>
      <c r="HY226" s="534">
        <f t="shared" ref="HY226:HY265" si="586">$HW226*C226</f>
        <v>0</v>
      </c>
      <c r="HZ226" s="534">
        <f t="shared" ref="HZ226:HZ265" si="587">$HW226*D226</f>
        <v>0</v>
      </c>
      <c r="IA226" s="534">
        <f t="shared" ref="IA226:IA265" si="588">$HW226*E226</f>
        <v>0</v>
      </c>
      <c r="IB226" s="534">
        <f t="shared" ref="IB226:IB265" si="589">$HW226*F226</f>
        <v>0</v>
      </c>
      <c r="IC226" s="534">
        <f t="shared" ref="IC226:IC265" si="590">$HW226*G226</f>
        <v>0</v>
      </c>
      <c r="ID226" s="534">
        <f t="shared" ref="ID226:ID265" si="591">$HW226*H226</f>
        <v>0</v>
      </c>
      <c r="IE226" s="534">
        <f t="shared" ref="IE226:IE265" si="592">$HW226*I226</f>
        <v>0</v>
      </c>
      <c r="IF226" s="534">
        <f t="shared" ref="IF226:IF265" si="593">$HW226*J226</f>
        <v>0</v>
      </c>
      <c r="IG226" s="534">
        <f t="shared" ref="IG226:IG265" si="594">$HW226*K226</f>
        <v>0</v>
      </c>
      <c r="IH226" s="534">
        <f t="shared" ref="IH226:IH265" si="595">$HW226*L226</f>
        <v>0</v>
      </c>
      <c r="II226" s="534">
        <f t="shared" ref="II226:II265" si="596">$HW226*M226</f>
        <v>0</v>
      </c>
      <c r="IJ226" s="534">
        <f t="shared" ref="IJ226:IJ265" si="597">$HW226*N226</f>
        <v>0</v>
      </c>
      <c r="IK226" s="534">
        <f t="shared" ref="IK226:IK265" si="598">$HW226*O226</f>
        <v>0</v>
      </c>
      <c r="IL226" s="534">
        <f t="shared" ref="IL226:IL265" si="599">$HW226*P226</f>
        <v>0</v>
      </c>
      <c r="IM226" s="534">
        <f t="shared" ref="IM226:IM265" si="600">$HW226*Q226</f>
        <v>0</v>
      </c>
      <c r="IN226" s="534">
        <f t="shared" ref="IN226:IN265" si="601">$HW226*R226</f>
        <v>0</v>
      </c>
      <c r="IO226" s="534">
        <f t="shared" ref="IO226:IO265" si="602">$HW226*S226</f>
        <v>0</v>
      </c>
      <c r="IP226" s="534">
        <f t="shared" ref="IP226:IP265" si="603">$HW226*T226</f>
        <v>0</v>
      </c>
      <c r="IQ226" s="534">
        <f t="shared" ref="IQ226:IQ265" si="604">$HW226*U226</f>
        <v>0</v>
      </c>
      <c r="IR226" s="534">
        <f t="shared" ref="IR226:IR265" si="605">$HW226*V226</f>
        <v>0</v>
      </c>
      <c r="IT226" s="531">
        <f>IF(EXACT(A226,LCI!A66),LCI!P66,-1*10^6)</f>
        <v>0</v>
      </c>
      <c r="IU226" s="531">
        <f t="shared" ref="IU226:IU265" si="606">$IT226*B226</f>
        <v>0</v>
      </c>
      <c r="IV226" s="531">
        <f t="shared" ref="IV226:IV265" si="607">$IT226*C226</f>
        <v>0</v>
      </c>
      <c r="IW226" s="531">
        <f t="shared" ref="IW226:IW265" si="608">$IT226*D226</f>
        <v>0</v>
      </c>
      <c r="IX226" s="531">
        <f t="shared" ref="IX226:IX265" si="609">$IT226*E226</f>
        <v>0</v>
      </c>
      <c r="IY226" s="531">
        <f t="shared" ref="IY226:IY265" si="610">$IT226*F226</f>
        <v>0</v>
      </c>
      <c r="IZ226" s="531">
        <f t="shared" ref="IZ226:IZ265" si="611">$IT226*G226</f>
        <v>0</v>
      </c>
      <c r="JA226" s="531">
        <f t="shared" ref="JA226:JA265" si="612">$IT226*H226</f>
        <v>0</v>
      </c>
      <c r="JB226" s="531">
        <f t="shared" ref="JB226:JB265" si="613">$IT226*I226</f>
        <v>0</v>
      </c>
      <c r="JC226" s="531">
        <f t="shared" ref="JC226:JC265" si="614">$IT226*J226</f>
        <v>0</v>
      </c>
      <c r="JD226" s="531">
        <f t="shared" ref="JD226:JD265" si="615">$IT226*K226</f>
        <v>0</v>
      </c>
      <c r="JE226" s="531">
        <f t="shared" ref="JE226:JE265" si="616">$IT226*L226</f>
        <v>0</v>
      </c>
      <c r="JF226" s="531">
        <f t="shared" ref="JF226:JF265" si="617">$IT226*M226</f>
        <v>0</v>
      </c>
      <c r="JG226" s="531">
        <f t="shared" ref="JG226:JG265" si="618">$IT226*N226</f>
        <v>0</v>
      </c>
      <c r="JH226" s="531">
        <f t="shared" ref="JH226:JH265" si="619">$IT226*O226</f>
        <v>0</v>
      </c>
      <c r="JI226" s="531">
        <f t="shared" ref="JI226:JI265" si="620">$IT226*P226</f>
        <v>0</v>
      </c>
      <c r="JJ226" s="531">
        <f t="shared" ref="JJ226:JJ265" si="621">$IT226*Q226</f>
        <v>0</v>
      </c>
      <c r="JK226" s="531">
        <f t="shared" ref="JK226:JK265" si="622">$IT226*R226</f>
        <v>0</v>
      </c>
      <c r="JL226" s="531">
        <f t="shared" ref="JL226:JL265" si="623">$IT226*S226</f>
        <v>0</v>
      </c>
      <c r="JM226" s="531">
        <f t="shared" ref="JM226:JM265" si="624">$IT226*T226</f>
        <v>0</v>
      </c>
      <c r="JN226" s="531">
        <f t="shared" ref="JN226:JN265" si="625">$IT226*U226</f>
        <v>0</v>
      </c>
      <c r="JO226" s="531">
        <f t="shared" ref="JO226:JO265" si="626">$IT226*V226</f>
        <v>0</v>
      </c>
      <c r="JQ226" s="532">
        <f>IF(EXACT(A226,LCI!A66),LCI!Q66,-1*10^6)</f>
        <v>0</v>
      </c>
      <c r="JR226" s="532">
        <f t="shared" ref="JR226:JR265" si="627">$JQ226*B226</f>
        <v>0</v>
      </c>
      <c r="JS226" s="532">
        <f t="shared" ref="JS226:JS265" si="628">$JQ226*C226</f>
        <v>0</v>
      </c>
      <c r="JT226" s="532">
        <f t="shared" ref="JT226:JT265" si="629">$JQ226*D226</f>
        <v>0</v>
      </c>
      <c r="JU226" s="532">
        <f t="shared" ref="JU226:JU265" si="630">$JQ226*E226</f>
        <v>0</v>
      </c>
      <c r="JV226" s="532">
        <f t="shared" ref="JV226:JV265" si="631">$JQ226*F226</f>
        <v>0</v>
      </c>
      <c r="JW226" s="532">
        <f t="shared" ref="JW226:JW265" si="632">$JQ226*G226</f>
        <v>0</v>
      </c>
      <c r="JX226" s="532">
        <f t="shared" ref="JX226:JX265" si="633">$JQ226*H226</f>
        <v>0</v>
      </c>
      <c r="JY226" s="532">
        <f t="shared" ref="JY226:JY265" si="634">$JQ226*I226</f>
        <v>0</v>
      </c>
      <c r="JZ226" s="532">
        <f t="shared" ref="JZ226:JZ265" si="635">$JQ226*J226</f>
        <v>0</v>
      </c>
      <c r="KA226" s="532">
        <f t="shared" ref="KA226:KA265" si="636">$JQ226*K226</f>
        <v>0</v>
      </c>
      <c r="KB226" s="532">
        <f t="shared" ref="KB226:KB265" si="637">$JQ226*L226</f>
        <v>0</v>
      </c>
      <c r="KC226" s="532">
        <f t="shared" ref="KC226:KC265" si="638">$JQ226*M226</f>
        <v>0</v>
      </c>
      <c r="KD226" s="532">
        <f t="shared" ref="KD226:KD265" si="639">$JQ226*N226</f>
        <v>0</v>
      </c>
      <c r="KE226" s="532">
        <f t="shared" ref="KE226:KE265" si="640">$JQ226*O226</f>
        <v>0</v>
      </c>
      <c r="KF226" s="532">
        <f t="shared" ref="KF226:KF265" si="641">$JQ226*P226</f>
        <v>0</v>
      </c>
      <c r="KG226" s="532">
        <f t="shared" ref="KG226:KG265" si="642">$JQ226*Q226</f>
        <v>0</v>
      </c>
      <c r="KH226" s="532">
        <f t="shared" ref="KH226:KH265" si="643">$JQ226*R226</f>
        <v>0</v>
      </c>
      <c r="KI226" s="532">
        <f t="shared" ref="KI226:KI265" si="644">$JQ226*S226</f>
        <v>0</v>
      </c>
      <c r="KJ226" s="532">
        <f t="shared" ref="KJ226:KJ265" si="645">$JQ226*T226</f>
        <v>0</v>
      </c>
      <c r="KK226" s="532">
        <f t="shared" ref="KK226:KK265" si="646">$JQ226*U226</f>
        <v>0</v>
      </c>
      <c r="KL226" s="532">
        <f t="shared" ref="KL226:KL265" si="647">$JQ226*V226</f>
        <v>0</v>
      </c>
      <c r="KN226" s="533">
        <f>IF(EXACT(A226,LCI!A66),LCI!R66,-1*10^6)</f>
        <v>0</v>
      </c>
      <c r="KO226" s="533">
        <f t="shared" ref="KO226:KO265" si="648">$KN226*B226</f>
        <v>0</v>
      </c>
      <c r="KP226" s="533">
        <f t="shared" ref="KP226:KP265" si="649">$KN226*C226</f>
        <v>0</v>
      </c>
      <c r="KQ226" s="533">
        <f t="shared" ref="KQ226:KQ265" si="650">$KN226*D226</f>
        <v>0</v>
      </c>
      <c r="KR226" s="533">
        <f t="shared" ref="KR226:KR265" si="651">$KN226*E226</f>
        <v>0</v>
      </c>
      <c r="KS226" s="533">
        <f t="shared" ref="KS226:KS265" si="652">$KN226*F226</f>
        <v>0</v>
      </c>
      <c r="KT226" s="533">
        <f t="shared" ref="KT226:KT265" si="653">$KN226*G226</f>
        <v>0</v>
      </c>
      <c r="KU226" s="533">
        <f t="shared" ref="KU226:KU265" si="654">$KN226*H226</f>
        <v>0</v>
      </c>
      <c r="KV226" s="533">
        <f t="shared" ref="KV226:KV265" si="655">$KN226*I226</f>
        <v>0</v>
      </c>
      <c r="KW226" s="533">
        <f t="shared" ref="KW226:KW265" si="656">$KN226*J226</f>
        <v>0</v>
      </c>
      <c r="KX226" s="533">
        <f t="shared" ref="KX226:KX265" si="657">$KN226*K226</f>
        <v>0</v>
      </c>
      <c r="KY226" s="533">
        <f t="shared" ref="KY226:KY265" si="658">$KN226*L226</f>
        <v>0</v>
      </c>
      <c r="KZ226" s="533">
        <f t="shared" ref="KZ226:KZ265" si="659">$KN226*M226</f>
        <v>0</v>
      </c>
      <c r="LA226" s="533">
        <f t="shared" ref="LA226:LA265" si="660">$KN226*N226</f>
        <v>0</v>
      </c>
      <c r="LB226" s="533">
        <f t="shared" ref="LB226:LB265" si="661">$KN226*O226</f>
        <v>0</v>
      </c>
      <c r="LC226" s="533">
        <f t="shared" ref="LC226:LC265" si="662">$KN226*P226</f>
        <v>0</v>
      </c>
      <c r="LD226" s="533">
        <f t="shared" ref="LD226:LD265" si="663">$KN226*Q226</f>
        <v>0</v>
      </c>
      <c r="LE226" s="533">
        <f t="shared" ref="LE226:LE265" si="664">$KN226*R226</f>
        <v>0</v>
      </c>
      <c r="LF226" s="533">
        <f t="shared" ref="LF226:LF265" si="665">$KN226*S226</f>
        <v>0</v>
      </c>
      <c r="LG226" s="533">
        <f t="shared" ref="LG226:LG265" si="666">$KN226*T226</f>
        <v>0</v>
      </c>
      <c r="LH226" s="533">
        <f t="shared" ref="LH226:LH265" si="667">$KN226*U226</f>
        <v>0</v>
      </c>
      <c r="LI226" s="533">
        <f t="shared" ref="LI226:LI265" si="668">$KN226*V226</f>
        <v>0</v>
      </c>
    </row>
    <row r="227" spans="1:321" x14ac:dyDescent="0.25">
      <c r="A227" s="14" t="str">
        <f>LCI!A67</f>
        <v>N2O Emissions (kg/yr)</v>
      </c>
      <c r="B227" s="43">
        <f>B106</f>
        <v>8</v>
      </c>
      <c r="C227" s="43">
        <f t="shared" ref="C227:P227" si="669">C106</f>
        <v>8</v>
      </c>
      <c r="D227" s="43">
        <f>D106</f>
        <v>407.66</v>
      </c>
      <c r="E227" s="43">
        <f>E106</f>
        <v>34808.211858928429</v>
      </c>
      <c r="F227" s="43">
        <f t="shared" si="669"/>
        <v>0</v>
      </c>
      <c r="G227" s="43">
        <f t="shared" si="669"/>
        <v>0</v>
      </c>
      <c r="H227" s="43">
        <f t="shared" si="669"/>
        <v>0</v>
      </c>
      <c r="I227" s="43">
        <f t="shared" si="669"/>
        <v>0</v>
      </c>
      <c r="J227" s="43">
        <f t="shared" si="669"/>
        <v>47</v>
      </c>
      <c r="K227" s="43">
        <f t="shared" si="669"/>
        <v>0</v>
      </c>
      <c r="L227" s="43">
        <f t="shared" si="669"/>
        <v>0</v>
      </c>
      <c r="M227" s="43">
        <f t="shared" si="669"/>
        <v>0</v>
      </c>
      <c r="N227" s="43">
        <f t="shared" si="669"/>
        <v>0</v>
      </c>
      <c r="O227" s="258">
        <f t="shared" si="669"/>
        <v>0</v>
      </c>
      <c r="P227" s="252">
        <f t="shared" si="669"/>
        <v>0</v>
      </c>
      <c r="Q227" s="252"/>
      <c r="R227" s="252"/>
      <c r="S227" s="252"/>
      <c r="T227" s="269"/>
      <c r="U227" s="252"/>
      <c r="V227" s="252"/>
      <c r="X227" s="45">
        <f>IF(EXACT(A227,LCI!A67),LCI!G67,-1*10^6)</f>
        <v>0</v>
      </c>
      <c r="Y227" s="47">
        <f t="shared" si="411"/>
        <v>0</v>
      </c>
      <c r="Z227" s="47">
        <f t="shared" si="412"/>
        <v>0</v>
      </c>
      <c r="AA227" s="47">
        <f t="shared" si="413"/>
        <v>0</v>
      </c>
      <c r="AB227" s="47">
        <f t="shared" si="414"/>
        <v>0</v>
      </c>
      <c r="AC227" s="47">
        <f t="shared" si="415"/>
        <v>0</v>
      </c>
      <c r="AD227" s="47">
        <f t="shared" si="416"/>
        <v>0</v>
      </c>
      <c r="AE227" s="47">
        <f t="shared" si="417"/>
        <v>0</v>
      </c>
      <c r="AF227" s="47">
        <f t="shared" si="418"/>
        <v>0</v>
      </c>
      <c r="AG227" s="47">
        <f t="shared" si="419"/>
        <v>0</v>
      </c>
      <c r="AH227" s="47">
        <f t="shared" si="420"/>
        <v>0</v>
      </c>
      <c r="AI227" s="47">
        <f t="shared" si="421"/>
        <v>0</v>
      </c>
      <c r="AJ227" s="47">
        <f t="shared" si="499"/>
        <v>0</v>
      </c>
      <c r="AK227" s="47">
        <f t="shared" si="471"/>
        <v>0</v>
      </c>
      <c r="AL227" s="262">
        <f t="shared" si="472"/>
        <v>0</v>
      </c>
      <c r="AM227" s="260">
        <f t="shared" si="473"/>
        <v>0</v>
      </c>
      <c r="AN227" s="260">
        <f t="shared" si="426"/>
        <v>0</v>
      </c>
      <c r="AO227" s="260">
        <f t="shared" si="427"/>
        <v>0</v>
      </c>
      <c r="AP227" s="260">
        <f t="shared" si="428"/>
        <v>0</v>
      </c>
      <c r="AQ227" s="260">
        <f t="shared" si="429"/>
        <v>0</v>
      </c>
      <c r="AR227" s="260">
        <f t="shared" si="430"/>
        <v>0</v>
      </c>
      <c r="AS227" s="260">
        <f t="shared" si="431"/>
        <v>0</v>
      </c>
      <c r="AU227" s="41">
        <f>IF(EXACT(A227,LCI!A67),LCI!H67,-1*10^6)</f>
        <v>298000</v>
      </c>
      <c r="AV227" s="71">
        <f t="shared" si="432"/>
        <v>2384000</v>
      </c>
      <c r="AW227" s="71">
        <f t="shared" si="433"/>
        <v>2384000</v>
      </c>
      <c r="AX227" s="71">
        <f>D227*$AU227</f>
        <v>121482680</v>
      </c>
      <c r="AY227" s="71">
        <f t="shared" si="435"/>
        <v>10372847133.960672</v>
      </c>
      <c r="AZ227" s="71">
        <f t="shared" si="436"/>
        <v>0</v>
      </c>
      <c r="BA227" s="71">
        <f t="shared" si="437"/>
        <v>0</v>
      </c>
      <c r="BB227" s="71">
        <f t="shared" si="438"/>
        <v>0</v>
      </c>
      <c r="BC227" s="71">
        <f t="shared" si="439"/>
        <v>0</v>
      </c>
      <c r="BD227" s="520">
        <f t="shared" si="440"/>
        <v>14006000</v>
      </c>
      <c r="BE227" s="521">
        <f t="shared" si="441"/>
        <v>0</v>
      </c>
      <c r="BF227" s="71">
        <f t="shared" si="442"/>
        <v>0</v>
      </c>
      <c r="BG227" s="521">
        <f t="shared" si="443"/>
        <v>0</v>
      </c>
      <c r="BH227" s="521">
        <f t="shared" si="444"/>
        <v>0</v>
      </c>
      <c r="BI227" s="71">
        <f t="shared" si="445"/>
        <v>0</v>
      </c>
      <c r="BJ227" s="71">
        <f t="shared" si="446"/>
        <v>0</v>
      </c>
      <c r="BK227" s="71">
        <f t="shared" si="447"/>
        <v>0</v>
      </c>
      <c r="BL227" s="71">
        <f t="shared" si="448"/>
        <v>0</v>
      </c>
      <c r="BM227" s="71">
        <f t="shared" si="449"/>
        <v>0</v>
      </c>
      <c r="BN227" s="71">
        <f t="shared" si="450"/>
        <v>0</v>
      </c>
      <c r="BO227" s="71">
        <f t="shared" si="451"/>
        <v>0</v>
      </c>
      <c r="BP227" s="71">
        <f t="shared" si="452"/>
        <v>0</v>
      </c>
      <c r="BR227" s="507">
        <f>IF(EXACT(A227,LCI!A67),LCI!I67,-1*10^6)</f>
        <v>0</v>
      </c>
      <c r="BS227" s="507">
        <f t="shared" si="474"/>
        <v>0</v>
      </c>
      <c r="BT227" s="507">
        <f t="shared" si="475"/>
        <v>0</v>
      </c>
      <c r="BU227" s="507">
        <f t="shared" si="453"/>
        <v>0</v>
      </c>
      <c r="BV227" s="507">
        <f t="shared" si="453"/>
        <v>0</v>
      </c>
      <c r="BW227" s="507">
        <f t="shared" si="454"/>
        <v>0</v>
      </c>
      <c r="BX227" s="507">
        <f t="shared" si="455"/>
        <v>0</v>
      </c>
      <c r="BY227" s="507">
        <f t="shared" si="456"/>
        <v>0</v>
      </c>
      <c r="BZ227" s="507">
        <f t="shared" si="457"/>
        <v>0</v>
      </c>
      <c r="CA227" s="507">
        <f t="shared" si="458"/>
        <v>0</v>
      </c>
      <c r="CB227" s="507">
        <f t="shared" si="459"/>
        <v>0</v>
      </c>
      <c r="CC227" s="507">
        <f t="shared" si="460"/>
        <v>0</v>
      </c>
      <c r="CD227" s="507">
        <f t="shared" si="461"/>
        <v>0</v>
      </c>
      <c r="CE227" s="507">
        <f t="shared" si="462"/>
        <v>0</v>
      </c>
      <c r="CF227" s="507">
        <f t="shared" si="463"/>
        <v>0</v>
      </c>
      <c r="CG227" s="507">
        <f t="shared" si="464"/>
        <v>0</v>
      </c>
      <c r="CH227" s="507">
        <f t="shared" si="464"/>
        <v>0</v>
      </c>
      <c r="CI227" s="507">
        <f t="shared" si="465"/>
        <v>0</v>
      </c>
      <c r="CJ227" s="507">
        <f t="shared" si="466"/>
        <v>0</v>
      </c>
      <c r="CK227" s="507">
        <f t="shared" si="467"/>
        <v>0</v>
      </c>
      <c r="CL227" s="507">
        <f t="shared" si="476"/>
        <v>0</v>
      </c>
      <c r="CM227" s="507">
        <f t="shared" si="468"/>
        <v>0</v>
      </c>
      <c r="CO227" s="511">
        <f>IF(EXACT(A227,LCI!A67),LCI!F67,-1*10^6)</f>
        <v>0</v>
      </c>
      <c r="CP227" s="511">
        <f t="shared" si="477"/>
        <v>0</v>
      </c>
      <c r="CQ227" s="511">
        <f t="shared" si="478"/>
        <v>0</v>
      </c>
      <c r="CR227" s="511">
        <f t="shared" si="479"/>
        <v>0</v>
      </c>
      <c r="CS227" s="511">
        <f t="shared" si="480"/>
        <v>0</v>
      </c>
      <c r="CT227" s="511">
        <f t="shared" si="481"/>
        <v>0</v>
      </c>
      <c r="CU227" s="511">
        <f t="shared" si="482"/>
        <v>0</v>
      </c>
      <c r="CV227" s="511">
        <f t="shared" si="483"/>
        <v>0</v>
      </c>
      <c r="CW227" s="511">
        <f t="shared" si="484"/>
        <v>0</v>
      </c>
      <c r="CX227" s="511">
        <f t="shared" si="485"/>
        <v>0</v>
      </c>
      <c r="CY227" s="511">
        <f t="shared" si="486"/>
        <v>0</v>
      </c>
      <c r="CZ227" s="511">
        <f t="shared" si="487"/>
        <v>0</v>
      </c>
      <c r="DA227" s="511">
        <f t="shared" si="488"/>
        <v>0</v>
      </c>
      <c r="DB227" s="511">
        <f t="shared" si="489"/>
        <v>0</v>
      </c>
      <c r="DC227" s="511">
        <f t="shared" si="490"/>
        <v>0</v>
      </c>
      <c r="DD227" s="511">
        <f t="shared" si="491"/>
        <v>0</v>
      </c>
      <c r="DE227" s="511">
        <f t="shared" si="492"/>
        <v>0</v>
      </c>
      <c r="DF227" s="511">
        <f t="shared" si="493"/>
        <v>0</v>
      </c>
      <c r="DG227" s="511">
        <f t="shared" si="494"/>
        <v>0</v>
      </c>
      <c r="DH227" s="511">
        <f t="shared" si="495"/>
        <v>0</v>
      </c>
      <c r="DI227" s="511">
        <f t="shared" si="496"/>
        <v>0</v>
      </c>
      <c r="DJ227" s="511">
        <f t="shared" si="497"/>
        <v>0</v>
      </c>
      <c r="DL227" s="530">
        <f>IF(EXACT(A227,LCI!A67),LCI!J67,-1*10^6)</f>
        <v>0</v>
      </c>
      <c r="DM227" s="530">
        <f t="shared" si="501"/>
        <v>0</v>
      </c>
      <c r="DN227" s="530">
        <f t="shared" si="502"/>
        <v>0</v>
      </c>
      <c r="DO227" s="530">
        <f t="shared" si="503"/>
        <v>0</v>
      </c>
      <c r="DP227" s="530">
        <f t="shared" si="504"/>
        <v>0</v>
      </c>
      <c r="DQ227" s="530">
        <f t="shared" si="505"/>
        <v>0</v>
      </c>
      <c r="DR227" s="530">
        <f t="shared" si="506"/>
        <v>0</v>
      </c>
      <c r="DS227" s="530">
        <f t="shared" si="507"/>
        <v>0</v>
      </c>
      <c r="DT227" s="530">
        <f t="shared" si="508"/>
        <v>0</v>
      </c>
      <c r="DU227" s="530">
        <f t="shared" si="509"/>
        <v>0</v>
      </c>
      <c r="DV227" s="530">
        <f t="shared" si="510"/>
        <v>0</v>
      </c>
      <c r="DW227" s="530">
        <f t="shared" si="511"/>
        <v>0</v>
      </c>
      <c r="DX227" s="530">
        <f t="shared" si="512"/>
        <v>0</v>
      </c>
      <c r="DY227" s="530">
        <f t="shared" si="513"/>
        <v>0</v>
      </c>
      <c r="DZ227" s="530">
        <f t="shared" si="514"/>
        <v>0</v>
      </c>
      <c r="EA227" s="530">
        <f t="shared" si="515"/>
        <v>0</v>
      </c>
      <c r="EB227" s="530">
        <f t="shared" si="516"/>
        <v>0</v>
      </c>
      <c r="EC227" s="530">
        <f t="shared" si="517"/>
        <v>0</v>
      </c>
      <c r="ED227" s="530">
        <f t="shared" si="518"/>
        <v>0</v>
      </c>
      <c r="EE227" s="530">
        <f t="shared" si="519"/>
        <v>0</v>
      </c>
      <c r="EF227" s="530">
        <f t="shared" si="520"/>
        <v>0</v>
      </c>
      <c r="EG227" s="530">
        <f t="shared" si="521"/>
        <v>0</v>
      </c>
      <c r="EI227" s="535">
        <f>IF(EXACT(A227,LCI!A67),LCI!K67,-1*10^6)</f>
        <v>0</v>
      </c>
      <c r="EJ227" s="531">
        <f t="shared" si="522"/>
        <v>0</v>
      </c>
      <c r="EK227" s="536">
        <f t="shared" si="523"/>
        <v>0</v>
      </c>
      <c r="EL227" s="531">
        <f t="shared" si="524"/>
        <v>0</v>
      </c>
      <c r="EM227" s="531">
        <f t="shared" si="525"/>
        <v>0</v>
      </c>
      <c r="EN227" s="531">
        <f t="shared" si="526"/>
        <v>0</v>
      </c>
      <c r="EO227" s="531">
        <f t="shared" si="527"/>
        <v>0</v>
      </c>
      <c r="EP227" s="531">
        <f t="shared" si="528"/>
        <v>0</v>
      </c>
      <c r="EQ227" s="531">
        <f t="shared" si="529"/>
        <v>0</v>
      </c>
      <c r="ER227" s="531">
        <f t="shared" si="530"/>
        <v>0</v>
      </c>
      <c r="ES227" s="531">
        <f t="shared" si="531"/>
        <v>0</v>
      </c>
      <c r="ET227" s="531">
        <f t="shared" si="532"/>
        <v>0</v>
      </c>
      <c r="EU227" s="531">
        <f t="shared" si="533"/>
        <v>0</v>
      </c>
      <c r="EV227" s="531">
        <f t="shared" si="534"/>
        <v>0</v>
      </c>
      <c r="EW227" s="531">
        <f t="shared" si="535"/>
        <v>0</v>
      </c>
      <c r="EX227" s="531">
        <f t="shared" si="536"/>
        <v>0</v>
      </c>
      <c r="EY227" s="531">
        <f t="shared" si="537"/>
        <v>0</v>
      </c>
      <c r="EZ227" s="531">
        <f t="shared" si="538"/>
        <v>0</v>
      </c>
      <c r="FA227" s="531">
        <f t="shared" si="539"/>
        <v>0</v>
      </c>
      <c r="FB227" s="531">
        <f t="shared" si="540"/>
        <v>0</v>
      </c>
      <c r="FC227" s="531">
        <f t="shared" si="541"/>
        <v>0</v>
      </c>
      <c r="FD227" s="531">
        <f t="shared" si="542"/>
        <v>0</v>
      </c>
      <c r="FF227" s="532">
        <f>IF(EXACT(A227,LCI!A67),LCI!L67,-1*10^6)</f>
        <v>0</v>
      </c>
      <c r="FG227" s="532">
        <f t="shared" si="543"/>
        <v>0</v>
      </c>
      <c r="FH227" s="532">
        <f t="shared" si="544"/>
        <v>0</v>
      </c>
      <c r="FI227" s="532">
        <f t="shared" si="545"/>
        <v>0</v>
      </c>
      <c r="FJ227" s="532">
        <f t="shared" si="546"/>
        <v>0</v>
      </c>
      <c r="FK227" s="532">
        <f t="shared" si="547"/>
        <v>0</v>
      </c>
      <c r="FL227" s="532">
        <f t="shared" si="548"/>
        <v>0</v>
      </c>
      <c r="FM227" s="532">
        <f t="shared" si="549"/>
        <v>0</v>
      </c>
      <c r="FN227" s="532">
        <f t="shared" si="550"/>
        <v>0</v>
      </c>
      <c r="FO227" s="532">
        <f t="shared" si="551"/>
        <v>0</v>
      </c>
      <c r="FP227" s="532">
        <f t="shared" si="552"/>
        <v>0</v>
      </c>
      <c r="FQ227" s="532">
        <f t="shared" si="553"/>
        <v>0</v>
      </c>
      <c r="FR227" s="532">
        <f t="shared" si="554"/>
        <v>0</v>
      </c>
      <c r="FS227" s="532">
        <f t="shared" si="555"/>
        <v>0</v>
      </c>
      <c r="FT227" s="532">
        <f t="shared" si="556"/>
        <v>0</v>
      </c>
      <c r="FU227" s="532">
        <f t="shared" si="557"/>
        <v>0</v>
      </c>
      <c r="FV227" s="532">
        <f t="shared" si="558"/>
        <v>0</v>
      </c>
      <c r="FW227" s="532">
        <f t="shared" si="559"/>
        <v>0</v>
      </c>
      <c r="FX227" s="532">
        <f t="shared" si="560"/>
        <v>0</v>
      </c>
      <c r="FY227" s="532">
        <f t="shared" si="561"/>
        <v>0</v>
      </c>
      <c r="FZ227" s="532">
        <f t="shared" si="562"/>
        <v>0</v>
      </c>
      <c r="GA227" s="532">
        <f t="shared" si="563"/>
        <v>0</v>
      </c>
      <c r="GC227" s="533">
        <f>IF(EXACT(A227,LCI!A67),LCI!M67,-1*10^6)</f>
        <v>0</v>
      </c>
      <c r="GD227" s="533">
        <f t="shared" si="564"/>
        <v>0</v>
      </c>
      <c r="GE227" s="533">
        <f t="shared" si="565"/>
        <v>0</v>
      </c>
      <c r="GF227" s="533">
        <f t="shared" si="566"/>
        <v>0</v>
      </c>
      <c r="GG227" s="533">
        <f t="shared" si="567"/>
        <v>0</v>
      </c>
      <c r="GH227" s="533">
        <f t="shared" si="568"/>
        <v>0</v>
      </c>
      <c r="GI227" s="533">
        <f t="shared" si="569"/>
        <v>0</v>
      </c>
      <c r="GJ227" s="533">
        <f t="shared" si="570"/>
        <v>0</v>
      </c>
      <c r="GK227" s="533">
        <f t="shared" si="571"/>
        <v>0</v>
      </c>
      <c r="GL227" s="533">
        <f t="shared" si="572"/>
        <v>0</v>
      </c>
      <c r="GM227" s="533">
        <f t="shared" si="573"/>
        <v>0</v>
      </c>
      <c r="GN227" s="533">
        <f t="shared" si="574"/>
        <v>0</v>
      </c>
      <c r="GO227" s="533">
        <f t="shared" si="575"/>
        <v>0</v>
      </c>
      <c r="GP227" s="533">
        <f t="shared" si="576"/>
        <v>0</v>
      </c>
      <c r="GQ227" s="533">
        <f t="shared" si="577"/>
        <v>0</v>
      </c>
      <c r="GR227" s="533">
        <f t="shared" si="578"/>
        <v>0</v>
      </c>
      <c r="GS227" s="533">
        <f t="shared" si="579"/>
        <v>0</v>
      </c>
      <c r="GT227" s="533">
        <f t="shared" si="580"/>
        <v>0</v>
      </c>
      <c r="GU227" s="533">
        <f t="shared" si="581"/>
        <v>0</v>
      </c>
      <c r="GV227" s="533">
        <f t="shared" si="582"/>
        <v>0</v>
      </c>
      <c r="GW227" s="533">
        <f t="shared" si="583"/>
        <v>0</v>
      </c>
      <c r="GX227" s="533">
        <f t="shared" si="584"/>
        <v>0</v>
      </c>
      <c r="GZ227" s="511">
        <f>IF(EXACT(A227,LCI!A67),LCI!N67,-1*10^6)</f>
        <v>0</v>
      </c>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W227" s="534">
        <f>IF(EXACT(A227,LCI!A67),LCI!O67,-1*10^6)</f>
        <v>0</v>
      </c>
      <c r="HX227" s="534">
        <f t="shared" si="585"/>
        <v>0</v>
      </c>
      <c r="HY227" s="534">
        <f t="shared" si="586"/>
        <v>0</v>
      </c>
      <c r="HZ227" s="534">
        <f t="shared" si="587"/>
        <v>0</v>
      </c>
      <c r="IA227" s="534">
        <f t="shared" si="588"/>
        <v>0</v>
      </c>
      <c r="IB227" s="534">
        <f t="shared" si="589"/>
        <v>0</v>
      </c>
      <c r="IC227" s="534">
        <f t="shared" si="590"/>
        <v>0</v>
      </c>
      <c r="ID227" s="534">
        <f t="shared" si="591"/>
        <v>0</v>
      </c>
      <c r="IE227" s="534">
        <f t="shared" si="592"/>
        <v>0</v>
      </c>
      <c r="IF227" s="534">
        <f t="shared" si="593"/>
        <v>0</v>
      </c>
      <c r="IG227" s="534">
        <f t="shared" si="594"/>
        <v>0</v>
      </c>
      <c r="IH227" s="534">
        <f t="shared" si="595"/>
        <v>0</v>
      </c>
      <c r="II227" s="534">
        <f t="shared" si="596"/>
        <v>0</v>
      </c>
      <c r="IJ227" s="534">
        <f t="shared" si="597"/>
        <v>0</v>
      </c>
      <c r="IK227" s="534">
        <f t="shared" si="598"/>
        <v>0</v>
      </c>
      <c r="IL227" s="534">
        <f t="shared" si="599"/>
        <v>0</v>
      </c>
      <c r="IM227" s="534">
        <f t="shared" si="600"/>
        <v>0</v>
      </c>
      <c r="IN227" s="534">
        <f t="shared" si="601"/>
        <v>0</v>
      </c>
      <c r="IO227" s="534">
        <f t="shared" si="602"/>
        <v>0</v>
      </c>
      <c r="IP227" s="534">
        <f t="shared" si="603"/>
        <v>0</v>
      </c>
      <c r="IQ227" s="534">
        <f t="shared" si="604"/>
        <v>0</v>
      </c>
      <c r="IR227" s="534">
        <f t="shared" si="605"/>
        <v>0</v>
      </c>
      <c r="IT227" s="531">
        <f>IF(EXACT(A227,LCI!A67),LCI!P67,-1*10^6)</f>
        <v>0</v>
      </c>
      <c r="IU227" s="531">
        <f t="shared" si="606"/>
        <v>0</v>
      </c>
      <c r="IV227" s="531">
        <f t="shared" si="607"/>
        <v>0</v>
      </c>
      <c r="IW227" s="531">
        <f t="shared" si="608"/>
        <v>0</v>
      </c>
      <c r="IX227" s="531">
        <f t="shared" si="609"/>
        <v>0</v>
      </c>
      <c r="IY227" s="531">
        <f t="shared" si="610"/>
        <v>0</v>
      </c>
      <c r="IZ227" s="531">
        <f t="shared" si="611"/>
        <v>0</v>
      </c>
      <c r="JA227" s="531">
        <f t="shared" si="612"/>
        <v>0</v>
      </c>
      <c r="JB227" s="531">
        <f t="shared" si="613"/>
        <v>0</v>
      </c>
      <c r="JC227" s="531">
        <f t="shared" si="614"/>
        <v>0</v>
      </c>
      <c r="JD227" s="531">
        <f t="shared" si="615"/>
        <v>0</v>
      </c>
      <c r="JE227" s="531">
        <f t="shared" si="616"/>
        <v>0</v>
      </c>
      <c r="JF227" s="531">
        <f t="shared" si="617"/>
        <v>0</v>
      </c>
      <c r="JG227" s="531">
        <f t="shared" si="618"/>
        <v>0</v>
      </c>
      <c r="JH227" s="531">
        <f t="shared" si="619"/>
        <v>0</v>
      </c>
      <c r="JI227" s="531">
        <f t="shared" si="620"/>
        <v>0</v>
      </c>
      <c r="JJ227" s="531">
        <f t="shared" si="621"/>
        <v>0</v>
      </c>
      <c r="JK227" s="531">
        <f t="shared" si="622"/>
        <v>0</v>
      </c>
      <c r="JL227" s="531">
        <f t="shared" si="623"/>
        <v>0</v>
      </c>
      <c r="JM227" s="531">
        <f t="shared" si="624"/>
        <v>0</v>
      </c>
      <c r="JN227" s="531">
        <f t="shared" si="625"/>
        <v>0</v>
      </c>
      <c r="JO227" s="531">
        <f t="shared" si="626"/>
        <v>0</v>
      </c>
      <c r="JQ227" s="532">
        <f>IF(EXACT(A227,LCI!A67),LCI!Q67,-1*10^6)</f>
        <v>0</v>
      </c>
      <c r="JR227" s="532">
        <f t="shared" si="627"/>
        <v>0</v>
      </c>
      <c r="JS227" s="532">
        <f t="shared" si="628"/>
        <v>0</v>
      </c>
      <c r="JT227" s="532">
        <f t="shared" si="629"/>
        <v>0</v>
      </c>
      <c r="JU227" s="532">
        <f t="shared" si="630"/>
        <v>0</v>
      </c>
      <c r="JV227" s="532">
        <f t="shared" si="631"/>
        <v>0</v>
      </c>
      <c r="JW227" s="532">
        <f t="shared" si="632"/>
        <v>0</v>
      </c>
      <c r="JX227" s="532">
        <f t="shared" si="633"/>
        <v>0</v>
      </c>
      <c r="JY227" s="532">
        <f t="shared" si="634"/>
        <v>0</v>
      </c>
      <c r="JZ227" s="532">
        <f t="shared" si="635"/>
        <v>0</v>
      </c>
      <c r="KA227" s="532">
        <f t="shared" si="636"/>
        <v>0</v>
      </c>
      <c r="KB227" s="532">
        <f t="shared" si="637"/>
        <v>0</v>
      </c>
      <c r="KC227" s="532">
        <f t="shared" si="638"/>
        <v>0</v>
      </c>
      <c r="KD227" s="532">
        <f t="shared" si="639"/>
        <v>0</v>
      </c>
      <c r="KE227" s="532">
        <f t="shared" si="640"/>
        <v>0</v>
      </c>
      <c r="KF227" s="532">
        <f t="shared" si="641"/>
        <v>0</v>
      </c>
      <c r="KG227" s="532">
        <f t="shared" si="642"/>
        <v>0</v>
      </c>
      <c r="KH227" s="532">
        <f t="shared" si="643"/>
        <v>0</v>
      </c>
      <c r="KI227" s="532">
        <f t="shared" si="644"/>
        <v>0</v>
      </c>
      <c r="KJ227" s="532">
        <f t="shared" si="645"/>
        <v>0</v>
      </c>
      <c r="KK227" s="532">
        <f t="shared" si="646"/>
        <v>0</v>
      </c>
      <c r="KL227" s="532">
        <f t="shared" si="647"/>
        <v>0</v>
      </c>
      <c r="KN227" s="533">
        <f>IF(EXACT(A227,LCI!A67),LCI!R67,-1*10^6)</f>
        <v>0</v>
      </c>
      <c r="KO227" s="533">
        <f t="shared" si="648"/>
        <v>0</v>
      </c>
      <c r="KP227" s="533">
        <f t="shared" si="649"/>
        <v>0</v>
      </c>
      <c r="KQ227" s="533">
        <f t="shared" si="650"/>
        <v>0</v>
      </c>
      <c r="KR227" s="533">
        <f t="shared" si="651"/>
        <v>0</v>
      </c>
      <c r="KS227" s="533">
        <f t="shared" si="652"/>
        <v>0</v>
      </c>
      <c r="KT227" s="533">
        <f t="shared" si="653"/>
        <v>0</v>
      </c>
      <c r="KU227" s="533">
        <f t="shared" si="654"/>
        <v>0</v>
      </c>
      <c r="KV227" s="533">
        <f t="shared" si="655"/>
        <v>0</v>
      </c>
      <c r="KW227" s="533">
        <f t="shared" si="656"/>
        <v>0</v>
      </c>
      <c r="KX227" s="533">
        <f t="shared" si="657"/>
        <v>0</v>
      </c>
      <c r="KY227" s="533">
        <f t="shared" si="658"/>
        <v>0</v>
      </c>
      <c r="KZ227" s="533">
        <f t="shared" si="659"/>
        <v>0</v>
      </c>
      <c r="LA227" s="533">
        <f t="shared" si="660"/>
        <v>0</v>
      </c>
      <c r="LB227" s="533">
        <f t="shared" si="661"/>
        <v>0</v>
      </c>
      <c r="LC227" s="533">
        <f t="shared" si="662"/>
        <v>0</v>
      </c>
      <c r="LD227" s="533">
        <f t="shared" si="663"/>
        <v>0</v>
      </c>
      <c r="LE227" s="533">
        <f t="shared" si="664"/>
        <v>0</v>
      </c>
      <c r="LF227" s="533">
        <f t="shared" si="665"/>
        <v>0</v>
      </c>
      <c r="LG227" s="533">
        <f t="shared" si="666"/>
        <v>0</v>
      </c>
      <c r="LH227" s="533">
        <f t="shared" si="667"/>
        <v>0</v>
      </c>
      <c r="LI227" s="533">
        <f t="shared" si="668"/>
        <v>0</v>
      </c>
    </row>
    <row r="228" spans="1:321" x14ac:dyDescent="0.25">
      <c r="A228" s="14" t="str">
        <f>LCI!A68</f>
        <v>NOx Emissions (kg/yr)</v>
      </c>
      <c r="B228" s="43">
        <f>B139</f>
        <v>0</v>
      </c>
      <c r="C228" s="43">
        <f t="shared" ref="C228:P228" si="670">C139</f>
        <v>0</v>
      </c>
      <c r="D228" s="43">
        <f t="shared" si="670"/>
        <v>0</v>
      </c>
      <c r="E228" s="43">
        <f t="shared" si="670"/>
        <v>0</v>
      </c>
      <c r="F228" s="43">
        <f t="shared" si="670"/>
        <v>0</v>
      </c>
      <c r="G228" s="43">
        <f t="shared" si="670"/>
        <v>0</v>
      </c>
      <c r="H228" s="43">
        <f t="shared" si="670"/>
        <v>0</v>
      </c>
      <c r="I228" s="43">
        <f t="shared" si="670"/>
        <v>0</v>
      </c>
      <c r="J228" s="43">
        <f t="shared" si="670"/>
        <v>0</v>
      </c>
      <c r="K228" s="43">
        <f t="shared" si="670"/>
        <v>0</v>
      </c>
      <c r="L228" s="43">
        <f t="shared" si="670"/>
        <v>0</v>
      </c>
      <c r="M228" s="43">
        <f t="shared" si="670"/>
        <v>0</v>
      </c>
      <c r="N228" s="43">
        <f t="shared" si="670"/>
        <v>0</v>
      </c>
      <c r="O228" s="258">
        <f t="shared" si="670"/>
        <v>0</v>
      </c>
      <c r="P228" s="252">
        <f t="shared" si="670"/>
        <v>0</v>
      </c>
      <c r="Q228" s="252"/>
      <c r="R228" s="252"/>
      <c r="S228" s="252"/>
      <c r="T228" s="269"/>
      <c r="U228" s="252"/>
      <c r="V228" s="252"/>
      <c r="X228" s="45">
        <f>IF(EXACT(A228,LCI!A68),LCI!G68,-1*10^6)</f>
        <v>0</v>
      </c>
      <c r="Y228" s="47">
        <f t="shared" si="411"/>
        <v>0</v>
      </c>
      <c r="Z228" s="47">
        <f t="shared" si="412"/>
        <v>0</v>
      </c>
      <c r="AA228" s="47">
        <f t="shared" si="413"/>
        <v>0</v>
      </c>
      <c r="AB228" s="47">
        <f t="shared" si="414"/>
        <v>0</v>
      </c>
      <c r="AC228" s="47">
        <f t="shared" si="415"/>
        <v>0</v>
      </c>
      <c r="AD228" s="47">
        <f t="shared" si="416"/>
        <v>0</v>
      </c>
      <c r="AE228" s="47">
        <f t="shared" si="417"/>
        <v>0</v>
      </c>
      <c r="AF228" s="47">
        <f t="shared" si="418"/>
        <v>0</v>
      </c>
      <c r="AG228" s="47">
        <f t="shared" si="419"/>
        <v>0</v>
      </c>
      <c r="AH228" s="47">
        <f t="shared" si="420"/>
        <v>0</v>
      </c>
      <c r="AI228" s="47">
        <f t="shared" si="421"/>
        <v>0</v>
      </c>
      <c r="AJ228" s="47">
        <f t="shared" si="499"/>
        <v>0</v>
      </c>
      <c r="AK228" s="47">
        <f t="shared" si="471"/>
        <v>0</v>
      </c>
      <c r="AL228" s="262">
        <f t="shared" si="472"/>
        <v>0</v>
      </c>
      <c r="AM228" s="260">
        <f t="shared" si="473"/>
        <v>0</v>
      </c>
      <c r="AN228" s="260">
        <f t="shared" si="426"/>
        <v>0</v>
      </c>
      <c r="AO228" s="260">
        <f t="shared" si="427"/>
        <v>0</v>
      </c>
      <c r="AP228" s="260">
        <f t="shared" si="428"/>
        <v>0</v>
      </c>
      <c r="AQ228" s="260">
        <f t="shared" si="429"/>
        <v>0</v>
      </c>
      <c r="AR228" s="260">
        <f t="shared" si="430"/>
        <v>0</v>
      </c>
      <c r="AS228" s="260">
        <f t="shared" si="431"/>
        <v>0</v>
      </c>
      <c r="AU228" s="41">
        <f>IF(EXACT(A228,LCI!A68),LCI!H68,-1*10^6)</f>
        <v>0</v>
      </c>
      <c r="AV228" s="71">
        <f t="shared" si="432"/>
        <v>0</v>
      </c>
      <c r="AW228" s="71">
        <f t="shared" si="433"/>
        <v>0</v>
      </c>
      <c r="AX228" s="71">
        <f t="shared" si="434"/>
        <v>0</v>
      </c>
      <c r="AY228" s="71">
        <f t="shared" si="435"/>
        <v>0</v>
      </c>
      <c r="AZ228" s="71">
        <f t="shared" si="436"/>
        <v>0</v>
      </c>
      <c r="BA228" s="71">
        <f t="shared" si="437"/>
        <v>0</v>
      </c>
      <c r="BB228" s="71">
        <f t="shared" si="438"/>
        <v>0</v>
      </c>
      <c r="BC228" s="71">
        <f t="shared" si="439"/>
        <v>0</v>
      </c>
      <c r="BD228" s="520">
        <f t="shared" si="440"/>
        <v>0</v>
      </c>
      <c r="BE228" s="521">
        <f t="shared" si="441"/>
        <v>0</v>
      </c>
      <c r="BF228" s="71">
        <f t="shared" si="442"/>
        <v>0</v>
      </c>
      <c r="BG228" s="521">
        <f t="shared" si="443"/>
        <v>0</v>
      </c>
      <c r="BH228" s="521">
        <f t="shared" si="444"/>
        <v>0</v>
      </c>
      <c r="BI228" s="71">
        <f t="shared" si="445"/>
        <v>0</v>
      </c>
      <c r="BJ228" s="71">
        <f t="shared" si="446"/>
        <v>0</v>
      </c>
      <c r="BK228" s="71">
        <f t="shared" si="447"/>
        <v>0</v>
      </c>
      <c r="BL228" s="71">
        <f t="shared" si="448"/>
        <v>0</v>
      </c>
      <c r="BM228" s="71">
        <f t="shared" si="449"/>
        <v>0</v>
      </c>
      <c r="BN228" s="71">
        <f t="shared" si="450"/>
        <v>0</v>
      </c>
      <c r="BO228" s="71">
        <f t="shared" si="451"/>
        <v>0</v>
      </c>
      <c r="BP228" s="71">
        <f t="shared" si="452"/>
        <v>0</v>
      </c>
      <c r="BR228" s="507">
        <f>IF(EXACT(A228,LCI!A68),LCI!I68,-1*10^6)</f>
        <v>0</v>
      </c>
      <c r="BS228" s="507">
        <f t="shared" si="474"/>
        <v>0</v>
      </c>
      <c r="BT228" s="507">
        <f t="shared" si="475"/>
        <v>0</v>
      </c>
      <c r="BU228" s="507">
        <f t="shared" si="453"/>
        <v>0</v>
      </c>
      <c r="BV228" s="507">
        <f t="shared" si="453"/>
        <v>0</v>
      </c>
      <c r="BW228" s="507">
        <f t="shared" si="454"/>
        <v>0</v>
      </c>
      <c r="BX228" s="507">
        <f t="shared" si="455"/>
        <v>0</v>
      </c>
      <c r="BY228" s="507">
        <f t="shared" si="456"/>
        <v>0</v>
      </c>
      <c r="BZ228" s="507">
        <f t="shared" si="457"/>
        <v>0</v>
      </c>
      <c r="CA228" s="507">
        <f t="shared" si="458"/>
        <v>0</v>
      </c>
      <c r="CB228" s="507">
        <f t="shared" si="459"/>
        <v>0</v>
      </c>
      <c r="CC228" s="507">
        <f t="shared" si="460"/>
        <v>0</v>
      </c>
      <c r="CD228" s="507">
        <f t="shared" si="461"/>
        <v>0</v>
      </c>
      <c r="CE228" s="507">
        <f t="shared" si="462"/>
        <v>0</v>
      </c>
      <c r="CF228" s="507">
        <f t="shared" si="463"/>
        <v>0</v>
      </c>
      <c r="CG228" s="507">
        <f t="shared" si="464"/>
        <v>0</v>
      </c>
      <c r="CH228" s="507">
        <f t="shared" si="464"/>
        <v>0</v>
      </c>
      <c r="CI228" s="507">
        <f t="shared" si="465"/>
        <v>0</v>
      </c>
      <c r="CJ228" s="507">
        <f t="shared" si="466"/>
        <v>0</v>
      </c>
      <c r="CK228" s="507">
        <f t="shared" si="467"/>
        <v>0</v>
      </c>
      <c r="CL228" s="507">
        <f t="shared" si="476"/>
        <v>0</v>
      </c>
      <c r="CM228" s="507">
        <f t="shared" si="468"/>
        <v>0</v>
      </c>
      <c r="CO228" s="511">
        <f>IF(EXACT(A228,LCI!A68),LCI!F68,-1*10^6)</f>
        <v>0</v>
      </c>
      <c r="CP228" s="511">
        <f t="shared" si="477"/>
        <v>0</v>
      </c>
      <c r="CQ228" s="511">
        <f t="shared" si="478"/>
        <v>0</v>
      </c>
      <c r="CR228" s="511">
        <f t="shared" si="479"/>
        <v>0</v>
      </c>
      <c r="CS228" s="511">
        <f t="shared" si="480"/>
        <v>0</v>
      </c>
      <c r="CT228" s="511">
        <f t="shared" si="481"/>
        <v>0</v>
      </c>
      <c r="CU228" s="511">
        <f t="shared" si="482"/>
        <v>0</v>
      </c>
      <c r="CV228" s="511">
        <f t="shared" si="483"/>
        <v>0</v>
      </c>
      <c r="CW228" s="511">
        <f t="shared" si="484"/>
        <v>0</v>
      </c>
      <c r="CX228" s="511">
        <f t="shared" si="485"/>
        <v>0</v>
      </c>
      <c r="CY228" s="511">
        <f t="shared" si="486"/>
        <v>0</v>
      </c>
      <c r="CZ228" s="511">
        <f t="shared" si="487"/>
        <v>0</v>
      </c>
      <c r="DA228" s="511">
        <f t="shared" si="488"/>
        <v>0</v>
      </c>
      <c r="DB228" s="511">
        <f t="shared" si="489"/>
        <v>0</v>
      </c>
      <c r="DC228" s="511">
        <f t="shared" si="490"/>
        <v>0</v>
      </c>
      <c r="DD228" s="511">
        <f t="shared" si="491"/>
        <v>0</v>
      </c>
      <c r="DE228" s="511">
        <f t="shared" si="492"/>
        <v>0</v>
      </c>
      <c r="DF228" s="511">
        <f t="shared" si="493"/>
        <v>0</v>
      </c>
      <c r="DG228" s="511">
        <f t="shared" si="494"/>
        <v>0</v>
      </c>
      <c r="DH228" s="511">
        <f t="shared" si="495"/>
        <v>0</v>
      </c>
      <c r="DI228" s="511">
        <f t="shared" si="496"/>
        <v>0</v>
      </c>
      <c r="DJ228" s="511">
        <f t="shared" si="497"/>
        <v>0</v>
      </c>
      <c r="DL228" s="530">
        <f>IF(EXACT(A228,LCI!A68),LCI!J68,-1*10^6)</f>
        <v>0</v>
      </c>
      <c r="DM228" s="530">
        <f t="shared" si="501"/>
        <v>0</v>
      </c>
      <c r="DN228" s="530">
        <f t="shared" si="502"/>
        <v>0</v>
      </c>
      <c r="DO228" s="530">
        <f t="shared" si="503"/>
        <v>0</v>
      </c>
      <c r="DP228" s="530">
        <f t="shared" si="504"/>
        <v>0</v>
      </c>
      <c r="DQ228" s="530">
        <f t="shared" si="505"/>
        <v>0</v>
      </c>
      <c r="DR228" s="530">
        <f t="shared" si="506"/>
        <v>0</v>
      </c>
      <c r="DS228" s="530">
        <f t="shared" si="507"/>
        <v>0</v>
      </c>
      <c r="DT228" s="530">
        <f t="shared" si="508"/>
        <v>0</v>
      </c>
      <c r="DU228" s="530">
        <f t="shared" si="509"/>
        <v>0</v>
      </c>
      <c r="DV228" s="530">
        <f t="shared" si="510"/>
        <v>0</v>
      </c>
      <c r="DW228" s="530">
        <f t="shared" si="511"/>
        <v>0</v>
      </c>
      <c r="DX228" s="530">
        <f t="shared" si="512"/>
        <v>0</v>
      </c>
      <c r="DY228" s="530">
        <f t="shared" si="513"/>
        <v>0</v>
      </c>
      <c r="DZ228" s="530">
        <f t="shared" si="514"/>
        <v>0</v>
      </c>
      <c r="EA228" s="530">
        <f t="shared" si="515"/>
        <v>0</v>
      </c>
      <c r="EB228" s="530">
        <f t="shared" si="516"/>
        <v>0</v>
      </c>
      <c r="EC228" s="530">
        <f t="shared" si="517"/>
        <v>0</v>
      </c>
      <c r="ED228" s="530">
        <f t="shared" si="518"/>
        <v>0</v>
      </c>
      <c r="EE228" s="530">
        <f t="shared" si="519"/>
        <v>0</v>
      </c>
      <c r="EF228" s="530">
        <f t="shared" si="520"/>
        <v>0</v>
      </c>
      <c r="EG228" s="530">
        <f t="shared" si="521"/>
        <v>0</v>
      </c>
      <c r="EI228" s="535">
        <f>IF(EXACT(A228,LCI!A68),LCI!K68,-1*10^6)</f>
        <v>0</v>
      </c>
      <c r="EJ228" s="531">
        <f t="shared" si="522"/>
        <v>0</v>
      </c>
      <c r="EK228" s="536">
        <f t="shared" si="523"/>
        <v>0</v>
      </c>
      <c r="EL228" s="531">
        <f t="shared" si="524"/>
        <v>0</v>
      </c>
      <c r="EM228" s="531">
        <f t="shared" si="525"/>
        <v>0</v>
      </c>
      <c r="EN228" s="531">
        <f t="shared" si="526"/>
        <v>0</v>
      </c>
      <c r="EO228" s="531">
        <f t="shared" si="527"/>
        <v>0</v>
      </c>
      <c r="EP228" s="531">
        <f t="shared" si="528"/>
        <v>0</v>
      </c>
      <c r="EQ228" s="531">
        <f t="shared" si="529"/>
        <v>0</v>
      </c>
      <c r="ER228" s="531">
        <f t="shared" si="530"/>
        <v>0</v>
      </c>
      <c r="ES228" s="531">
        <f t="shared" si="531"/>
        <v>0</v>
      </c>
      <c r="ET228" s="531">
        <f t="shared" si="532"/>
        <v>0</v>
      </c>
      <c r="EU228" s="531">
        <f t="shared" si="533"/>
        <v>0</v>
      </c>
      <c r="EV228" s="531">
        <f t="shared" si="534"/>
        <v>0</v>
      </c>
      <c r="EW228" s="531">
        <f t="shared" si="535"/>
        <v>0</v>
      </c>
      <c r="EX228" s="531">
        <f t="shared" si="536"/>
        <v>0</v>
      </c>
      <c r="EY228" s="531">
        <f t="shared" si="537"/>
        <v>0</v>
      </c>
      <c r="EZ228" s="531">
        <f t="shared" si="538"/>
        <v>0</v>
      </c>
      <c r="FA228" s="531">
        <f t="shared" si="539"/>
        <v>0</v>
      </c>
      <c r="FB228" s="531">
        <f t="shared" si="540"/>
        <v>0</v>
      </c>
      <c r="FC228" s="531">
        <f t="shared" si="541"/>
        <v>0</v>
      </c>
      <c r="FD228" s="531">
        <f t="shared" si="542"/>
        <v>0</v>
      </c>
      <c r="FF228" s="532">
        <f>IF(EXACT(A228,LCI!A68),LCI!L68,-1*10^6)</f>
        <v>0</v>
      </c>
      <c r="FG228" s="532">
        <f t="shared" si="543"/>
        <v>0</v>
      </c>
      <c r="FH228" s="532">
        <f t="shared" si="544"/>
        <v>0</v>
      </c>
      <c r="FI228" s="532">
        <f t="shared" si="545"/>
        <v>0</v>
      </c>
      <c r="FJ228" s="532">
        <f t="shared" si="546"/>
        <v>0</v>
      </c>
      <c r="FK228" s="532">
        <f t="shared" si="547"/>
        <v>0</v>
      </c>
      <c r="FL228" s="532">
        <f t="shared" si="548"/>
        <v>0</v>
      </c>
      <c r="FM228" s="532">
        <f t="shared" si="549"/>
        <v>0</v>
      </c>
      <c r="FN228" s="532">
        <f t="shared" si="550"/>
        <v>0</v>
      </c>
      <c r="FO228" s="532">
        <f t="shared" si="551"/>
        <v>0</v>
      </c>
      <c r="FP228" s="532">
        <f t="shared" si="552"/>
        <v>0</v>
      </c>
      <c r="FQ228" s="532">
        <f t="shared" si="553"/>
        <v>0</v>
      </c>
      <c r="FR228" s="532">
        <f t="shared" si="554"/>
        <v>0</v>
      </c>
      <c r="FS228" s="532">
        <f t="shared" si="555"/>
        <v>0</v>
      </c>
      <c r="FT228" s="532">
        <f t="shared" si="556"/>
        <v>0</v>
      </c>
      <c r="FU228" s="532">
        <f t="shared" si="557"/>
        <v>0</v>
      </c>
      <c r="FV228" s="532">
        <f t="shared" si="558"/>
        <v>0</v>
      </c>
      <c r="FW228" s="532">
        <f t="shared" si="559"/>
        <v>0</v>
      </c>
      <c r="FX228" s="532">
        <f t="shared" si="560"/>
        <v>0</v>
      </c>
      <c r="FY228" s="532">
        <f t="shared" si="561"/>
        <v>0</v>
      </c>
      <c r="FZ228" s="532">
        <f t="shared" si="562"/>
        <v>0</v>
      </c>
      <c r="GA228" s="532">
        <f t="shared" si="563"/>
        <v>0</v>
      </c>
      <c r="GC228" s="533">
        <f>IF(EXACT(A228,LCI!A68),LCI!M68,-1*10^6)</f>
        <v>0</v>
      </c>
      <c r="GD228" s="533">
        <f t="shared" si="564"/>
        <v>0</v>
      </c>
      <c r="GE228" s="533">
        <f t="shared" si="565"/>
        <v>0</v>
      </c>
      <c r="GF228" s="533">
        <f t="shared" si="566"/>
        <v>0</v>
      </c>
      <c r="GG228" s="533">
        <f t="shared" si="567"/>
        <v>0</v>
      </c>
      <c r="GH228" s="533">
        <f t="shared" si="568"/>
        <v>0</v>
      </c>
      <c r="GI228" s="533">
        <f t="shared" si="569"/>
        <v>0</v>
      </c>
      <c r="GJ228" s="533">
        <f t="shared" si="570"/>
        <v>0</v>
      </c>
      <c r="GK228" s="533">
        <f t="shared" si="571"/>
        <v>0</v>
      </c>
      <c r="GL228" s="533">
        <f t="shared" si="572"/>
        <v>0</v>
      </c>
      <c r="GM228" s="533">
        <f t="shared" si="573"/>
        <v>0</v>
      </c>
      <c r="GN228" s="533">
        <f t="shared" si="574"/>
        <v>0</v>
      </c>
      <c r="GO228" s="533">
        <f t="shared" si="575"/>
        <v>0</v>
      </c>
      <c r="GP228" s="533">
        <f t="shared" si="576"/>
        <v>0</v>
      </c>
      <c r="GQ228" s="533">
        <f t="shared" si="577"/>
        <v>0</v>
      </c>
      <c r="GR228" s="533">
        <f t="shared" si="578"/>
        <v>0</v>
      </c>
      <c r="GS228" s="533">
        <f t="shared" si="579"/>
        <v>0</v>
      </c>
      <c r="GT228" s="533">
        <f t="shared" si="580"/>
        <v>0</v>
      </c>
      <c r="GU228" s="533">
        <f t="shared" si="581"/>
        <v>0</v>
      </c>
      <c r="GV228" s="533">
        <f t="shared" si="582"/>
        <v>0</v>
      </c>
      <c r="GW228" s="533">
        <f t="shared" si="583"/>
        <v>0</v>
      </c>
      <c r="GX228" s="533">
        <f t="shared" si="584"/>
        <v>0</v>
      </c>
      <c r="GZ228" s="511">
        <f>IF(EXACT(A228,LCI!A68),LCI!N68,-1*10^6)</f>
        <v>0</v>
      </c>
      <c r="HA228" s="511"/>
      <c r="HB228" s="511"/>
      <c r="HC228" s="511"/>
      <c r="HD228" s="511"/>
      <c r="HE228" s="511"/>
      <c r="HF228" s="511"/>
      <c r="HG228" s="511"/>
      <c r="HH228" s="511"/>
      <c r="HI228" s="511"/>
      <c r="HJ228" s="511"/>
      <c r="HK228" s="511"/>
      <c r="HL228" s="511"/>
      <c r="HM228" s="511"/>
      <c r="HN228" s="511"/>
      <c r="HO228" s="511"/>
      <c r="HP228" s="511"/>
      <c r="HQ228" s="511"/>
      <c r="HR228" s="511"/>
      <c r="HS228" s="511"/>
      <c r="HT228" s="511"/>
      <c r="HU228" s="511"/>
      <c r="HW228" s="534">
        <f>IF(EXACT(A228,LCI!A68),LCI!O68,-1*10^6)</f>
        <v>0</v>
      </c>
      <c r="HX228" s="534">
        <f t="shared" si="585"/>
        <v>0</v>
      </c>
      <c r="HY228" s="534">
        <f t="shared" si="586"/>
        <v>0</v>
      </c>
      <c r="HZ228" s="534">
        <f t="shared" si="587"/>
        <v>0</v>
      </c>
      <c r="IA228" s="534">
        <f t="shared" si="588"/>
        <v>0</v>
      </c>
      <c r="IB228" s="534">
        <f t="shared" si="589"/>
        <v>0</v>
      </c>
      <c r="IC228" s="534">
        <f t="shared" si="590"/>
        <v>0</v>
      </c>
      <c r="ID228" s="534">
        <f t="shared" si="591"/>
        <v>0</v>
      </c>
      <c r="IE228" s="534">
        <f t="shared" si="592"/>
        <v>0</v>
      </c>
      <c r="IF228" s="534">
        <f t="shared" si="593"/>
        <v>0</v>
      </c>
      <c r="IG228" s="534">
        <f t="shared" si="594"/>
        <v>0</v>
      </c>
      <c r="IH228" s="534">
        <f t="shared" si="595"/>
        <v>0</v>
      </c>
      <c r="II228" s="534">
        <f t="shared" si="596"/>
        <v>0</v>
      </c>
      <c r="IJ228" s="534">
        <f t="shared" si="597"/>
        <v>0</v>
      </c>
      <c r="IK228" s="534">
        <f t="shared" si="598"/>
        <v>0</v>
      </c>
      <c r="IL228" s="534">
        <f t="shared" si="599"/>
        <v>0</v>
      </c>
      <c r="IM228" s="534">
        <f t="shared" si="600"/>
        <v>0</v>
      </c>
      <c r="IN228" s="534">
        <f t="shared" si="601"/>
        <v>0</v>
      </c>
      <c r="IO228" s="534">
        <f t="shared" si="602"/>
        <v>0</v>
      </c>
      <c r="IP228" s="534">
        <f t="shared" si="603"/>
        <v>0</v>
      </c>
      <c r="IQ228" s="534">
        <f t="shared" si="604"/>
        <v>0</v>
      </c>
      <c r="IR228" s="534">
        <f t="shared" si="605"/>
        <v>0</v>
      </c>
      <c r="IT228" s="531">
        <f>IF(EXACT(A228,LCI!A68),LCI!P68,-1*10^6)</f>
        <v>0</v>
      </c>
      <c r="IU228" s="531">
        <f t="shared" si="606"/>
        <v>0</v>
      </c>
      <c r="IV228" s="531">
        <f t="shared" si="607"/>
        <v>0</v>
      </c>
      <c r="IW228" s="531">
        <f t="shared" si="608"/>
        <v>0</v>
      </c>
      <c r="IX228" s="531">
        <f t="shared" si="609"/>
        <v>0</v>
      </c>
      <c r="IY228" s="531">
        <f t="shared" si="610"/>
        <v>0</v>
      </c>
      <c r="IZ228" s="531">
        <f t="shared" si="611"/>
        <v>0</v>
      </c>
      <c r="JA228" s="531">
        <f t="shared" si="612"/>
        <v>0</v>
      </c>
      <c r="JB228" s="531">
        <f t="shared" si="613"/>
        <v>0</v>
      </c>
      <c r="JC228" s="531">
        <f t="shared" si="614"/>
        <v>0</v>
      </c>
      <c r="JD228" s="531">
        <f t="shared" si="615"/>
        <v>0</v>
      </c>
      <c r="JE228" s="531">
        <f t="shared" si="616"/>
        <v>0</v>
      </c>
      <c r="JF228" s="531">
        <f t="shared" si="617"/>
        <v>0</v>
      </c>
      <c r="JG228" s="531">
        <f t="shared" si="618"/>
        <v>0</v>
      </c>
      <c r="JH228" s="531">
        <f t="shared" si="619"/>
        <v>0</v>
      </c>
      <c r="JI228" s="531">
        <f t="shared" si="620"/>
        <v>0</v>
      </c>
      <c r="JJ228" s="531">
        <f t="shared" si="621"/>
        <v>0</v>
      </c>
      <c r="JK228" s="531">
        <f t="shared" si="622"/>
        <v>0</v>
      </c>
      <c r="JL228" s="531">
        <f t="shared" si="623"/>
        <v>0</v>
      </c>
      <c r="JM228" s="531">
        <f t="shared" si="624"/>
        <v>0</v>
      </c>
      <c r="JN228" s="531">
        <f t="shared" si="625"/>
        <v>0</v>
      </c>
      <c r="JO228" s="531">
        <f t="shared" si="626"/>
        <v>0</v>
      </c>
      <c r="JQ228" s="532">
        <f>IF(EXACT(A228,LCI!A68),LCI!Q68,-1*10^6)</f>
        <v>0</v>
      </c>
      <c r="JR228" s="532">
        <f t="shared" si="627"/>
        <v>0</v>
      </c>
      <c r="JS228" s="532">
        <f t="shared" si="628"/>
        <v>0</v>
      </c>
      <c r="JT228" s="532">
        <f t="shared" si="629"/>
        <v>0</v>
      </c>
      <c r="JU228" s="532">
        <f t="shared" si="630"/>
        <v>0</v>
      </c>
      <c r="JV228" s="532">
        <f t="shared" si="631"/>
        <v>0</v>
      </c>
      <c r="JW228" s="532">
        <f t="shared" si="632"/>
        <v>0</v>
      </c>
      <c r="JX228" s="532">
        <f t="shared" si="633"/>
        <v>0</v>
      </c>
      <c r="JY228" s="532">
        <f t="shared" si="634"/>
        <v>0</v>
      </c>
      <c r="JZ228" s="532">
        <f t="shared" si="635"/>
        <v>0</v>
      </c>
      <c r="KA228" s="532">
        <f t="shared" si="636"/>
        <v>0</v>
      </c>
      <c r="KB228" s="532">
        <f t="shared" si="637"/>
        <v>0</v>
      </c>
      <c r="KC228" s="532">
        <f t="shared" si="638"/>
        <v>0</v>
      </c>
      <c r="KD228" s="532">
        <f t="shared" si="639"/>
        <v>0</v>
      </c>
      <c r="KE228" s="532">
        <f t="shared" si="640"/>
        <v>0</v>
      </c>
      <c r="KF228" s="532">
        <f t="shared" si="641"/>
        <v>0</v>
      </c>
      <c r="KG228" s="532">
        <f t="shared" si="642"/>
        <v>0</v>
      </c>
      <c r="KH228" s="532">
        <f t="shared" si="643"/>
        <v>0</v>
      </c>
      <c r="KI228" s="532">
        <f t="shared" si="644"/>
        <v>0</v>
      </c>
      <c r="KJ228" s="532">
        <f t="shared" si="645"/>
        <v>0</v>
      </c>
      <c r="KK228" s="532">
        <f t="shared" si="646"/>
        <v>0</v>
      </c>
      <c r="KL228" s="532">
        <f t="shared" si="647"/>
        <v>0</v>
      </c>
      <c r="KN228" s="533">
        <f>IF(EXACT(A228,LCI!A68),LCI!R68,-1*10^6)</f>
        <v>0</v>
      </c>
      <c r="KO228" s="533">
        <f t="shared" si="648"/>
        <v>0</v>
      </c>
      <c r="KP228" s="533">
        <f t="shared" si="649"/>
        <v>0</v>
      </c>
      <c r="KQ228" s="533">
        <f t="shared" si="650"/>
        <v>0</v>
      </c>
      <c r="KR228" s="533">
        <f t="shared" si="651"/>
        <v>0</v>
      </c>
      <c r="KS228" s="533">
        <f t="shared" si="652"/>
        <v>0</v>
      </c>
      <c r="KT228" s="533">
        <f t="shared" si="653"/>
        <v>0</v>
      </c>
      <c r="KU228" s="533">
        <f t="shared" si="654"/>
        <v>0</v>
      </c>
      <c r="KV228" s="533">
        <f t="shared" si="655"/>
        <v>0</v>
      </c>
      <c r="KW228" s="533">
        <f t="shared" si="656"/>
        <v>0</v>
      </c>
      <c r="KX228" s="533">
        <f t="shared" si="657"/>
        <v>0</v>
      </c>
      <c r="KY228" s="533">
        <f t="shared" si="658"/>
        <v>0</v>
      </c>
      <c r="KZ228" s="533">
        <f t="shared" si="659"/>
        <v>0</v>
      </c>
      <c r="LA228" s="533">
        <f t="shared" si="660"/>
        <v>0</v>
      </c>
      <c r="LB228" s="533">
        <f t="shared" si="661"/>
        <v>0</v>
      </c>
      <c r="LC228" s="533">
        <f t="shared" si="662"/>
        <v>0</v>
      </c>
      <c r="LD228" s="533">
        <f t="shared" si="663"/>
        <v>0</v>
      </c>
      <c r="LE228" s="533">
        <f t="shared" si="664"/>
        <v>0</v>
      </c>
      <c r="LF228" s="533">
        <f t="shared" si="665"/>
        <v>0</v>
      </c>
      <c r="LG228" s="533">
        <f t="shared" si="666"/>
        <v>0</v>
      </c>
      <c r="LH228" s="533">
        <f t="shared" si="667"/>
        <v>0</v>
      </c>
      <c r="LI228" s="533">
        <f t="shared" si="668"/>
        <v>0</v>
      </c>
    </row>
    <row r="229" spans="1:321" x14ac:dyDescent="0.25">
      <c r="A229" s="14" t="str">
        <f>LCI!A69</f>
        <v>Algal Biomass, Whole (kg/yr)</v>
      </c>
      <c r="B229" s="43">
        <f>B107-B46</f>
        <v>0</v>
      </c>
      <c r="C229" s="43">
        <f>C107-C46</f>
        <v>0</v>
      </c>
      <c r="D229" s="43">
        <f>D107-D46</f>
        <v>0</v>
      </c>
      <c r="E229" s="43">
        <f>E107-E46</f>
        <v>0</v>
      </c>
      <c r="F229" s="43">
        <f t="shared" ref="F229:I229" si="671">F107-F46</f>
        <v>0</v>
      </c>
      <c r="G229" s="43">
        <f t="shared" si="671"/>
        <v>0</v>
      </c>
      <c r="H229" s="43">
        <f t="shared" si="671"/>
        <v>0</v>
      </c>
      <c r="I229" s="43">
        <f t="shared" si="671"/>
        <v>0</v>
      </c>
      <c r="J229" s="43">
        <f t="shared" ref="J229:P229" si="672">J107-J46</f>
        <v>0</v>
      </c>
      <c r="K229" s="43">
        <f t="shared" si="672"/>
        <v>0</v>
      </c>
      <c r="L229" s="43">
        <f t="shared" si="672"/>
        <v>0</v>
      </c>
      <c r="M229" s="43">
        <f t="shared" si="672"/>
        <v>0</v>
      </c>
      <c r="N229" s="43">
        <f t="shared" si="672"/>
        <v>0</v>
      </c>
      <c r="O229" s="258">
        <f t="shared" si="672"/>
        <v>0</v>
      </c>
      <c r="P229" s="252">
        <f t="shared" si="672"/>
        <v>0</v>
      </c>
      <c r="Q229" s="252"/>
      <c r="R229" s="252"/>
      <c r="S229" s="252"/>
      <c r="T229" s="269"/>
      <c r="U229" s="252"/>
      <c r="V229" s="252"/>
      <c r="X229" s="45">
        <f>IF(EXACT(A229,LCI!A69),LCI!G69,-1*10^6)</f>
        <v>0.5</v>
      </c>
      <c r="Y229" s="47">
        <f t="shared" si="411"/>
        <v>0</v>
      </c>
      <c r="Z229" s="47">
        <f t="shared" si="412"/>
        <v>0</v>
      </c>
      <c r="AA229" s="47">
        <f t="shared" si="413"/>
        <v>0</v>
      </c>
      <c r="AB229" s="47">
        <f t="shared" si="414"/>
        <v>0</v>
      </c>
      <c r="AC229" s="47">
        <f t="shared" si="415"/>
        <v>0</v>
      </c>
      <c r="AD229" s="47">
        <f t="shared" si="416"/>
        <v>0</v>
      </c>
      <c r="AE229" s="47">
        <f t="shared" si="417"/>
        <v>0</v>
      </c>
      <c r="AF229" s="47">
        <f t="shared" si="418"/>
        <v>0</v>
      </c>
      <c r="AG229" s="47">
        <f t="shared" si="419"/>
        <v>0</v>
      </c>
      <c r="AH229" s="47">
        <f t="shared" si="420"/>
        <v>0</v>
      </c>
      <c r="AI229" s="47">
        <f t="shared" si="421"/>
        <v>0</v>
      </c>
      <c r="AJ229" s="47">
        <f t="shared" si="499"/>
        <v>0</v>
      </c>
      <c r="AK229" s="47">
        <f t="shared" si="471"/>
        <v>0</v>
      </c>
      <c r="AL229" s="262">
        <f t="shared" si="472"/>
        <v>0</v>
      </c>
      <c r="AM229" s="260">
        <f t="shared" si="473"/>
        <v>0</v>
      </c>
      <c r="AN229" s="260">
        <f t="shared" si="426"/>
        <v>0</v>
      </c>
      <c r="AO229" s="260">
        <f t="shared" si="427"/>
        <v>0</v>
      </c>
      <c r="AP229" s="260">
        <f t="shared" si="428"/>
        <v>0</v>
      </c>
      <c r="AQ229" s="260">
        <f t="shared" si="429"/>
        <v>0</v>
      </c>
      <c r="AR229" s="260">
        <f t="shared" si="430"/>
        <v>0</v>
      </c>
      <c r="AS229" s="260">
        <f t="shared" si="431"/>
        <v>0</v>
      </c>
      <c r="AU229" s="41">
        <f>IF(EXACT(A229,LCI!A69),LCI!H69,-1*10^6)</f>
        <v>-2000</v>
      </c>
      <c r="AV229" s="71">
        <f t="shared" si="432"/>
        <v>0</v>
      </c>
      <c r="AW229" s="71">
        <f t="shared" si="433"/>
        <v>0</v>
      </c>
      <c r="AX229" s="71">
        <f t="shared" si="434"/>
        <v>0</v>
      </c>
      <c r="AY229" s="71">
        <f t="shared" si="435"/>
        <v>0</v>
      </c>
      <c r="AZ229" s="71">
        <f t="shared" si="436"/>
        <v>0</v>
      </c>
      <c r="BA229" s="71">
        <f t="shared" si="437"/>
        <v>0</v>
      </c>
      <c r="BB229" s="71">
        <f t="shared" si="438"/>
        <v>0</v>
      </c>
      <c r="BC229" s="71">
        <f t="shared" si="439"/>
        <v>0</v>
      </c>
      <c r="BD229" s="520">
        <f t="shared" si="440"/>
        <v>0</v>
      </c>
      <c r="BE229" s="521">
        <f t="shared" si="441"/>
        <v>0</v>
      </c>
      <c r="BF229" s="71">
        <f t="shared" si="442"/>
        <v>0</v>
      </c>
      <c r="BG229" s="521">
        <f t="shared" si="443"/>
        <v>0</v>
      </c>
      <c r="BH229" s="521">
        <f t="shared" si="444"/>
        <v>0</v>
      </c>
      <c r="BI229" s="71">
        <f t="shared" si="445"/>
        <v>0</v>
      </c>
      <c r="BJ229" s="71">
        <f t="shared" si="446"/>
        <v>0</v>
      </c>
      <c r="BK229" s="71">
        <f t="shared" si="447"/>
        <v>0</v>
      </c>
      <c r="BL229" s="71">
        <f t="shared" si="448"/>
        <v>0</v>
      </c>
      <c r="BM229" s="71">
        <f t="shared" si="449"/>
        <v>0</v>
      </c>
      <c r="BN229" s="71">
        <f t="shared" si="450"/>
        <v>0</v>
      </c>
      <c r="BO229" s="71">
        <f t="shared" si="451"/>
        <v>0</v>
      </c>
      <c r="BP229" s="71">
        <f t="shared" si="452"/>
        <v>0</v>
      </c>
      <c r="BR229" s="507">
        <f>IF(EXACT(A229,LCI!A69),LCI!I69,-1*10^6)</f>
        <v>0</v>
      </c>
      <c r="BS229" s="507">
        <f t="shared" si="474"/>
        <v>0</v>
      </c>
      <c r="BT229" s="507">
        <f t="shared" si="475"/>
        <v>0</v>
      </c>
      <c r="BU229" s="507">
        <f t="shared" si="453"/>
        <v>0</v>
      </c>
      <c r="BV229" s="507">
        <f t="shared" si="453"/>
        <v>0</v>
      </c>
      <c r="BW229" s="507">
        <f t="shared" si="454"/>
        <v>0</v>
      </c>
      <c r="BX229" s="507">
        <f t="shared" si="455"/>
        <v>0</v>
      </c>
      <c r="BY229" s="507">
        <f t="shared" si="456"/>
        <v>0</v>
      </c>
      <c r="BZ229" s="507">
        <f t="shared" si="457"/>
        <v>0</v>
      </c>
      <c r="CA229" s="507">
        <f t="shared" si="458"/>
        <v>0</v>
      </c>
      <c r="CB229" s="507">
        <f t="shared" si="459"/>
        <v>0</v>
      </c>
      <c r="CC229" s="507">
        <f t="shared" si="460"/>
        <v>0</v>
      </c>
      <c r="CD229" s="507">
        <f t="shared" si="461"/>
        <v>0</v>
      </c>
      <c r="CE229" s="507">
        <f t="shared" si="462"/>
        <v>0</v>
      </c>
      <c r="CF229" s="507">
        <f t="shared" si="463"/>
        <v>0</v>
      </c>
      <c r="CG229" s="507">
        <f t="shared" si="464"/>
        <v>0</v>
      </c>
      <c r="CH229" s="507">
        <f t="shared" si="464"/>
        <v>0</v>
      </c>
      <c r="CI229" s="507">
        <f t="shared" si="465"/>
        <v>0</v>
      </c>
      <c r="CJ229" s="507">
        <f t="shared" si="466"/>
        <v>0</v>
      </c>
      <c r="CK229" s="507">
        <f t="shared" si="467"/>
        <v>0</v>
      </c>
      <c r="CL229" s="507">
        <f t="shared" si="476"/>
        <v>0</v>
      </c>
      <c r="CM229" s="507">
        <f t="shared" si="468"/>
        <v>0</v>
      </c>
      <c r="CO229" s="511">
        <f>IF(EXACT(A229,LCI!A69),LCI!F69,-1*10^6)</f>
        <v>0</v>
      </c>
      <c r="CP229" s="511">
        <f t="shared" si="477"/>
        <v>0</v>
      </c>
      <c r="CQ229" s="511">
        <f t="shared" si="478"/>
        <v>0</v>
      </c>
      <c r="CR229" s="511">
        <f t="shared" si="479"/>
        <v>0</v>
      </c>
      <c r="CS229" s="511">
        <f t="shared" si="480"/>
        <v>0</v>
      </c>
      <c r="CT229" s="511">
        <f t="shared" si="481"/>
        <v>0</v>
      </c>
      <c r="CU229" s="511">
        <f t="shared" si="482"/>
        <v>0</v>
      </c>
      <c r="CV229" s="511">
        <f t="shared" si="483"/>
        <v>0</v>
      </c>
      <c r="CW229" s="511">
        <f t="shared" si="484"/>
        <v>0</v>
      </c>
      <c r="CX229" s="511">
        <f t="shared" si="485"/>
        <v>0</v>
      </c>
      <c r="CY229" s="511">
        <f t="shared" si="486"/>
        <v>0</v>
      </c>
      <c r="CZ229" s="511">
        <f t="shared" si="487"/>
        <v>0</v>
      </c>
      <c r="DA229" s="511">
        <f t="shared" si="488"/>
        <v>0</v>
      </c>
      <c r="DB229" s="511">
        <f t="shared" si="489"/>
        <v>0</v>
      </c>
      <c r="DC229" s="511">
        <f t="shared" si="490"/>
        <v>0</v>
      </c>
      <c r="DD229" s="511">
        <f t="shared" si="491"/>
        <v>0</v>
      </c>
      <c r="DE229" s="511">
        <f t="shared" si="492"/>
        <v>0</v>
      </c>
      <c r="DF229" s="511">
        <f t="shared" si="493"/>
        <v>0</v>
      </c>
      <c r="DG229" s="511">
        <f t="shared" si="494"/>
        <v>0</v>
      </c>
      <c r="DH229" s="511">
        <f t="shared" si="495"/>
        <v>0</v>
      </c>
      <c r="DI229" s="511">
        <f t="shared" si="496"/>
        <v>0</v>
      </c>
      <c r="DJ229" s="511">
        <f t="shared" si="497"/>
        <v>0</v>
      </c>
      <c r="DL229" s="530">
        <f>IF(EXACT(A229,LCI!A69),LCI!J69,-1*10^6)</f>
        <v>0</v>
      </c>
      <c r="DM229" s="530">
        <f t="shared" si="501"/>
        <v>0</v>
      </c>
      <c r="DN229" s="530">
        <f t="shared" si="502"/>
        <v>0</v>
      </c>
      <c r="DO229" s="530">
        <f t="shared" si="503"/>
        <v>0</v>
      </c>
      <c r="DP229" s="530">
        <f t="shared" si="504"/>
        <v>0</v>
      </c>
      <c r="DQ229" s="530">
        <f t="shared" si="505"/>
        <v>0</v>
      </c>
      <c r="DR229" s="530">
        <f t="shared" si="506"/>
        <v>0</v>
      </c>
      <c r="DS229" s="530">
        <f t="shared" si="507"/>
        <v>0</v>
      </c>
      <c r="DT229" s="530">
        <f t="shared" si="508"/>
        <v>0</v>
      </c>
      <c r="DU229" s="530">
        <f t="shared" si="509"/>
        <v>0</v>
      </c>
      <c r="DV229" s="530">
        <f t="shared" si="510"/>
        <v>0</v>
      </c>
      <c r="DW229" s="530">
        <f t="shared" si="511"/>
        <v>0</v>
      </c>
      <c r="DX229" s="530">
        <f t="shared" si="512"/>
        <v>0</v>
      </c>
      <c r="DY229" s="530">
        <f t="shared" si="513"/>
        <v>0</v>
      </c>
      <c r="DZ229" s="530">
        <f t="shared" si="514"/>
        <v>0</v>
      </c>
      <c r="EA229" s="530">
        <f t="shared" si="515"/>
        <v>0</v>
      </c>
      <c r="EB229" s="530">
        <f t="shared" si="516"/>
        <v>0</v>
      </c>
      <c r="EC229" s="530">
        <f t="shared" si="517"/>
        <v>0</v>
      </c>
      <c r="ED229" s="530">
        <f t="shared" si="518"/>
        <v>0</v>
      </c>
      <c r="EE229" s="530">
        <f t="shared" si="519"/>
        <v>0</v>
      </c>
      <c r="EF229" s="530">
        <f t="shared" si="520"/>
        <v>0</v>
      </c>
      <c r="EG229" s="530">
        <f t="shared" si="521"/>
        <v>0</v>
      </c>
      <c r="EI229" s="535">
        <f>IF(EXACT(A229,LCI!A69),LCI!K69,-1*10^6)</f>
        <v>0</v>
      </c>
      <c r="EJ229" s="531">
        <f t="shared" si="522"/>
        <v>0</v>
      </c>
      <c r="EK229" s="536">
        <f t="shared" si="523"/>
        <v>0</v>
      </c>
      <c r="EL229" s="531">
        <f t="shared" si="524"/>
        <v>0</v>
      </c>
      <c r="EM229" s="531">
        <f t="shared" si="525"/>
        <v>0</v>
      </c>
      <c r="EN229" s="531">
        <f t="shared" si="526"/>
        <v>0</v>
      </c>
      <c r="EO229" s="531">
        <f t="shared" si="527"/>
        <v>0</v>
      </c>
      <c r="EP229" s="531">
        <f t="shared" si="528"/>
        <v>0</v>
      </c>
      <c r="EQ229" s="531">
        <f t="shared" si="529"/>
        <v>0</v>
      </c>
      <c r="ER229" s="531">
        <f t="shared" si="530"/>
        <v>0</v>
      </c>
      <c r="ES229" s="531">
        <f t="shared" si="531"/>
        <v>0</v>
      </c>
      <c r="ET229" s="531">
        <f t="shared" si="532"/>
        <v>0</v>
      </c>
      <c r="EU229" s="531">
        <f t="shared" si="533"/>
        <v>0</v>
      </c>
      <c r="EV229" s="531">
        <f t="shared" si="534"/>
        <v>0</v>
      </c>
      <c r="EW229" s="531">
        <f t="shared" si="535"/>
        <v>0</v>
      </c>
      <c r="EX229" s="531">
        <f t="shared" si="536"/>
        <v>0</v>
      </c>
      <c r="EY229" s="531">
        <f t="shared" si="537"/>
        <v>0</v>
      </c>
      <c r="EZ229" s="531">
        <f t="shared" si="538"/>
        <v>0</v>
      </c>
      <c r="FA229" s="531">
        <f t="shared" si="539"/>
        <v>0</v>
      </c>
      <c r="FB229" s="531">
        <f t="shared" si="540"/>
        <v>0</v>
      </c>
      <c r="FC229" s="531">
        <f t="shared" si="541"/>
        <v>0</v>
      </c>
      <c r="FD229" s="531">
        <f t="shared" si="542"/>
        <v>0</v>
      </c>
      <c r="FF229" s="532">
        <f>IF(EXACT(A229,LCI!A69),LCI!L69,-1*10^6)</f>
        <v>0</v>
      </c>
      <c r="FG229" s="532">
        <f t="shared" si="543"/>
        <v>0</v>
      </c>
      <c r="FH229" s="532">
        <f t="shared" si="544"/>
        <v>0</v>
      </c>
      <c r="FI229" s="532">
        <f t="shared" si="545"/>
        <v>0</v>
      </c>
      <c r="FJ229" s="532">
        <f t="shared" si="546"/>
        <v>0</v>
      </c>
      <c r="FK229" s="532">
        <f t="shared" si="547"/>
        <v>0</v>
      </c>
      <c r="FL229" s="532">
        <f t="shared" si="548"/>
        <v>0</v>
      </c>
      <c r="FM229" s="532">
        <f t="shared" si="549"/>
        <v>0</v>
      </c>
      <c r="FN229" s="532">
        <f t="shared" si="550"/>
        <v>0</v>
      </c>
      <c r="FO229" s="532">
        <f t="shared" si="551"/>
        <v>0</v>
      </c>
      <c r="FP229" s="532">
        <f t="shared" si="552"/>
        <v>0</v>
      </c>
      <c r="FQ229" s="532">
        <f t="shared" si="553"/>
        <v>0</v>
      </c>
      <c r="FR229" s="532">
        <f t="shared" si="554"/>
        <v>0</v>
      </c>
      <c r="FS229" s="532">
        <f t="shared" si="555"/>
        <v>0</v>
      </c>
      <c r="FT229" s="532">
        <f t="shared" si="556"/>
        <v>0</v>
      </c>
      <c r="FU229" s="532">
        <f t="shared" si="557"/>
        <v>0</v>
      </c>
      <c r="FV229" s="532">
        <f t="shared" si="558"/>
        <v>0</v>
      </c>
      <c r="FW229" s="532">
        <f t="shared" si="559"/>
        <v>0</v>
      </c>
      <c r="FX229" s="532">
        <f t="shared" si="560"/>
        <v>0</v>
      </c>
      <c r="FY229" s="532">
        <f t="shared" si="561"/>
        <v>0</v>
      </c>
      <c r="FZ229" s="532">
        <f t="shared" si="562"/>
        <v>0</v>
      </c>
      <c r="GA229" s="532">
        <f t="shared" si="563"/>
        <v>0</v>
      </c>
      <c r="GC229" s="533">
        <f>IF(EXACT(A229,LCI!A69),LCI!M69,-1*10^6)</f>
        <v>0</v>
      </c>
      <c r="GD229" s="533">
        <f t="shared" si="564"/>
        <v>0</v>
      </c>
      <c r="GE229" s="533">
        <f t="shared" si="565"/>
        <v>0</v>
      </c>
      <c r="GF229" s="533">
        <f t="shared" si="566"/>
        <v>0</v>
      </c>
      <c r="GG229" s="533">
        <f t="shared" si="567"/>
        <v>0</v>
      </c>
      <c r="GH229" s="533">
        <f t="shared" si="568"/>
        <v>0</v>
      </c>
      <c r="GI229" s="533">
        <f t="shared" si="569"/>
        <v>0</v>
      </c>
      <c r="GJ229" s="533">
        <f t="shared" si="570"/>
        <v>0</v>
      </c>
      <c r="GK229" s="533">
        <f t="shared" si="571"/>
        <v>0</v>
      </c>
      <c r="GL229" s="533">
        <f t="shared" si="572"/>
        <v>0</v>
      </c>
      <c r="GM229" s="533">
        <f t="shared" si="573"/>
        <v>0</v>
      </c>
      <c r="GN229" s="533">
        <f t="shared" si="574"/>
        <v>0</v>
      </c>
      <c r="GO229" s="533">
        <f t="shared" si="575"/>
        <v>0</v>
      </c>
      <c r="GP229" s="533">
        <f t="shared" si="576"/>
        <v>0</v>
      </c>
      <c r="GQ229" s="533">
        <f t="shared" si="577"/>
        <v>0</v>
      </c>
      <c r="GR229" s="533">
        <f t="shared" si="578"/>
        <v>0</v>
      </c>
      <c r="GS229" s="533">
        <f t="shared" si="579"/>
        <v>0</v>
      </c>
      <c r="GT229" s="533">
        <f t="shared" si="580"/>
        <v>0</v>
      </c>
      <c r="GU229" s="533">
        <f t="shared" si="581"/>
        <v>0</v>
      </c>
      <c r="GV229" s="533">
        <f t="shared" si="582"/>
        <v>0</v>
      </c>
      <c r="GW229" s="533">
        <f t="shared" si="583"/>
        <v>0</v>
      </c>
      <c r="GX229" s="533">
        <f t="shared" si="584"/>
        <v>0</v>
      </c>
      <c r="GZ229" s="511">
        <f>IF(EXACT(A229,LCI!A69),LCI!N69,-1*10^6)</f>
        <v>0</v>
      </c>
      <c r="HA229" s="511"/>
      <c r="HB229" s="511"/>
      <c r="HC229" s="511"/>
      <c r="HD229" s="511"/>
      <c r="HE229" s="511"/>
      <c r="HF229" s="511"/>
      <c r="HG229" s="511"/>
      <c r="HH229" s="511"/>
      <c r="HI229" s="511"/>
      <c r="HJ229" s="511"/>
      <c r="HK229" s="511"/>
      <c r="HL229" s="511"/>
      <c r="HM229" s="511"/>
      <c r="HN229" s="511"/>
      <c r="HO229" s="511"/>
      <c r="HP229" s="511"/>
      <c r="HQ229" s="511"/>
      <c r="HR229" s="511"/>
      <c r="HS229" s="511"/>
      <c r="HT229" s="511"/>
      <c r="HU229" s="511"/>
      <c r="HW229" s="534">
        <f>IF(EXACT(A229,LCI!A69),LCI!O69,-1*10^6)</f>
        <v>0</v>
      </c>
      <c r="HX229" s="534">
        <f t="shared" si="585"/>
        <v>0</v>
      </c>
      <c r="HY229" s="534">
        <f t="shared" si="586"/>
        <v>0</v>
      </c>
      <c r="HZ229" s="534">
        <f t="shared" si="587"/>
        <v>0</v>
      </c>
      <c r="IA229" s="534">
        <f t="shared" si="588"/>
        <v>0</v>
      </c>
      <c r="IB229" s="534">
        <f t="shared" si="589"/>
        <v>0</v>
      </c>
      <c r="IC229" s="534">
        <f t="shared" si="590"/>
        <v>0</v>
      </c>
      <c r="ID229" s="534">
        <f t="shared" si="591"/>
        <v>0</v>
      </c>
      <c r="IE229" s="534">
        <f t="shared" si="592"/>
        <v>0</v>
      </c>
      <c r="IF229" s="534">
        <f t="shared" si="593"/>
        <v>0</v>
      </c>
      <c r="IG229" s="534">
        <f t="shared" si="594"/>
        <v>0</v>
      </c>
      <c r="IH229" s="534">
        <f t="shared" si="595"/>
        <v>0</v>
      </c>
      <c r="II229" s="534">
        <f t="shared" si="596"/>
        <v>0</v>
      </c>
      <c r="IJ229" s="534">
        <f t="shared" si="597"/>
        <v>0</v>
      </c>
      <c r="IK229" s="534">
        <f t="shared" si="598"/>
        <v>0</v>
      </c>
      <c r="IL229" s="534">
        <f t="shared" si="599"/>
        <v>0</v>
      </c>
      <c r="IM229" s="534">
        <f t="shared" si="600"/>
        <v>0</v>
      </c>
      <c r="IN229" s="534">
        <f t="shared" si="601"/>
        <v>0</v>
      </c>
      <c r="IO229" s="534">
        <f t="shared" si="602"/>
        <v>0</v>
      </c>
      <c r="IP229" s="534">
        <f t="shared" si="603"/>
        <v>0</v>
      </c>
      <c r="IQ229" s="534">
        <f t="shared" si="604"/>
        <v>0</v>
      </c>
      <c r="IR229" s="534">
        <f t="shared" si="605"/>
        <v>0</v>
      </c>
      <c r="IT229" s="531">
        <f>IF(EXACT(A229,LCI!A69),LCI!P69,-1*10^6)</f>
        <v>0</v>
      </c>
      <c r="IU229" s="531">
        <f t="shared" si="606"/>
        <v>0</v>
      </c>
      <c r="IV229" s="531">
        <f t="shared" si="607"/>
        <v>0</v>
      </c>
      <c r="IW229" s="531">
        <f t="shared" si="608"/>
        <v>0</v>
      </c>
      <c r="IX229" s="531">
        <f t="shared" si="609"/>
        <v>0</v>
      </c>
      <c r="IY229" s="531">
        <f t="shared" si="610"/>
        <v>0</v>
      </c>
      <c r="IZ229" s="531">
        <f t="shared" si="611"/>
        <v>0</v>
      </c>
      <c r="JA229" s="531">
        <f t="shared" si="612"/>
        <v>0</v>
      </c>
      <c r="JB229" s="531">
        <f t="shared" si="613"/>
        <v>0</v>
      </c>
      <c r="JC229" s="531">
        <f t="shared" si="614"/>
        <v>0</v>
      </c>
      <c r="JD229" s="531">
        <f t="shared" si="615"/>
        <v>0</v>
      </c>
      <c r="JE229" s="531">
        <f t="shared" si="616"/>
        <v>0</v>
      </c>
      <c r="JF229" s="531">
        <f t="shared" si="617"/>
        <v>0</v>
      </c>
      <c r="JG229" s="531">
        <f t="shared" si="618"/>
        <v>0</v>
      </c>
      <c r="JH229" s="531">
        <f t="shared" si="619"/>
        <v>0</v>
      </c>
      <c r="JI229" s="531">
        <f t="shared" si="620"/>
        <v>0</v>
      </c>
      <c r="JJ229" s="531">
        <f t="shared" si="621"/>
        <v>0</v>
      </c>
      <c r="JK229" s="531">
        <f t="shared" si="622"/>
        <v>0</v>
      </c>
      <c r="JL229" s="531">
        <f t="shared" si="623"/>
        <v>0</v>
      </c>
      <c r="JM229" s="531">
        <f t="shared" si="624"/>
        <v>0</v>
      </c>
      <c r="JN229" s="531">
        <f t="shared" si="625"/>
        <v>0</v>
      </c>
      <c r="JO229" s="531">
        <f t="shared" si="626"/>
        <v>0</v>
      </c>
      <c r="JQ229" s="532">
        <f>IF(EXACT(A229,LCI!A69),LCI!Q69,-1*10^6)</f>
        <v>0</v>
      </c>
      <c r="JR229" s="532">
        <f t="shared" si="627"/>
        <v>0</v>
      </c>
      <c r="JS229" s="532">
        <f t="shared" si="628"/>
        <v>0</v>
      </c>
      <c r="JT229" s="532">
        <f t="shared" si="629"/>
        <v>0</v>
      </c>
      <c r="JU229" s="532">
        <f t="shared" si="630"/>
        <v>0</v>
      </c>
      <c r="JV229" s="532">
        <f t="shared" si="631"/>
        <v>0</v>
      </c>
      <c r="JW229" s="532">
        <f t="shared" si="632"/>
        <v>0</v>
      </c>
      <c r="JX229" s="532">
        <f t="shared" si="633"/>
        <v>0</v>
      </c>
      <c r="JY229" s="532">
        <f t="shared" si="634"/>
        <v>0</v>
      </c>
      <c r="JZ229" s="532">
        <f t="shared" si="635"/>
        <v>0</v>
      </c>
      <c r="KA229" s="532">
        <f t="shared" si="636"/>
        <v>0</v>
      </c>
      <c r="KB229" s="532">
        <f t="shared" si="637"/>
        <v>0</v>
      </c>
      <c r="KC229" s="532">
        <f t="shared" si="638"/>
        <v>0</v>
      </c>
      <c r="KD229" s="532">
        <f t="shared" si="639"/>
        <v>0</v>
      </c>
      <c r="KE229" s="532">
        <f t="shared" si="640"/>
        <v>0</v>
      </c>
      <c r="KF229" s="532">
        <f t="shared" si="641"/>
        <v>0</v>
      </c>
      <c r="KG229" s="532">
        <f t="shared" si="642"/>
        <v>0</v>
      </c>
      <c r="KH229" s="532">
        <f t="shared" si="643"/>
        <v>0</v>
      </c>
      <c r="KI229" s="532">
        <f t="shared" si="644"/>
        <v>0</v>
      </c>
      <c r="KJ229" s="532">
        <f t="shared" si="645"/>
        <v>0</v>
      </c>
      <c r="KK229" s="532">
        <f t="shared" si="646"/>
        <v>0</v>
      </c>
      <c r="KL229" s="532">
        <f t="shared" si="647"/>
        <v>0</v>
      </c>
      <c r="KN229" s="533">
        <f>IF(EXACT(A229,LCI!A69),LCI!R69,-1*10^6)</f>
        <v>0</v>
      </c>
      <c r="KO229" s="533">
        <f t="shared" si="648"/>
        <v>0</v>
      </c>
      <c r="KP229" s="533">
        <f t="shared" si="649"/>
        <v>0</v>
      </c>
      <c r="KQ229" s="533">
        <f t="shared" si="650"/>
        <v>0</v>
      </c>
      <c r="KR229" s="533">
        <f t="shared" si="651"/>
        <v>0</v>
      </c>
      <c r="KS229" s="533">
        <f t="shared" si="652"/>
        <v>0</v>
      </c>
      <c r="KT229" s="533">
        <f t="shared" si="653"/>
        <v>0</v>
      </c>
      <c r="KU229" s="533">
        <f t="shared" si="654"/>
        <v>0</v>
      </c>
      <c r="KV229" s="533">
        <f t="shared" si="655"/>
        <v>0</v>
      </c>
      <c r="KW229" s="533">
        <f t="shared" si="656"/>
        <v>0</v>
      </c>
      <c r="KX229" s="533">
        <f t="shared" si="657"/>
        <v>0</v>
      </c>
      <c r="KY229" s="533">
        <f t="shared" si="658"/>
        <v>0</v>
      </c>
      <c r="KZ229" s="533">
        <f t="shared" si="659"/>
        <v>0</v>
      </c>
      <c r="LA229" s="533">
        <f t="shared" si="660"/>
        <v>0</v>
      </c>
      <c r="LB229" s="533">
        <f t="shared" si="661"/>
        <v>0</v>
      </c>
      <c r="LC229" s="533">
        <f t="shared" si="662"/>
        <v>0</v>
      </c>
      <c r="LD229" s="533">
        <f t="shared" si="663"/>
        <v>0</v>
      </c>
      <c r="LE229" s="533">
        <f t="shared" si="664"/>
        <v>0</v>
      </c>
      <c r="LF229" s="533">
        <f t="shared" si="665"/>
        <v>0</v>
      </c>
      <c r="LG229" s="533">
        <f t="shared" si="666"/>
        <v>0</v>
      </c>
      <c r="LH229" s="533">
        <f t="shared" si="667"/>
        <v>0</v>
      </c>
      <c r="LI229" s="533">
        <f t="shared" si="668"/>
        <v>0</v>
      </c>
    </row>
    <row r="230" spans="1:321" x14ac:dyDescent="0.25">
      <c r="A230" s="14" t="str">
        <f>LCI!A70</f>
        <v>Algal Biomass, LEA Meal (kg/yr)</v>
      </c>
      <c r="B230" s="43">
        <f>B120</f>
        <v>0</v>
      </c>
      <c r="C230" s="43">
        <f t="shared" ref="C230:P230" si="673">C120</f>
        <v>0</v>
      </c>
      <c r="D230" s="43">
        <f t="shared" si="673"/>
        <v>0</v>
      </c>
      <c r="E230" s="43">
        <f t="shared" si="673"/>
        <v>0</v>
      </c>
      <c r="F230" s="43">
        <f t="shared" si="673"/>
        <v>0</v>
      </c>
      <c r="G230" s="43">
        <f t="shared" si="673"/>
        <v>0</v>
      </c>
      <c r="H230" s="43">
        <f t="shared" si="673"/>
        <v>0</v>
      </c>
      <c r="I230" s="43">
        <f t="shared" si="673"/>
        <v>0</v>
      </c>
      <c r="J230" s="43">
        <f t="shared" si="673"/>
        <v>0</v>
      </c>
      <c r="K230" s="43">
        <f t="shared" si="673"/>
        <v>0</v>
      </c>
      <c r="L230" s="43">
        <f t="shared" si="673"/>
        <v>0</v>
      </c>
      <c r="M230" s="43">
        <f t="shared" si="673"/>
        <v>3933130.502556839</v>
      </c>
      <c r="N230" s="43">
        <f t="shared" si="673"/>
        <v>0</v>
      </c>
      <c r="O230" s="258">
        <f t="shared" si="673"/>
        <v>0</v>
      </c>
      <c r="P230" s="252">
        <f t="shared" si="673"/>
        <v>0</v>
      </c>
      <c r="Q230" s="252"/>
      <c r="R230" s="252"/>
      <c r="S230" s="252"/>
      <c r="T230" s="269"/>
      <c r="U230" s="252"/>
      <c r="V230" s="252"/>
      <c r="X230" s="45">
        <f>IF(EXACT(A230,LCI!A70),LCI!G70,-1*10^6)</f>
        <v>0.35</v>
      </c>
      <c r="Y230" s="47">
        <f t="shared" si="411"/>
        <v>0</v>
      </c>
      <c r="Z230" s="47">
        <f t="shared" si="412"/>
        <v>0</v>
      </c>
      <c r="AA230" s="47">
        <f t="shared" si="413"/>
        <v>0</v>
      </c>
      <c r="AB230" s="47">
        <f t="shared" si="414"/>
        <v>0</v>
      </c>
      <c r="AC230" s="47">
        <f t="shared" si="415"/>
        <v>0</v>
      </c>
      <c r="AD230" s="47">
        <f t="shared" si="416"/>
        <v>0</v>
      </c>
      <c r="AE230" s="47">
        <f t="shared" si="417"/>
        <v>0</v>
      </c>
      <c r="AF230" s="47">
        <f t="shared" si="418"/>
        <v>0</v>
      </c>
      <c r="AG230" s="47">
        <f t="shared" si="419"/>
        <v>0</v>
      </c>
      <c r="AH230" s="47">
        <f t="shared" si="420"/>
        <v>0</v>
      </c>
      <c r="AI230" s="47">
        <f t="shared" si="421"/>
        <v>0</v>
      </c>
      <c r="AJ230" s="47">
        <f t="shared" si="499"/>
        <v>1376595.6758948935</v>
      </c>
      <c r="AK230" s="47">
        <f t="shared" si="471"/>
        <v>0</v>
      </c>
      <c r="AL230" s="262">
        <f t="shared" si="472"/>
        <v>0</v>
      </c>
      <c r="AM230" s="260">
        <f t="shared" si="473"/>
        <v>0</v>
      </c>
      <c r="AN230" s="260">
        <f t="shared" si="426"/>
        <v>0</v>
      </c>
      <c r="AO230" s="260">
        <f t="shared" si="427"/>
        <v>0</v>
      </c>
      <c r="AP230" s="260">
        <f t="shared" si="428"/>
        <v>0</v>
      </c>
      <c r="AQ230" s="260">
        <f t="shared" si="429"/>
        <v>0</v>
      </c>
      <c r="AR230" s="260">
        <f t="shared" si="430"/>
        <v>0</v>
      </c>
      <c r="AS230" s="260">
        <f t="shared" si="431"/>
        <v>0</v>
      </c>
      <c r="AU230" s="41">
        <f>IF(EXACT(A230,LCI!A70),LCI!H70,-1*10^6)</f>
        <v>-2709</v>
      </c>
      <c r="AV230" s="71">
        <f t="shared" si="432"/>
        <v>0</v>
      </c>
      <c r="AW230" s="71">
        <f t="shared" si="433"/>
        <v>0</v>
      </c>
      <c r="AX230" s="71">
        <f t="shared" si="434"/>
        <v>0</v>
      </c>
      <c r="AY230" s="71">
        <f t="shared" si="435"/>
        <v>0</v>
      </c>
      <c r="AZ230" s="71">
        <f t="shared" si="436"/>
        <v>0</v>
      </c>
      <c r="BA230" s="71">
        <f t="shared" si="437"/>
        <v>0</v>
      </c>
      <c r="BB230" s="71">
        <f t="shared" si="438"/>
        <v>0</v>
      </c>
      <c r="BC230" s="71">
        <f t="shared" si="439"/>
        <v>0</v>
      </c>
      <c r="BD230" s="520">
        <f t="shared" si="440"/>
        <v>0</v>
      </c>
      <c r="BE230" s="521">
        <f t="shared" si="441"/>
        <v>0</v>
      </c>
      <c r="BF230" s="71">
        <f t="shared" si="442"/>
        <v>0</v>
      </c>
      <c r="BG230" s="521">
        <f t="shared" si="443"/>
        <v>-10654850531.426477</v>
      </c>
      <c r="BH230" s="521">
        <f t="shared" si="444"/>
        <v>0</v>
      </c>
      <c r="BI230" s="71">
        <f t="shared" si="445"/>
        <v>0</v>
      </c>
      <c r="BJ230" s="71">
        <f t="shared" si="446"/>
        <v>0</v>
      </c>
      <c r="BK230" s="71">
        <f t="shared" si="447"/>
        <v>0</v>
      </c>
      <c r="BL230" s="71">
        <f t="shared" si="448"/>
        <v>0</v>
      </c>
      <c r="BM230" s="71">
        <f t="shared" si="449"/>
        <v>0</v>
      </c>
      <c r="BN230" s="71">
        <f t="shared" si="450"/>
        <v>0</v>
      </c>
      <c r="BO230" s="71">
        <f t="shared" si="451"/>
        <v>0</v>
      </c>
      <c r="BP230" s="71">
        <f t="shared" si="452"/>
        <v>0</v>
      </c>
      <c r="BR230" s="507">
        <f>IF(EXACT(A230,LCI!A70),LCI!I70,-1*10^6)</f>
        <v>0</v>
      </c>
      <c r="BS230" s="507">
        <f t="shared" si="474"/>
        <v>0</v>
      </c>
      <c r="BT230" s="507">
        <f t="shared" si="475"/>
        <v>0</v>
      </c>
      <c r="BU230" s="507">
        <f t="shared" si="453"/>
        <v>0</v>
      </c>
      <c r="BV230" s="507">
        <f t="shared" si="453"/>
        <v>0</v>
      </c>
      <c r="BW230" s="507">
        <f t="shared" si="454"/>
        <v>0</v>
      </c>
      <c r="BX230" s="507">
        <f t="shared" si="455"/>
        <v>0</v>
      </c>
      <c r="BY230" s="507">
        <f t="shared" si="456"/>
        <v>0</v>
      </c>
      <c r="BZ230" s="507">
        <f t="shared" si="457"/>
        <v>0</v>
      </c>
      <c r="CA230" s="507">
        <f t="shared" si="458"/>
        <v>0</v>
      </c>
      <c r="CB230" s="507">
        <f t="shared" si="459"/>
        <v>0</v>
      </c>
      <c r="CC230" s="507">
        <f t="shared" si="460"/>
        <v>0</v>
      </c>
      <c r="CD230" s="507">
        <f t="shared" si="461"/>
        <v>0</v>
      </c>
      <c r="CE230" s="507">
        <f t="shared" si="462"/>
        <v>0</v>
      </c>
      <c r="CF230" s="507">
        <f t="shared" si="463"/>
        <v>0</v>
      </c>
      <c r="CG230" s="507">
        <f t="shared" si="464"/>
        <v>0</v>
      </c>
      <c r="CH230" s="507">
        <f t="shared" si="464"/>
        <v>0</v>
      </c>
      <c r="CI230" s="507">
        <f t="shared" si="465"/>
        <v>0</v>
      </c>
      <c r="CJ230" s="507">
        <f t="shared" si="466"/>
        <v>0</v>
      </c>
      <c r="CK230" s="507">
        <f t="shared" si="467"/>
        <v>0</v>
      </c>
      <c r="CL230" s="507">
        <f t="shared" si="476"/>
        <v>0</v>
      </c>
      <c r="CM230" s="507">
        <f t="shared" si="468"/>
        <v>0</v>
      </c>
      <c r="CO230" s="511">
        <f>IF(EXACT(A230,LCI!A70),LCI!F70,-1*10^6)</f>
        <v>19.899999999999999</v>
      </c>
      <c r="CP230" s="511">
        <f t="shared" si="477"/>
        <v>0</v>
      </c>
      <c r="CQ230" s="511">
        <f t="shared" si="478"/>
        <v>0</v>
      </c>
      <c r="CR230" s="511">
        <f t="shared" si="479"/>
        <v>0</v>
      </c>
      <c r="CS230" s="511">
        <f t="shared" si="480"/>
        <v>0</v>
      </c>
      <c r="CT230" s="511">
        <f t="shared" si="481"/>
        <v>0</v>
      </c>
      <c r="CU230" s="511">
        <f t="shared" si="482"/>
        <v>0</v>
      </c>
      <c r="CV230" s="511">
        <f t="shared" si="483"/>
        <v>0</v>
      </c>
      <c r="CW230" s="511">
        <f t="shared" si="484"/>
        <v>0</v>
      </c>
      <c r="CX230" s="511">
        <f t="shared" si="485"/>
        <v>0</v>
      </c>
      <c r="CY230" s="511">
        <f t="shared" si="486"/>
        <v>0</v>
      </c>
      <c r="CZ230" s="511">
        <f t="shared" si="487"/>
        <v>0</v>
      </c>
      <c r="DA230" s="511">
        <f t="shared" si="488"/>
        <v>78269297.000881091</v>
      </c>
      <c r="DB230" s="511">
        <f t="shared" si="489"/>
        <v>0</v>
      </c>
      <c r="DC230" s="511">
        <f t="shared" si="490"/>
        <v>0</v>
      </c>
      <c r="DD230" s="511">
        <f t="shared" si="491"/>
        <v>0</v>
      </c>
      <c r="DE230" s="511">
        <f t="shared" si="492"/>
        <v>0</v>
      </c>
      <c r="DF230" s="511">
        <f t="shared" si="493"/>
        <v>0</v>
      </c>
      <c r="DG230" s="511">
        <f t="shared" si="494"/>
        <v>0</v>
      </c>
      <c r="DH230" s="511">
        <f t="shared" si="495"/>
        <v>0</v>
      </c>
      <c r="DI230" s="511">
        <f t="shared" si="496"/>
        <v>0</v>
      </c>
      <c r="DJ230" s="511">
        <f t="shared" si="497"/>
        <v>0</v>
      </c>
      <c r="DL230" s="530">
        <f>IF(EXACT(A230,LCI!A70),LCI!J70,-1*10^6)</f>
        <v>0</v>
      </c>
      <c r="DM230" s="530">
        <f t="shared" si="501"/>
        <v>0</v>
      </c>
      <c r="DN230" s="530">
        <f t="shared" si="502"/>
        <v>0</v>
      </c>
      <c r="DO230" s="530">
        <f t="shared" si="503"/>
        <v>0</v>
      </c>
      <c r="DP230" s="530">
        <f t="shared" si="504"/>
        <v>0</v>
      </c>
      <c r="DQ230" s="530">
        <f t="shared" si="505"/>
        <v>0</v>
      </c>
      <c r="DR230" s="530">
        <f t="shared" si="506"/>
        <v>0</v>
      </c>
      <c r="DS230" s="530">
        <f t="shared" si="507"/>
        <v>0</v>
      </c>
      <c r="DT230" s="530">
        <f t="shared" si="508"/>
        <v>0</v>
      </c>
      <c r="DU230" s="530">
        <f t="shared" si="509"/>
        <v>0</v>
      </c>
      <c r="DV230" s="530">
        <f t="shared" si="510"/>
        <v>0</v>
      </c>
      <c r="DW230" s="530">
        <f t="shared" si="511"/>
        <v>0</v>
      </c>
      <c r="DX230" s="530">
        <f t="shared" si="512"/>
        <v>0</v>
      </c>
      <c r="DY230" s="530">
        <f t="shared" si="513"/>
        <v>0</v>
      </c>
      <c r="DZ230" s="530">
        <f t="shared" si="514"/>
        <v>0</v>
      </c>
      <c r="EA230" s="530">
        <f t="shared" si="515"/>
        <v>0</v>
      </c>
      <c r="EB230" s="530">
        <f t="shared" si="516"/>
        <v>0</v>
      </c>
      <c r="EC230" s="530">
        <f t="shared" si="517"/>
        <v>0</v>
      </c>
      <c r="ED230" s="530">
        <f t="shared" si="518"/>
        <v>0</v>
      </c>
      <c r="EE230" s="530">
        <f t="shared" si="519"/>
        <v>0</v>
      </c>
      <c r="EF230" s="530">
        <f t="shared" si="520"/>
        <v>0</v>
      </c>
      <c r="EG230" s="530">
        <f t="shared" si="521"/>
        <v>0</v>
      </c>
      <c r="EI230" s="535">
        <f>IF(EXACT(A230,LCI!A70),LCI!K70,-1*10^6)</f>
        <v>0</v>
      </c>
      <c r="EJ230" s="531">
        <f t="shared" si="522"/>
        <v>0</v>
      </c>
      <c r="EK230" s="536">
        <f t="shared" si="523"/>
        <v>0</v>
      </c>
      <c r="EL230" s="531">
        <f t="shared" si="524"/>
        <v>0</v>
      </c>
      <c r="EM230" s="531">
        <f t="shared" si="525"/>
        <v>0</v>
      </c>
      <c r="EN230" s="531">
        <f t="shared" si="526"/>
        <v>0</v>
      </c>
      <c r="EO230" s="531">
        <f t="shared" si="527"/>
        <v>0</v>
      </c>
      <c r="EP230" s="531">
        <f t="shared" si="528"/>
        <v>0</v>
      </c>
      <c r="EQ230" s="531">
        <f t="shared" si="529"/>
        <v>0</v>
      </c>
      <c r="ER230" s="531">
        <f t="shared" si="530"/>
        <v>0</v>
      </c>
      <c r="ES230" s="531">
        <f t="shared" si="531"/>
        <v>0</v>
      </c>
      <c r="ET230" s="531">
        <f t="shared" si="532"/>
        <v>0</v>
      </c>
      <c r="EU230" s="531">
        <f t="shared" si="533"/>
        <v>0</v>
      </c>
      <c r="EV230" s="531">
        <f t="shared" si="534"/>
        <v>0</v>
      </c>
      <c r="EW230" s="531">
        <f t="shared" si="535"/>
        <v>0</v>
      </c>
      <c r="EX230" s="531">
        <f t="shared" si="536"/>
        <v>0</v>
      </c>
      <c r="EY230" s="531">
        <f t="shared" si="537"/>
        <v>0</v>
      </c>
      <c r="EZ230" s="531">
        <f t="shared" si="538"/>
        <v>0</v>
      </c>
      <c r="FA230" s="531">
        <f t="shared" si="539"/>
        <v>0</v>
      </c>
      <c r="FB230" s="531">
        <f t="shared" si="540"/>
        <v>0</v>
      </c>
      <c r="FC230" s="531">
        <f t="shared" si="541"/>
        <v>0</v>
      </c>
      <c r="FD230" s="531">
        <f t="shared" si="542"/>
        <v>0</v>
      </c>
      <c r="FF230" s="532">
        <f>IF(EXACT(A230,LCI!A70),LCI!L70,-1*10^6)</f>
        <v>0</v>
      </c>
      <c r="FG230" s="532">
        <f t="shared" si="543"/>
        <v>0</v>
      </c>
      <c r="FH230" s="532">
        <f t="shared" si="544"/>
        <v>0</v>
      </c>
      <c r="FI230" s="532">
        <f t="shared" si="545"/>
        <v>0</v>
      </c>
      <c r="FJ230" s="532">
        <f t="shared" si="546"/>
        <v>0</v>
      </c>
      <c r="FK230" s="532">
        <f t="shared" si="547"/>
        <v>0</v>
      </c>
      <c r="FL230" s="532">
        <f t="shared" si="548"/>
        <v>0</v>
      </c>
      <c r="FM230" s="532">
        <f t="shared" si="549"/>
        <v>0</v>
      </c>
      <c r="FN230" s="532">
        <f t="shared" si="550"/>
        <v>0</v>
      </c>
      <c r="FO230" s="532">
        <f t="shared" si="551"/>
        <v>0</v>
      </c>
      <c r="FP230" s="532">
        <f t="shared" si="552"/>
        <v>0</v>
      </c>
      <c r="FQ230" s="532">
        <f t="shared" si="553"/>
        <v>0</v>
      </c>
      <c r="FR230" s="532">
        <f t="shared" si="554"/>
        <v>0</v>
      </c>
      <c r="FS230" s="532">
        <f t="shared" si="555"/>
        <v>0</v>
      </c>
      <c r="FT230" s="532">
        <f t="shared" si="556"/>
        <v>0</v>
      </c>
      <c r="FU230" s="532">
        <f t="shared" si="557"/>
        <v>0</v>
      </c>
      <c r="FV230" s="532">
        <f t="shared" si="558"/>
        <v>0</v>
      </c>
      <c r="FW230" s="532">
        <f t="shared" si="559"/>
        <v>0</v>
      </c>
      <c r="FX230" s="532">
        <f t="shared" si="560"/>
        <v>0</v>
      </c>
      <c r="FY230" s="532">
        <f t="shared" si="561"/>
        <v>0</v>
      </c>
      <c r="FZ230" s="532">
        <f t="shared" si="562"/>
        <v>0</v>
      </c>
      <c r="GA230" s="532">
        <f t="shared" si="563"/>
        <v>0</v>
      </c>
      <c r="GC230" s="533">
        <f>IF(EXACT(A230,LCI!A70),LCI!M70,-1*10^6)</f>
        <v>0</v>
      </c>
      <c r="GD230" s="533">
        <f t="shared" si="564"/>
        <v>0</v>
      </c>
      <c r="GE230" s="533">
        <f t="shared" si="565"/>
        <v>0</v>
      </c>
      <c r="GF230" s="533">
        <f t="shared" si="566"/>
        <v>0</v>
      </c>
      <c r="GG230" s="533">
        <f t="shared" si="567"/>
        <v>0</v>
      </c>
      <c r="GH230" s="533">
        <f t="shared" si="568"/>
        <v>0</v>
      </c>
      <c r="GI230" s="533">
        <f t="shared" si="569"/>
        <v>0</v>
      </c>
      <c r="GJ230" s="533">
        <f t="shared" si="570"/>
        <v>0</v>
      </c>
      <c r="GK230" s="533">
        <f t="shared" si="571"/>
        <v>0</v>
      </c>
      <c r="GL230" s="533">
        <f t="shared" si="572"/>
        <v>0</v>
      </c>
      <c r="GM230" s="533">
        <f t="shared" si="573"/>
        <v>0</v>
      </c>
      <c r="GN230" s="533">
        <f t="shared" si="574"/>
        <v>0</v>
      </c>
      <c r="GO230" s="533">
        <f t="shared" si="575"/>
        <v>0</v>
      </c>
      <c r="GP230" s="533">
        <f t="shared" si="576"/>
        <v>0</v>
      </c>
      <c r="GQ230" s="533">
        <f t="shared" si="577"/>
        <v>0</v>
      </c>
      <c r="GR230" s="533">
        <f t="shared" si="578"/>
        <v>0</v>
      </c>
      <c r="GS230" s="533">
        <f t="shared" si="579"/>
        <v>0</v>
      </c>
      <c r="GT230" s="533">
        <f t="shared" si="580"/>
        <v>0</v>
      </c>
      <c r="GU230" s="533">
        <f t="shared" si="581"/>
        <v>0</v>
      </c>
      <c r="GV230" s="533">
        <f t="shared" si="582"/>
        <v>0</v>
      </c>
      <c r="GW230" s="533">
        <f t="shared" si="583"/>
        <v>0</v>
      </c>
      <c r="GX230" s="533">
        <f t="shared" si="584"/>
        <v>0</v>
      </c>
      <c r="GZ230" s="511">
        <f>IF(EXACT(A230,LCI!A70),LCI!N70,-1*10^6)</f>
        <v>0</v>
      </c>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W230" s="534">
        <f>IF(EXACT(A230,LCI!A70),LCI!O70,-1*10^6)</f>
        <v>0</v>
      </c>
      <c r="HX230" s="534">
        <f t="shared" si="585"/>
        <v>0</v>
      </c>
      <c r="HY230" s="534">
        <f t="shared" si="586"/>
        <v>0</v>
      </c>
      <c r="HZ230" s="534">
        <f t="shared" si="587"/>
        <v>0</v>
      </c>
      <c r="IA230" s="534">
        <f t="shared" si="588"/>
        <v>0</v>
      </c>
      <c r="IB230" s="534">
        <f t="shared" si="589"/>
        <v>0</v>
      </c>
      <c r="IC230" s="534">
        <f t="shared" si="590"/>
        <v>0</v>
      </c>
      <c r="ID230" s="534">
        <f t="shared" si="591"/>
        <v>0</v>
      </c>
      <c r="IE230" s="534">
        <f t="shared" si="592"/>
        <v>0</v>
      </c>
      <c r="IF230" s="534">
        <f t="shared" si="593"/>
        <v>0</v>
      </c>
      <c r="IG230" s="534">
        <f t="shared" si="594"/>
        <v>0</v>
      </c>
      <c r="IH230" s="534">
        <f t="shared" si="595"/>
        <v>0</v>
      </c>
      <c r="II230" s="534">
        <f t="shared" si="596"/>
        <v>0</v>
      </c>
      <c r="IJ230" s="534">
        <f t="shared" si="597"/>
        <v>0</v>
      </c>
      <c r="IK230" s="534">
        <f t="shared" si="598"/>
        <v>0</v>
      </c>
      <c r="IL230" s="534">
        <f t="shared" si="599"/>
        <v>0</v>
      </c>
      <c r="IM230" s="534">
        <f t="shared" si="600"/>
        <v>0</v>
      </c>
      <c r="IN230" s="534">
        <f t="shared" si="601"/>
        <v>0</v>
      </c>
      <c r="IO230" s="534">
        <f t="shared" si="602"/>
        <v>0</v>
      </c>
      <c r="IP230" s="534">
        <f t="shared" si="603"/>
        <v>0</v>
      </c>
      <c r="IQ230" s="534">
        <f t="shared" si="604"/>
        <v>0</v>
      </c>
      <c r="IR230" s="534">
        <f t="shared" si="605"/>
        <v>0</v>
      </c>
      <c r="IT230" s="531">
        <f>IF(EXACT(A230,LCI!A70),LCI!P70,-1*10^6)</f>
        <v>0</v>
      </c>
      <c r="IU230" s="531">
        <f t="shared" si="606"/>
        <v>0</v>
      </c>
      <c r="IV230" s="531">
        <f t="shared" si="607"/>
        <v>0</v>
      </c>
      <c r="IW230" s="531">
        <f t="shared" si="608"/>
        <v>0</v>
      </c>
      <c r="IX230" s="531">
        <f t="shared" si="609"/>
        <v>0</v>
      </c>
      <c r="IY230" s="531">
        <f t="shared" si="610"/>
        <v>0</v>
      </c>
      <c r="IZ230" s="531">
        <f t="shared" si="611"/>
        <v>0</v>
      </c>
      <c r="JA230" s="531">
        <f t="shared" si="612"/>
        <v>0</v>
      </c>
      <c r="JB230" s="531">
        <f t="shared" si="613"/>
        <v>0</v>
      </c>
      <c r="JC230" s="531">
        <f t="shared" si="614"/>
        <v>0</v>
      </c>
      <c r="JD230" s="531">
        <f t="shared" si="615"/>
        <v>0</v>
      </c>
      <c r="JE230" s="531">
        <f t="shared" si="616"/>
        <v>0</v>
      </c>
      <c r="JF230" s="531">
        <f t="shared" si="617"/>
        <v>0</v>
      </c>
      <c r="JG230" s="531">
        <f t="shared" si="618"/>
        <v>0</v>
      </c>
      <c r="JH230" s="531">
        <f t="shared" si="619"/>
        <v>0</v>
      </c>
      <c r="JI230" s="531">
        <f t="shared" si="620"/>
        <v>0</v>
      </c>
      <c r="JJ230" s="531">
        <f t="shared" si="621"/>
        <v>0</v>
      </c>
      <c r="JK230" s="531">
        <f t="shared" si="622"/>
        <v>0</v>
      </c>
      <c r="JL230" s="531">
        <f t="shared" si="623"/>
        <v>0</v>
      </c>
      <c r="JM230" s="531">
        <f t="shared" si="624"/>
        <v>0</v>
      </c>
      <c r="JN230" s="531">
        <f t="shared" si="625"/>
        <v>0</v>
      </c>
      <c r="JO230" s="531">
        <f t="shared" si="626"/>
        <v>0</v>
      </c>
      <c r="JQ230" s="532">
        <f>IF(EXACT(A230,LCI!A70),LCI!Q70,-1*10^6)</f>
        <v>0</v>
      </c>
      <c r="JR230" s="532">
        <f t="shared" si="627"/>
        <v>0</v>
      </c>
      <c r="JS230" s="532">
        <f t="shared" si="628"/>
        <v>0</v>
      </c>
      <c r="JT230" s="532">
        <f t="shared" si="629"/>
        <v>0</v>
      </c>
      <c r="JU230" s="532">
        <f t="shared" si="630"/>
        <v>0</v>
      </c>
      <c r="JV230" s="532">
        <f t="shared" si="631"/>
        <v>0</v>
      </c>
      <c r="JW230" s="532">
        <f t="shared" si="632"/>
        <v>0</v>
      </c>
      <c r="JX230" s="532">
        <f t="shared" si="633"/>
        <v>0</v>
      </c>
      <c r="JY230" s="532">
        <f t="shared" si="634"/>
        <v>0</v>
      </c>
      <c r="JZ230" s="532">
        <f t="shared" si="635"/>
        <v>0</v>
      </c>
      <c r="KA230" s="532">
        <f t="shared" si="636"/>
        <v>0</v>
      </c>
      <c r="KB230" s="532">
        <f t="shared" si="637"/>
        <v>0</v>
      </c>
      <c r="KC230" s="532">
        <f t="shared" si="638"/>
        <v>0</v>
      </c>
      <c r="KD230" s="532">
        <f t="shared" si="639"/>
        <v>0</v>
      </c>
      <c r="KE230" s="532">
        <f t="shared" si="640"/>
        <v>0</v>
      </c>
      <c r="KF230" s="532">
        <f t="shared" si="641"/>
        <v>0</v>
      </c>
      <c r="KG230" s="532">
        <f t="shared" si="642"/>
        <v>0</v>
      </c>
      <c r="KH230" s="532">
        <f t="shared" si="643"/>
        <v>0</v>
      </c>
      <c r="KI230" s="532">
        <f t="shared" si="644"/>
        <v>0</v>
      </c>
      <c r="KJ230" s="532">
        <f t="shared" si="645"/>
        <v>0</v>
      </c>
      <c r="KK230" s="532">
        <f t="shared" si="646"/>
        <v>0</v>
      </c>
      <c r="KL230" s="532">
        <f t="shared" si="647"/>
        <v>0</v>
      </c>
      <c r="KN230" s="533">
        <f>IF(EXACT(A230,LCI!A70),LCI!R70,-1*10^6)</f>
        <v>0</v>
      </c>
      <c r="KO230" s="533">
        <f t="shared" si="648"/>
        <v>0</v>
      </c>
      <c r="KP230" s="533">
        <f t="shared" si="649"/>
        <v>0</v>
      </c>
      <c r="KQ230" s="533">
        <f t="shared" si="650"/>
        <v>0</v>
      </c>
      <c r="KR230" s="533">
        <f t="shared" si="651"/>
        <v>0</v>
      </c>
      <c r="KS230" s="533">
        <f t="shared" si="652"/>
        <v>0</v>
      </c>
      <c r="KT230" s="533">
        <f t="shared" si="653"/>
        <v>0</v>
      </c>
      <c r="KU230" s="533">
        <f t="shared" si="654"/>
        <v>0</v>
      </c>
      <c r="KV230" s="533">
        <f t="shared" si="655"/>
        <v>0</v>
      </c>
      <c r="KW230" s="533">
        <f t="shared" si="656"/>
        <v>0</v>
      </c>
      <c r="KX230" s="533">
        <f t="shared" si="657"/>
        <v>0</v>
      </c>
      <c r="KY230" s="533">
        <f t="shared" si="658"/>
        <v>0</v>
      </c>
      <c r="KZ230" s="533">
        <f t="shared" si="659"/>
        <v>0</v>
      </c>
      <c r="LA230" s="533">
        <f t="shared" si="660"/>
        <v>0</v>
      </c>
      <c r="LB230" s="533">
        <f t="shared" si="661"/>
        <v>0</v>
      </c>
      <c r="LC230" s="533">
        <f t="shared" si="662"/>
        <v>0</v>
      </c>
      <c r="LD230" s="533">
        <f t="shared" si="663"/>
        <v>0</v>
      </c>
      <c r="LE230" s="533">
        <f t="shared" si="664"/>
        <v>0</v>
      </c>
      <c r="LF230" s="533">
        <f t="shared" si="665"/>
        <v>0</v>
      </c>
      <c r="LG230" s="533">
        <f t="shared" si="666"/>
        <v>0</v>
      </c>
      <c r="LH230" s="533">
        <f t="shared" si="667"/>
        <v>0</v>
      </c>
      <c r="LI230" s="533">
        <f t="shared" si="668"/>
        <v>0</v>
      </c>
    </row>
    <row r="231" spans="1:321" x14ac:dyDescent="0.25">
      <c r="A231" s="14" t="str">
        <f>LCI!A71</f>
        <v>Algal Oil (kg/yr)</v>
      </c>
      <c r="B231" s="43">
        <f>B121-B79</f>
        <v>0</v>
      </c>
      <c r="C231" s="43">
        <f t="shared" ref="C231:P231" si="674">C121-C79</f>
        <v>0</v>
      </c>
      <c r="D231" s="43">
        <f t="shared" si="674"/>
        <v>0</v>
      </c>
      <c r="E231" s="43">
        <f t="shared" si="674"/>
        <v>0</v>
      </c>
      <c r="F231" s="43">
        <f t="shared" si="674"/>
        <v>0</v>
      </c>
      <c r="G231" s="43">
        <f t="shared" si="674"/>
        <v>0</v>
      </c>
      <c r="H231" s="43">
        <f t="shared" si="674"/>
        <v>0</v>
      </c>
      <c r="I231" s="43">
        <f t="shared" si="674"/>
        <v>0</v>
      </c>
      <c r="J231" s="43">
        <f t="shared" si="674"/>
        <v>0</v>
      </c>
      <c r="K231" s="43">
        <f>K121-K79</f>
        <v>0</v>
      </c>
      <c r="L231" s="43">
        <f>L121-L79</f>
        <v>0</v>
      </c>
      <c r="M231" s="43">
        <f t="shared" si="674"/>
        <v>0</v>
      </c>
      <c r="N231" s="43">
        <f t="shared" si="674"/>
        <v>0</v>
      </c>
      <c r="O231" s="258">
        <f t="shared" si="674"/>
        <v>0</v>
      </c>
      <c r="P231" s="252">
        <f t="shared" si="674"/>
        <v>0</v>
      </c>
      <c r="Q231" s="252"/>
      <c r="R231" s="252"/>
      <c r="S231" s="252"/>
      <c r="T231" s="269"/>
      <c r="U231" s="252"/>
      <c r="V231" s="252"/>
      <c r="X231" s="45">
        <f>IF(EXACT(A231,LCI!A71),LCI!G71,-1*10^6)</f>
        <v>0.5</v>
      </c>
      <c r="Y231" s="47">
        <f t="shared" si="411"/>
        <v>0</v>
      </c>
      <c r="Z231" s="47">
        <f t="shared" si="412"/>
        <v>0</v>
      </c>
      <c r="AA231" s="47">
        <f t="shared" si="413"/>
        <v>0</v>
      </c>
      <c r="AB231" s="47">
        <f t="shared" si="414"/>
        <v>0</v>
      </c>
      <c r="AC231" s="47">
        <f t="shared" si="415"/>
        <v>0</v>
      </c>
      <c r="AD231" s="47">
        <f t="shared" si="416"/>
        <v>0</v>
      </c>
      <c r="AE231" s="47">
        <f t="shared" si="417"/>
        <v>0</v>
      </c>
      <c r="AF231" s="47">
        <f t="shared" si="418"/>
        <v>0</v>
      </c>
      <c r="AG231" s="47">
        <f t="shared" si="419"/>
        <v>0</v>
      </c>
      <c r="AH231" s="47">
        <f t="shared" si="420"/>
        <v>0</v>
      </c>
      <c r="AI231" s="47">
        <f t="shared" si="421"/>
        <v>0</v>
      </c>
      <c r="AJ231" s="47">
        <f t="shared" si="499"/>
        <v>0</v>
      </c>
      <c r="AK231" s="47">
        <f t="shared" si="471"/>
        <v>0</v>
      </c>
      <c r="AL231" s="262">
        <f t="shared" si="472"/>
        <v>0</v>
      </c>
      <c r="AM231" s="260">
        <f t="shared" si="473"/>
        <v>0</v>
      </c>
      <c r="AN231" s="260">
        <f t="shared" si="426"/>
        <v>0</v>
      </c>
      <c r="AO231" s="260">
        <f t="shared" si="427"/>
        <v>0</v>
      </c>
      <c r="AP231" s="260">
        <f t="shared" si="428"/>
        <v>0</v>
      </c>
      <c r="AQ231" s="260">
        <f t="shared" si="429"/>
        <v>0</v>
      </c>
      <c r="AR231" s="260">
        <f t="shared" si="430"/>
        <v>0</v>
      </c>
      <c r="AS231" s="260">
        <f t="shared" si="431"/>
        <v>0</v>
      </c>
      <c r="AU231" s="41">
        <f>IF(EXACT(A231,LCI!A71),LCI!H71,-1*10^6)</f>
        <v>-2000</v>
      </c>
      <c r="AV231" s="71">
        <f t="shared" si="432"/>
        <v>0</v>
      </c>
      <c r="AW231" s="71">
        <f t="shared" si="433"/>
        <v>0</v>
      </c>
      <c r="AX231" s="71">
        <f t="shared" si="434"/>
        <v>0</v>
      </c>
      <c r="AY231" s="71">
        <f t="shared" si="435"/>
        <v>0</v>
      </c>
      <c r="AZ231" s="71">
        <f t="shared" si="436"/>
        <v>0</v>
      </c>
      <c r="BA231" s="71">
        <f t="shared" si="437"/>
        <v>0</v>
      </c>
      <c r="BB231" s="71">
        <f t="shared" si="438"/>
        <v>0</v>
      </c>
      <c r="BC231" s="71">
        <f t="shared" si="439"/>
        <v>0</v>
      </c>
      <c r="BD231" s="520">
        <f t="shared" si="440"/>
        <v>0</v>
      </c>
      <c r="BE231" s="521">
        <f t="shared" si="441"/>
        <v>0</v>
      </c>
      <c r="BF231" s="71">
        <f t="shared" si="442"/>
        <v>0</v>
      </c>
      <c r="BG231" s="521">
        <f t="shared" si="443"/>
        <v>0</v>
      </c>
      <c r="BH231" s="521">
        <f t="shared" si="444"/>
        <v>0</v>
      </c>
      <c r="BI231" s="71">
        <f t="shared" si="445"/>
        <v>0</v>
      </c>
      <c r="BJ231" s="71">
        <f t="shared" si="446"/>
        <v>0</v>
      </c>
      <c r="BK231" s="71">
        <f t="shared" si="447"/>
        <v>0</v>
      </c>
      <c r="BL231" s="71">
        <f t="shared" si="448"/>
        <v>0</v>
      </c>
      <c r="BM231" s="71">
        <f t="shared" si="449"/>
        <v>0</v>
      </c>
      <c r="BN231" s="71">
        <f t="shared" si="450"/>
        <v>0</v>
      </c>
      <c r="BO231" s="71">
        <f t="shared" si="451"/>
        <v>0</v>
      </c>
      <c r="BP231" s="71">
        <f t="shared" si="452"/>
        <v>0</v>
      </c>
      <c r="BR231" s="507">
        <f>IF(EXACT(A231,LCI!A71),LCI!I71,-1*10^6)</f>
        <v>0</v>
      </c>
      <c r="BS231" s="507">
        <f t="shared" si="474"/>
        <v>0</v>
      </c>
      <c r="BT231" s="507">
        <f t="shared" si="475"/>
        <v>0</v>
      </c>
      <c r="BU231" s="507">
        <f t="shared" si="453"/>
        <v>0</v>
      </c>
      <c r="BV231" s="507">
        <f t="shared" si="453"/>
        <v>0</v>
      </c>
      <c r="BW231" s="507">
        <f t="shared" si="454"/>
        <v>0</v>
      </c>
      <c r="BX231" s="507">
        <f t="shared" si="455"/>
        <v>0</v>
      </c>
      <c r="BY231" s="507">
        <f t="shared" si="456"/>
        <v>0</v>
      </c>
      <c r="BZ231" s="507">
        <f t="shared" si="457"/>
        <v>0</v>
      </c>
      <c r="CA231" s="507">
        <f t="shared" si="458"/>
        <v>0</v>
      </c>
      <c r="CB231" s="507">
        <f t="shared" si="459"/>
        <v>0</v>
      </c>
      <c r="CC231" s="507">
        <f t="shared" si="460"/>
        <v>0</v>
      </c>
      <c r="CD231" s="507">
        <f t="shared" si="461"/>
        <v>0</v>
      </c>
      <c r="CE231" s="507">
        <f t="shared" si="462"/>
        <v>0</v>
      </c>
      <c r="CF231" s="507">
        <f t="shared" si="463"/>
        <v>0</v>
      </c>
      <c r="CG231" s="507">
        <f t="shared" si="464"/>
        <v>0</v>
      </c>
      <c r="CH231" s="507">
        <f t="shared" si="464"/>
        <v>0</v>
      </c>
      <c r="CI231" s="507">
        <f t="shared" si="465"/>
        <v>0</v>
      </c>
      <c r="CJ231" s="507">
        <f t="shared" si="466"/>
        <v>0</v>
      </c>
      <c r="CK231" s="507">
        <f t="shared" si="467"/>
        <v>0</v>
      </c>
      <c r="CL231" s="507">
        <f t="shared" si="476"/>
        <v>0</v>
      </c>
      <c r="CM231" s="507">
        <f t="shared" si="468"/>
        <v>0</v>
      </c>
      <c r="CO231" s="511">
        <f>IF(EXACT(A231,LCI!A71),LCI!F71,-1*10^6)</f>
        <v>0</v>
      </c>
      <c r="CP231" s="511">
        <f t="shared" si="477"/>
        <v>0</v>
      </c>
      <c r="CQ231" s="511">
        <f t="shared" si="478"/>
        <v>0</v>
      </c>
      <c r="CR231" s="511">
        <f t="shared" si="479"/>
        <v>0</v>
      </c>
      <c r="CS231" s="511">
        <f t="shared" si="480"/>
        <v>0</v>
      </c>
      <c r="CT231" s="511">
        <f t="shared" si="481"/>
        <v>0</v>
      </c>
      <c r="CU231" s="511">
        <f t="shared" si="482"/>
        <v>0</v>
      </c>
      <c r="CV231" s="511">
        <f t="shared" si="483"/>
        <v>0</v>
      </c>
      <c r="CW231" s="511">
        <f t="shared" si="484"/>
        <v>0</v>
      </c>
      <c r="CX231" s="511">
        <f t="shared" si="485"/>
        <v>0</v>
      </c>
      <c r="CY231" s="511">
        <f t="shared" si="486"/>
        <v>0</v>
      </c>
      <c r="CZ231" s="511">
        <f t="shared" si="487"/>
        <v>0</v>
      </c>
      <c r="DA231" s="511">
        <f t="shared" si="488"/>
        <v>0</v>
      </c>
      <c r="DB231" s="511">
        <f t="shared" si="489"/>
        <v>0</v>
      </c>
      <c r="DC231" s="511">
        <f t="shared" si="490"/>
        <v>0</v>
      </c>
      <c r="DD231" s="511">
        <f t="shared" si="491"/>
        <v>0</v>
      </c>
      <c r="DE231" s="511">
        <f t="shared" si="492"/>
        <v>0</v>
      </c>
      <c r="DF231" s="511">
        <f t="shared" si="493"/>
        <v>0</v>
      </c>
      <c r="DG231" s="511">
        <f t="shared" si="494"/>
        <v>0</v>
      </c>
      <c r="DH231" s="511">
        <f t="shared" si="495"/>
        <v>0</v>
      </c>
      <c r="DI231" s="511">
        <f t="shared" si="496"/>
        <v>0</v>
      </c>
      <c r="DJ231" s="511">
        <f t="shared" si="497"/>
        <v>0</v>
      </c>
      <c r="DL231" s="530">
        <f>IF(EXACT(A231,LCI!A71),LCI!J71,-1*10^6)</f>
        <v>0</v>
      </c>
      <c r="DM231" s="530">
        <f t="shared" si="501"/>
        <v>0</v>
      </c>
      <c r="DN231" s="530">
        <f t="shared" si="502"/>
        <v>0</v>
      </c>
      <c r="DO231" s="530">
        <f t="shared" si="503"/>
        <v>0</v>
      </c>
      <c r="DP231" s="530">
        <f t="shared" si="504"/>
        <v>0</v>
      </c>
      <c r="DQ231" s="530">
        <f t="shared" si="505"/>
        <v>0</v>
      </c>
      <c r="DR231" s="530">
        <f t="shared" si="506"/>
        <v>0</v>
      </c>
      <c r="DS231" s="530">
        <f t="shared" si="507"/>
        <v>0</v>
      </c>
      <c r="DT231" s="530">
        <f t="shared" si="508"/>
        <v>0</v>
      </c>
      <c r="DU231" s="530">
        <f t="shared" si="509"/>
        <v>0</v>
      </c>
      <c r="DV231" s="530">
        <f t="shared" si="510"/>
        <v>0</v>
      </c>
      <c r="DW231" s="530">
        <f t="shared" si="511"/>
        <v>0</v>
      </c>
      <c r="DX231" s="530">
        <f t="shared" si="512"/>
        <v>0</v>
      </c>
      <c r="DY231" s="530">
        <f t="shared" si="513"/>
        <v>0</v>
      </c>
      <c r="DZ231" s="530">
        <f t="shared" si="514"/>
        <v>0</v>
      </c>
      <c r="EA231" s="530">
        <f t="shared" si="515"/>
        <v>0</v>
      </c>
      <c r="EB231" s="530">
        <f t="shared" si="516"/>
        <v>0</v>
      </c>
      <c r="EC231" s="530">
        <f t="shared" si="517"/>
        <v>0</v>
      </c>
      <c r="ED231" s="530">
        <f t="shared" si="518"/>
        <v>0</v>
      </c>
      <c r="EE231" s="530">
        <f t="shared" si="519"/>
        <v>0</v>
      </c>
      <c r="EF231" s="530">
        <f t="shared" si="520"/>
        <v>0</v>
      </c>
      <c r="EG231" s="530">
        <f t="shared" si="521"/>
        <v>0</v>
      </c>
      <c r="EI231" s="535">
        <f>IF(EXACT(A231,LCI!A71),LCI!K71,-1*10^6)</f>
        <v>0</v>
      </c>
      <c r="EJ231" s="531">
        <f t="shared" si="522"/>
        <v>0</v>
      </c>
      <c r="EK231" s="536">
        <f t="shared" si="523"/>
        <v>0</v>
      </c>
      <c r="EL231" s="531">
        <f t="shared" si="524"/>
        <v>0</v>
      </c>
      <c r="EM231" s="531">
        <f t="shared" si="525"/>
        <v>0</v>
      </c>
      <c r="EN231" s="531">
        <f t="shared" si="526"/>
        <v>0</v>
      </c>
      <c r="EO231" s="531">
        <f t="shared" si="527"/>
        <v>0</v>
      </c>
      <c r="EP231" s="531">
        <f t="shared" si="528"/>
        <v>0</v>
      </c>
      <c r="EQ231" s="531">
        <f t="shared" si="529"/>
        <v>0</v>
      </c>
      <c r="ER231" s="531">
        <f t="shared" si="530"/>
        <v>0</v>
      </c>
      <c r="ES231" s="531">
        <f t="shared" si="531"/>
        <v>0</v>
      </c>
      <c r="ET231" s="531">
        <f t="shared" si="532"/>
        <v>0</v>
      </c>
      <c r="EU231" s="531">
        <f t="shared" si="533"/>
        <v>0</v>
      </c>
      <c r="EV231" s="531">
        <f t="shared" si="534"/>
        <v>0</v>
      </c>
      <c r="EW231" s="531">
        <f t="shared" si="535"/>
        <v>0</v>
      </c>
      <c r="EX231" s="531">
        <f t="shared" si="536"/>
        <v>0</v>
      </c>
      <c r="EY231" s="531">
        <f t="shared" si="537"/>
        <v>0</v>
      </c>
      <c r="EZ231" s="531">
        <f t="shared" si="538"/>
        <v>0</v>
      </c>
      <c r="FA231" s="531">
        <f t="shared" si="539"/>
        <v>0</v>
      </c>
      <c r="FB231" s="531">
        <f t="shared" si="540"/>
        <v>0</v>
      </c>
      <c r="FC231" s="531">
        <f t="shared" si="541"/>
        <v>0</v>
      </c>
      <c r="FD231" s="531">
        <f t="shared" si="542"/>
        <v>0</v>
      </c>
      <c r="FF231" s="532">
        <f>IF(EXACT(A231,LCI!A71),LCI!L71,-1*10^6)</f>
        <v>0</v>
      </c>
      <c r="FG231" s="532">
        <f t="shared" si="543"/>
        <v>0</v>
      </c>
      <c r="FH231" s="532">
        <f t="shared" si="544"/>
        <v>0</v>
      </c>
      <c r="FI231" s="532">
        <f t="shared" si="545"/>
        <v>0</v>
      </c>
      <c r="FJ231" s="532">
        <f t="shared" si="546"/>
        <v>0</v>
      </c>
      <c r="FK231" s="532">
        <f t="shared" si="547"/>
        <v>0</v>
      </c>
      <c r="FL231" s="532">
        <f t="shared" si="548"/>
        <v>0</v>
      </c>
      <c r="FM231" s="532">
        <f t="shared" si="549"/>
        <v>0</v>
      </c>
      <c r="FN231" s="532">
        <f t="shared" si="550"/>
        <v>0</v>
      </c>
      <c r="FO231" s="532">
        <f t="shared" si="551"/>
        <v>0</v>
      </c>
      <c r="FP231" s="532">
        <f t="shared" si="552"/>
        <v>0</v>
      </c>
      <c r="FQ231" s="532">
        <f t="shared" si="553"/>
        <v>0</v>
      </c>
      <c r="FR231" s="532">
        <f t="shared" si="554"/>
        <v>0</v>
      </c>
      <c r="FS231" s="532">
        <f t="shared" si="555"/>
        <v>0</v>
      </c>
      <c r="FT231" s="532">
        <f t="shared" si="556"/>
        <v>0</v>
      </c>
      <c r="FU231" s="532">
        <f t="shared" si="557"/>
        <v>0</v>
      </c>
      <c r="FV231" s="532">
        <f t="shared" si="558"/>
        <v>0</v>
      </c>
      <c r="FW231" s="532">
        <f t="shared" si="559"/>
        <v>0</v>
      </c>
      <c r="FX231" s="532">
        <f t="shared" si="560"/>
        <v>0</v>
      </c>
      <c r="FY231" s="532">
        <f t="shared" si="561"/>
        <v>0</v>
      </c>
      <c r="FZ231" s="532">
        <f t="shared" si="562"/>
        <v>0</v>
      </c>
      <c r="GA231" s="532">
        <f t="shared" si="563"/>
        <v>0</v>
      </c>
      <c r="GC231" s="533">
        <f>IF(EXACT(A231,LCI!A71),LCI!M71,-1*10^6)</f>
        <v>0</v>
      </c>
      <c r="GD231" s="533">
        <f t="shared" si="564"/>
        <v>0</v>
      </c>
      <c r="GE231" s="533">
        <f t="shared" si="565"/>
        <v>0</v>
      </c>
      <c r="GF231" s="533">
        <f t="shared" si="566"/>
        <v>0</v>
      </c>
      <c r="GG231" s="533">
        <f t="shared" si="567"/>
        <v>0</v>
      </c>
      <c r="GH231" s="533">
        <f t="shared" si="568"/>
        <v>0</v>
      </c>
      <c r="GI231" s="533">
        <f t="shared" si="569"/>
        <v>0</v>
      </c>
      <c r="GJ231" s="533">
        <f t="shared" si="570"/>
        <v>0</v>
      </c>
      <c r="GK231" s="533">
        <f t="shared" si="571"/>
        <v>0</v>
      </c>
      <c r="GL231" s="533">
        <f t="shared" si="572"/>
        <v>0</v>
      </c>
      <c r="GM231" s="533">
        <f t="shared" si="573"/>
        <v>0</v>
      </c>
      <c r="GN231" s="533">
        <f t="shared" si="574"/>
        <v>0</v>
      </c>
      <c r="GO231" s="533">
        <f t="shared" si="575"/>
        <v>0</v>
      </c>
      <c r="GP231" s="533">
        <f t="shared" si="576"/>
        <v>0</v>
      </c>
      <c r="GQ231" s="533">
        <f t="shared" si="577"/>
        <v>0</v>
      </c>
      <c r="GR231" s="533">
        <f t="shared" si="578"/>
        <v>0</v>
      </c>
      <c r="GS231" s="533">
        <f t="shared" si="579"/>
        <v>0</v>
      </c>
      <c r="GT231" s="533">
        <f t="shared" si="580"/>
        <v>0</v>
      </c>
      <c r="GU231" s="533">
        <f t="shared" si="581"/>
        <v>0</v>
      </c>
      <c r="GV231" s="533">
        <f t="shared" si="582"/>
        <v>0</v>
      </c>
      <c r="GW231" s="533">
        <f t="shared" si="583"/>
        <v>0</v>
      </c>
      <c r="GX231" s="533">
        <f t="shared" si="584"/>
        <v>0</v>
      </c>
      <c r="GZ231" s="511">
        <f>IF(EXACT(A231,LCI!A71),LCI!N71,-1*10^6)</f>
        <v>0</v>
      </c>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W231" s="534">
        <f>IF(EXACT(A231,LCI!A71),LCI!O71,-1*10^6)</f>
        <v>0</v>
      </c>
      <c r="HX231" s="534">
        <f t="shared" si="585"/>
        <v>0</v>
      </c>
      <c r="HY231" s="534">
        <f t="shared" si="586"/>
        <v>0</v>
      </c>
      <c r="HZ231" s="534">
        <f t="shared" si="587"/>
        <v>0</v>
      </c>
      <c r="IA231" s="534">
        <f t="shared" si="588"/>
        <v>0</v>
      </c>
      <c r="IB231" s="534">
        <f t="shared" si="589"/>
        <v>0</v>
      </c>
      <c r="IC231" s="534">
        <f t="shared" si="590"/>
        <v>0</v>
      </c>
      <c r="ID231" s="534">
        <f t="shared" si="591"/>
        <v>0</v>
      </c>
      <c r="IE231" s="534">
        <f t="shared" si="592"/>
        <v>0</v>
      </c>
      <c r="IF231" s="534">
        <f t="shared" si="593"/>
        <v>0</v>
      </c>
      <c r="IG231" s="534">
        <f t="shared" si="594"/>
        <v>0</v>
      </c>
      <c r="IH231" s="534">
        <f t="shared" si="595"/>
        <v>0</v>
      </c>
      <c r="II231" s="534">
        <f t="shared" si="596"/>
        <v>0</v>
      </c>
      <c r="IJ231" s="534">
        <f t="shared" si="597"/>
        <v>0</v>
      </c>
      <c r="IK231" s="534">
        <f t="shared" si="598"/>
        <v>0</v>
      </c>
      <c r="IL231" s="534">
        <f t="shared" si="599"/>
        <v>0</v>
      </c>
      <c r="IM231" s="534">
        <f t="shared" si="600"/>
        <v>0</v>
      </c>
      <c r="IN231" s="534">
        <f t="shared" si="601"/>
        <v>0</v>
      </c>
      <c r="IO231" s="534">
        <f t="shared" si="602"/>
        <v>0</v>
      </c>
      <c r="IP231" s="534">
        <f t="shared" si="603"/>
        <v>0</v>
      </c>
      <c r="IQ231" s="534">
        <f t="shared" si="604"/>
        <v>0</v>
      </c>
      <c r="IR231" s="534">
        <f t="shared" si="605"/>
        <v>0</v>
      </c>
      <c r="IT231" s="531">
        <f>IF(EXACT(A231,LCI!A71),LCI!P71,-1*10^6)</f>
        <v>0</v>
      </c>
      <c r="IU231" s="531">
        <f t="shared" si="606"/>
        <v>0</v>
      </c>
      <c r="IV231" s="531">
        <f t="shared" si="607"/>
        <v>0</v>
      </c>
      <c r="IW231" s="531">
        <f t="shared" si="608"/>
        <v>0</v>
      </c>
      <c r="IX231" s="531">
        <f t="shared" si="609"/>
        <v>0</v>
      </c>
      <c r="IY231" s="531">
        <f t="shared" si="610"/>
        <v>0</v>
      </c>
      <c r="IZ231" s="531">
        <f t="shared" si="611"/>
        <v>0</v>
      </c>
      <c r="JA231" s="531">
        <f t="shared" si="612"/>
        <v>0</v>
      </c>
      <c r="JB231" s="531">
        <f t="shared" si="613"/>
        <v>0</v>
      </c>
      <c r="JC231" s="531">
        <f t="shared" si="614"/>
        <v>0</v>
      </c>
      <c r="JD231" s="531">
        <f t="shared" si="615"/>
        <v>0</v>
      </c>
      <c r="JE231" s="531">
        <f t="shared" si="616"/>
        <v>0</v>
      </c>
      <c r="JF231" s="531">
        <f t="shared" si="617"/>
        <v>0</v>
      </c>
      <c r="JG231" s="531">
        <f t="shared" si="618"/>
        <v>0</v>
      </c>
      <c r="JH231" s="531">
        <f t="shared" si="619"/>
        <v>0</v>
      </c>
      <c r="JI231" s="531">
        <f t="shared" si="620"/>
        <v>0</v>
      </c>
      <c r="JJ231" s="531">
        <f t="shared" si="621"/>
        <v>0</v>
      </c>
      <c r="JK231" s="531">
        <f t="shared" si="622"/>
        <v>0</v>
      </c>
      <c r="JL231" s="531">
        <f t="shared" si="623"/>
        <v>0</v>
      </c>
      <c r="JM231" s="531">
        <f t="shared" si="624"/>
        <v>0</v>
      </c>
      <c r="JN231" s="531">
        <f t="shared" si="625"/>
        <v>0</v>
      </c>
      <c r="JO231" s="531">
        <f t="shared" si="626"/>
        <v>0</v>
      </c>
      <c r="JQ231" s="532">
        <f>IF(EXACT(A231,LCI!A71),LCI!Q71,-1*10^6)</f>
        <v>0</v>
      </c>
      <c r="JR231" s="532">
        <f t="shared" si="627"/>
        <v>0</v>
      </c>
      <c r="JS231" s="532">
        <f t="shared" si="628"/>
        <v>0</v>
      </c>
      <c r="JT231" s="532">
        <f t="shared" si="629"/>
        <v>0</v>
      </c>
      <c r="JU231" s="532">
        <f t="shared" si="630"/>
        <v>0</v>
      </c>
      <c r="JV231" s="532">
        <f t="shared" si="631"/>
        <v>0</v>
      </c>
      <c r="JW231" s="532">
        <f t="shared" si="632"/>
        <v>0</v>
      </c>
      <c r="JX231" s="532">
        <f t="shared" si="633"/>
        <v>0</v>
      </c>
      <c r="JY231" s="532">
        <f t="shared" si="634"/>
        <v>0</v>
      </c>
      <c r="JZ231" s="532">
        <f t="shared" si="635"/>
        <v>0</v>
      </c>
      <c r="KA231" s="532">
        <f t="shared" si="636"/>
        <v>0</v>
      </c>
      <c r="KB231" s="532">
        <f t="shared" si="637"/>
        <v>0</v>
      </c>
      <c r="KC231" s="532">
        <f t="shared" si="638"/>
        <v>0</v>
      </c>
      <c r="KD231" s="532">
        <f t="shared" si="639"/>
        <v>0</v>
      </c>
      <c r="KE231" s="532">
        <f t="shared" si="640"/>
        <v>0</v>
      </c>
      <c r="KF231" s="532">
        <f t="shared" si="641"/>
        <v>0</v>
      </c>
      <c r="KG231" s="532">
        <f t="shared" si="642"/>
        <v>0</v>
      </c>
      <c r="KH231" s="532">
        <f t="shared" si="643"/>
        <v>0</v>
      </c>
      <c r="KI231" s="532">
        <f t="shared" si="644"/>
        <v>0</v>
      </c>
      <c r="KJ231" s="532">
        <f t="shared" si="645"/>
        <v>0</v>
      </c>
      <c r="KK231" s="532">
        <f t="shared" si="646"/>
        <v>0</v>
      </c>
      <c r="KL231" s="532">
        <f t="shared" si="647"/>
        <v>0</v>
      </c>
      <c r="KN231" s="533">
        <f>IF(EXACT(A231,LCI!A71),LCI!R71,-1*10^6)</f>
        <v>0</v>
      </c>
      <c r="KO231" s="533">
        <f t="shared" si="648"/>
        <v>0</v>
      </c>
      <c r="KP231" s="533">
        <f t="shared" si="649"/>
        <v>0</v>
      </c>
      <c r="KQ231" s="533">
        <f t="shared" si="650"/>
        <v>0</v>
      </c>
      <c r="KR231" s="533">
        <f t="shared" si="651"/>
        <v>0</v>
      </c>
      <c r="KS231" s="533">
        <f t="shared" si="652"/>
        <v>0</v>
      </c>
      <c r="KT231" s="533">
        <f t="shared" si="653"/>
        <v>0</v>
      </c>
      <c r="KU231" s="533">
        <f t="shared" si="654"/>
        <v>0</v>
      </c>
      <c r="KV231" s="533">
        <f t="shared" si="655"/>
        <v>0</v>
      </c>
      <c r="KW231" s="533">
        <f t="shared" si="656"/>
        <v>0</v>
      </c>
      <c r="KX231" s="533">
        <f t="shared" si="657"/>
        <v>0</v>
      </c>
      <c r="KY231" s="533">
        <f t="shared" si="658"/>
        <v>0</v>
      </c>
      <c r="KZ231" s="533">
        <f t="shared" si="659"/>
        <v>0</v>
      </c>
      <c r="LA231" s="533">
        <f t="shared" si="660"/>
        <v>0</v>
      </c>
      <c r="LB231" s="533">
        <f t="shared" si="661"/>
        <v>0</v>
      </c>
      <c r="LC231" s="533">
        <f t="shared" si="662"/>
        <v>0</v>
      </c>
      <c r="LD231" s="533">
        <f t="shared" si="663"/>
        <v>0</v>
      </c>
      <c r="LE231" s="533">
        <f t="shared" si="664"/>
        <v>0</v>
      </c>
      <c r="LF231" s="533">
        <f t="shared" si="665"/>
        <v>0</v>
      </c>
      <c r="LG231" s="533">
        <f t="shared" si="666"/>
        <v>0</v>
      </c>
      <c r="LH231" s="533">
        <f t="shared" si="667"/>
        <v>0</v>
      </c>
      <c r="LI231" s="533">
        <f t="shared" si="668"/>
        <v>0</v>
      </c>
    </row>
    <row r="232" spans="1:321" x14ac:dyDescent="0.25">
      <c r="A232" s="14" t="str">
        <f>LCI!A72</f>
        <v>Biochar (kg/yr)</v>
      </c>
      <c r="B232" s="43">
        <f>B122</f>
        <v>0</v>
      </c>
      <c r="C232" s="43">
        <f t="shared" ref="C232:P232" si="675">C122</f>
        <v>0</v>
      </c>
      <c r="D232" s="43">
        <f t="shared" si="675"/>
        <v>0</v>
      </c>
      <c r="E232" s="43">
        <f t="shared" si="675"/>
        <v>0</v>
      </c>
      <c r="F232" s="43">
        <f t="shared" si="675"/>
        <v>0</v>
      </c>
      <c r="G232" s="43">
        <f t="shared" si="675"/>
        <v>0</v>
      </c>
      <c r="H232" s="43">
        <f t="shared" si="675"/>
        <v>0</v>
      </c>
      <c r="I232" s="43">
        <f t="shared" si="675"/>
        <v>0</v>
      </c>
      <c r="J232" s="43">
        <f t="shared" si="675"/>
        <v>0</v>
      </c>
      <c r="K232" s="43">
        <f t="shared" si="675"/>
        <v>0</v>
      </c>
      <c r="L232" s="43">
        <f t="shared" si="675"/>
        <v>0</v>
      </c>
      <c r="M232" s="43">
        <f t="shared" si="675"/>
        <v>0</v>
      </c>
      <c r="N232" s="43">
        <f t="shared" si="675"/>
        <v>0</v>
      </c>
      <c r="O232" s="43">
        <f t="shared" si="675"/>
        <v>0</v>
      </c>
      <c r="P232" s="43">
        <f t="shared" si="675"/>
        <v>0</v>
      </c>
      <c r="Q232" s="252"/>
      <c r="R232" s="252"/>
      <c r="S232" s="252"/>
      <c r="T232" s="269"/>
      <c r="U232" s="252"/>
      <c r="V232" s="252"/>
      <c r="X232" s="45">
        <f>IF(EXACT(A232,LCI!A72),LCI!G72,-1*10^6)</f>
        <v>0.1</v>
      </c>
      <c r="Y232" s="47">
        <f t="shared" ref="Y232" si="676">B232*$X232</f>
        <v>0</v>
      </c>
      <c r="Z232" s="47">
        <f t="shared" ref="Z232" si="677">C232*$X232</f>
        <v>0</v>
      </c>
      <c r="AA232" s="47">
        <f t="shared" ref="AA232" si="678">D232*$X232</f>
        <v>0</v>
      </c>
      <c r="AB232" s="47">
        <f t="shared" si="414"/>
        <v>0</v>
      </c>
      <c r="AC232" s="47">
        <f t="shared" si="415"/>
        <v>0</v>
      </c>
      <c r="AD232" s="47">
        <f t="shared" si="416"/>
        <v>0</v>
      </c>
      <c r="AE232" s="47">
        <f t="shared" si="417"/>
        <v>0</v>
      </c>
      <c r="AF232" s="47">
        <f t="shared" si="418"/>
        <v>0</v>
      </c>
      <c r="AG232" s="47">
        <f t="shared" si="419"/>
        <v>0</v>
      </c>
      <c r="AH232" s="47">
        <f t="shared" si="420"/>
        <v>0</v>
      </c>
      <c r="AI232" s="47">
        <f t="shared" si="421"/>
        <v>0</v>
      </c>
      <c r="AJ232" s="47">
        <f t="shared" si="499"/>
        <v>0</v>
      </c>
      <c r="AK232" s="47">
        <f t="shared" si="471"/>
        <v>0</v>
      </c>
      <c r="AL232" s="47">
        <f t="shared" si="472"/>
        <v>0</v>
      </c>
      <c r="AM232" s="47">
        <f t="shared" si="473"/>
        <v>0</v>
      </c>
      <c r="AN232" s="47">
        <f t="shared" si="426"/>
        <v>0</v>
      </c>
      <c r="AO232" s="47">
        <f t="shared" si="427"/>
        <v>0</v>
      </c>
      <c r="AP232" s="47">
        <f t="shared" si="428"/>
        <v>0</v>
      </c>
      <c r="AQ232" s="47">
        <f t="shared" si="429"/>
        <v>0</v>
      </c>
      <c r="AR232" s="47">
        <f t="shared" si="430"/>
        <v>0</v>
      </c>
      <c r="AS232" s="47">
        <f t="shared" si="431"/>
        <v>0</v>
      </c>
      <c r="AU232" s="41">
        <f>IF(EXACT(A232,LCI!A72),LCI!H72,-1*10^6)</f>
        <v>-2000</v>
      </c>
      <c r="AV232" s="71">
        <f t="shared" si="432"/>
        <v>0</v>
      </c>
      <c r="AW232" s="71">
        <f t="shared" si="433"/>
        <v>0</v>
      </c>
      <c r="AX232" s="71">
        <f t="shared" si="434"/>
        <v>0</v>
      </c>
      <c r="AY232" s="71">
        <f t="shared" si="435"/>
        <v>0</v>
      </c>
      <c r="AZ232" s="71">
        <f t="shared" si="436"/>
        <v>0</v>
      </c>
      <c r="BA232" s="71">
        <f t="shared" si="437"/>
        <v>0</v>
      </c>
      <c r="BB232" s="71">
        <f t="shared" si="438"/>
        <v>0</v>
      </c>
      <c r="BC232" s="71">
        <f t="shared" si="439"/>
        <v>0</v>
      </c>
      <c r="BD232" s="520">
        <f t="shared" si="440"/>
        <v>0</v>
      </c>
      <c r="BE232" s="521">
        <f t="shared" si="441"/>
        <v>0</v>
      </c>
      <c r="BF232" s="71">
        <f t="shared" si="442"/>
        <v>0</v>
      </c>
      <c r="BG232" s="521">
        <f t="shared" si="443"/>
        <v>0</v>
      </c>
      <c r="BH232" s="521">
        <f t="shared" si="444"/>
        <v>0</v>
      </c>
      <c r="BI232" s="71">
        <f t="shared" si="445"/>
        <v>0</v>
      </c>
      <c r="BJ232" s="71">
        <f t="shared" si="446"/>
        <v>0</v>
      </c>
      <c r="BK232" s="71">
        <f t="shared" si="447"/>
        <v>0</v>
      </c>
      <c r="BL232" s="71">
        <f t="shared" si="448"/>
        <v>0</v>
      </c>
      <c r="BM232" s="71">
        <f t="shared" si="449"/>
        <v>0</v>
      </c>
      <c r="BN232" s="71">
        <f t="shared" si="450"/>
        <v>0</v>
      </c>
      <c r="BO232" s="71">
        <f t="shared" si="451"/>
        <v>0</v>
      </c>
      <c r="BP232" s="71">
        <f t="shared" si="452"/>
        <v>0</v>
      </c>
      <c r="BR232" s="507">
        <f>IF(EXACT(A232,LCI!A72),LCI!I72,-1*10^6)</f>
        <v>0</v>
      </c>
      <c r="BS232" s="507">
        <f t="shared" si="474"/>
        <v>0</v>
      </c>
      <c r="BT232" s="507">
        <f t="shared" si="475"/>
        <v>0</v>
      </c>
      <c r="BU232" s="507">
        <f t="shared" si="453"/>
        <v>0</v>
      </c>
      <c r="BV232" s="507">
        <f t="shared" si="453"/>
        <v>0</v>
      </c>
      <c r="BW232" s="507">
        <f t="shared" si="454"/>
        <v>0</v>
      </c>
      <c r="BX232" s="507">
        <f t="shared" si="455"/>
        <v>0</v>
      </c>
      <c r="BY232" s="507">
        <f t="shared" si="456"/>
        <v>0</v>
      </c>
      <c r="BZ232" s="507">
        <f t="shared" si="457"/>
        <v>0</v>
      </c>
      <c r="CA232" s="507">
        <f t="shared" si="458"/>
        <v>0</v>
      </c>
      <c r="CB232" s="507">
        <f t="shared" si="459"/>
        <v>0</v>
      </c>
      <c r="CC232" s="507">
        <f t="shared" si="460"/>
        <v>0</v>
      </c>
      <c r="CD232" s="507">
        <f t="shared" si="461"/>
        <v>0</v>
      </c>
      <c r="CE232" s="507">
        <f t="shared" si="462"/>
        <v>0</v>
      </c>
      <c r="CF232" s="507">
        <f t="shared" si="463"/>
        <v>0</v>
      </c>
      <c r="CG232" s="507">
        <f t="shared" si="464"/>
        <v>0</v>
      </c>
      <c r="CH232" s="507">
        <f t="shared" si="464"/>
        <v>0</v>
      </c>
      <c r="CI232" s="507">
        <f t="shared" si="465"/>
        <v>0</v>
      </c>
      <c r="CJ232" s="507">
        <f t="shared" si="466"/>
        <v>0</v>
      </c>
      <c r="CK232" s="507">
        <f t="shared" si="467"/>
        <v>0</v>
      </c>
      <c r="CL232" s="507">
        <f t="shared" si="476"/>
        <v>0</v>
      </c>
      <c r="CM232" s="507">
        <f t="shared" si="468"/>
        <v>0</v>
      </c>
      <c r="CO232" s="511">
        <f>IF(EXACT(A232,LCI!A72),LCI!F72,-1*10^6)</f>
        <v>0</v>
      </c>
      <c r="CP232" s="511">
        <f t="shared" si="477"/>
        <v>0</v>
      </c>
      <c r="CQ232" s="511">
        <f t="shared" si="478"/>
        <v>0</v>
      </c>
      <c r="CR232" s="511">
        <f t="shared" si="479"/>
        <v>0</v>
      </c>
      <c r="CS232" s="511">
        <f t="shared" si="480"/>
        <v>0</v>
      </c>
      <c r="CT232" s="511">
        <f t="shared" si="481"/>
        <v>0</v>
      </c>
      <c r="CU232" s="511">
        <f t="shared" si="482"/>
        <v>0</v>
      </c>
      <c r="CV232" s="511">
        <f t="shared" si="483"/>
        <v>0</v>
      </c>
      <c r="CW232" s="511">
        <f t="shared" si="484"/>
        <v>0</v>
      </c>
      <c r="CX232" s="511">
        <f t="shared" si="485"/>
        <v>0</v>
      </c>
      <c r="CY232" s="511">
        <f t="shared" si="486"/>
        <v>0</v>
      </c>
      <c r="CZ232" s="511">
        <f t="shared" si="487"/>
        <v>0</v>
      </c>
      <c r="DA232" s="511">
        <f t="shared" si="488"/>
        <v>0</v>
      </c>
      <c r="DB232" s="511">
        <f t="shared" si="489"/>
        <v>0</v>
      </c>
      <c r="DC232" s="511">
        <f t="shared" si="490"/>
        <v>0</v>
      </c>
      <c r="DD232" s="511">
        <f t="shared" si="491"/>
        <v>0</v>
      </c>
      <c r="DE232" s="511">
        <f t="shared" si="492"/>
        <v>0</v>
      </c>
      <c r="DF232" s="511">
        <f t="shared" si="493"/>
        <v>0</v>
      </c>
      <c r="DG232" s="511">
        <f t="shared" si="494"/>
        <v>0</v>
      </c>
      <c r="DH232" s="511">
        <f t="shared" si="495"/>
        <v>0</v>
      </c>
      <c r="DI232" s="511">
        <f t="shared" si="496"/>
        <v>0</v>
      </c>
      <c r="DJ232" s="511">
        <f t="shared" si="497"/>
        <v>0</v>
      </c>
      <c r="DL232" s="530">
        <f>IF(EXACT(A232,LCI!A72),LCI!J72,-1*10^6)</f>
        <v>0</v>
      </c>
      <c r="DM232" s="530">
        <f t="shared" si="501"/>
        <v>0</v>
      </c>
      <c r="DN232" s="530">
        <f t="shared" si="502"/>
        <v>0</v>
      </c>
      <c r="DO232" s="530">
        <f t="shared" si="503"/>
        <v>0</v>
      </c>
      <c r="DP232" s="530">
        <f t="shared" si="504"/>
        <v>0</v>
      </c>
      <c r="DQ232" s="530">
        <f t="shared" si="505"/>
        <v>0</v>
      </c>
      <c r="DR232" s="530">
        <f t="shared" si="506"/>
        <v>0</v>
      </c>
      <c r="DS232" s="530">
        <f t="shared" si="507"/>
        <v>0</v>
      </c>
      <c r="DT232" s="530">
        <f t="shared" si="508"/>
        <v>0</v>
      </c>
      <c r="DU232" s="530">
        <f t="shared" si="509"/>
        <v>0</v>
      </c>
      <c r="DV232" s="530">
        <f t="shared" si="510"/>
        <v>0</v>
      </c>
      <c r="DW232" s="530">
        <f t="shared" si="511"/>
        <v>0</v>
      </c>
      <c r="DX232" s="530">
        <f t="shared" si="512"/>
        <v>0</v>
      </c>
      <c r="DY232" s="530">
        <f t="shared" si="513"/>
        <v>0</v>
      </c>
      <c r="DZ232" s="530">
        <f t="shared" si="514"/>
        <v>0</v>
      </c>
      <c r="EA232" s="530">
        <f t="shared" si="515"/>
        <v>0</v>
      </c>
      <c r="EB232" s="530">
        <f t="shared" si="516"/>
        <v>0</v>
      </c>
      <c r="EC232" s="530">
        <f t="shared" si="517"/>
        <v>0</v>
      </c>
      <c r="ED232" s="530">
        <f t="shared" si="518"/>
        <v>0</v>
      </c>
      <c r="EE232" s="530">
        <f t="shared" si="519"/>
        <v>0</v>
      </c>
      <c r="EF232" s="530">
        <f t="shared" si="520"/>
        <v>0</v>
      </c>
      <c r="EG232" s="530">
        <f t="shared" si="521"/>
        <v>0</v>
      </c>
      <c r="EI232" s="535">
        <f>IF(EXACT(A232,LCI!A72),LCI!K72,-1*10^6)</f>
        <v>0</v>
      </c>
      <c r="EJ232" s="531">
        <f t="shared" si="522"/>
        <v>0</v>
      </c>
      <c r="EK232" s="536">
        <f t="shared" si="523"/>
        <v>0</v>
      </c>
      <c r="EL232" s="531">
        <f t="shared" si="524"/>
        <v>0</v>
      </c>
      <c r="EM232" s="531">
        <f t="shared" si="525"/>
        <v>0</v>
      </c>
      <c r="EN232" s="531">
        <f t="shared" si="526"/>
        <v>0</v>
      </c>
      <c r="EO232" s="531">
        <f t="shared" si="527"/>
        <v>0</v>
      </c>
      <c r="EP232" s="531">
        <f t="shared" si="528"/>
        <v>0</v>
      </c>
      <c r="EQ232" s="531">
        <f t="shared" si="529"/>
        <v>0</v>
      </c>
      <c r="ER232" s="531">
        <f t="shared" si="530"/>
        <v>0</v>
      </c>
      <c r="ES232" s="531">
        <f t="shared" si="531"/>
        <v>0</v>
      </c>
      <c r="ET232" s="531">
        <f t="shared" si="532"/>
        <v>0</v>
      </c>
      <c r="EU232" s="531">
        <f t="shared" si="533"/>
        <v>0</v>
      </c>
      <c r="EV232" s="531">
        <f t="shared" si="534"/>
        <v>0</v>
      </c>
      <c r="EW232" s="531">
        <f t="shared" si="535"/>
        <v>0</v>
      </c>
      <c r="EX232" s="531">
        <f t="shared" si="536"/>
        <v>0</v>
      </c>
      <c r="EY232" s="531">
        <f t="shared" si="537"/>
        <v>0</v>
      </c>
      <c r="EZ232" s="531">
        <f t="shared" si="538"/>
        <v>0</v>
      </c>
      <c r="FA232" s="531">
        <f t="shared" si="539"/>
        <v>0</v>
      </c>
      <c r="FB232" s="531">
        <f t="shared" si="540"/>
        <v>0</v>
      </c>
      <c r="FC232" s="531">
        <f t="shared" si="541"/>
        <v>0</v>
      </c>
      <c r="FD232" s="531">
        <f t="shared" si="542"/>
        <v>0</v>
      </c>
      <c r="FF232" s="532">
        <f>IF(EXACT(A232,LCI!A72),LCI!L72,-1*10^6)</f>
        <v>0</v>
      </c>
      <c r="FG232" s="532">
        <f t="shared" si="543"/>
        <v>0</v>
      </c>
      <c r="FH232" s="532">
        <f t="shared" si="544"/>
        <v>0</v>
      </c>
      <c r="FI232" s="532">
        <f t="shared" si="545"/>
        <v>0</v>
      </c>
      <c r="FJ232" s="532">
        <f t="shared" si="546"/>
        <v>0</v>
      </c>
      <c r="FK232" s="532">
        <f t="shared" si="547"/>
        <v>0</v>
      </c>
      <c r="FL232" s="532">
        <f t="shared" si="548"/>
        <v>0</v>
      </c>
      <c r="FM232" s="532">
        <f t="shared" si="549"/>
        <v>0</v>
      </c>
      <c r="FN232" s="532">
        <f t="shared" si="550"/>
        <v>0</v>
      </c>
      <c r="FO232" s="532">
        <f t="shared" si="551"/>
        <v>0</v>
      </c>
      <c r="FP232" s="532">
        <f t="shared" si="552"/>
        <v>0</v>
      </c>
      <c r="FQ232" s="532">
        <f t="shared" si="553"/>
        <v>0</v>
      </c>
      <c r="FR232" s="532">
        <f t="shared" si="554"/>
        <v>0</v>
      </c>
      <c r="FS232" s="532">
        <f t="shared" si="555"/>
        <v>0</v>
      </c>
      <c r="FT232" s="532">
        <f t="shared" si="556"/>
        <v>0</v>
      </c>
      <c r="FU232" s="532">
        <f t="shared" si="557"/>
        <v>0</v>
      </c>
      <c r="FV232" s="532">
        <f t="shared" si="558"/>
        <v>0</v>
      </c>
      <c r="FW232" s="532">
        <f t="shared" si="559"/>
        <v>0</v>
      </c>
      <c r="FX232" s="532">
        <f t="shared" si="560"/>
        <v>0</v>
      </c>
      <c r="FY232" s="532">
        <f t="shared" si="561"/>
        <v>0</v>
      </c>
      <c r="FZ232" s="532">
        <f t="shared" si="562"/>
        <v>0</v>
      </c>
      <c r="GA232" s="532">
        <f t="shared" si="563"/>
        <v>0</v>
      </c>
      <c r="GC232" s="533">
        <f>IF(EXACT(A232,LCI!A72),LCI!M72,-1*10^6)</f>
        <v>0</v>
      </c>
      <c r="GD232" s="533">
        <f t="shared" si="564"/>
        <v>0</v>
      </c>
      <c r="GE232" s="533">
        <f t="shared" si="565"/>
        <v>0</v>
      </c>
      <c r="GF232" s="533">
        <f t="shared" si="566"/>
        <v>0</v>
      </c>
      <c r="GG232" s="533">
        <f t="shared" si="567"/>
        <v>0</v>
      </c>
      <c r="GH232" s="533">
        <f t="shared" si="568"/>
        <v>0</v>
      </c>
      <c r="GI232" s="533">
        <f t="shared" si="569"/>
        <v>0</v>
      </c>
      <c r="GJ232" s="533">
        <f t="shared" si="570"/>
        <v>0</v>
      </c>
      <c r="GK232" s="533">
        <f t="shared" si="571"/>
        <v>0</v>
      </c>
      <c r="GL232" s="533">
        <f t="shared" si="572"/>
        <v>0</v>
      </c>
      <c r="GM232" s="533">
        <f t="shared" si="573"/>
        <v>0</v>
      </c>
      <c r="GN232" s="533">
        <f t="shared" si="574"/>
        <v>0</v>
      </c>
      <c r="GO232" s="533">
        <f t="shared" si="575"/>
        <v>0</v>
      </c>
      <c r="GP232" s="533">
        <f t="shared" si="576"/>
        <v>0</v>
      </c>
      <c r="GQ232" s="533">
        <f t="shared" si="577"/>
        <v>0</v>
      </c>
      <c r="GR232" s="533">
        <f t="shared" si="578"/>
        <v>0</v>
      </c>
      <c r="GS232" s="533">
        <f t="shared" si="579"/>
        <v>0</v>
      </c>
      <c r="GT232" s="533">
        <f t="shared" si="580"/>
        <v>0</v>
      </c>
      <c r="GU232" s="533">
        <f t="shared" si="581"/>
        <v>0</v>
      </c>
      <c r="GV232" s="533">
        <f t="shared" si="582"/>
        <v>0</v>
      </c>
      <c r="GW232" s="533">
        <f t="shared" si="583"/>
        <v>0</v>
      </c>
      <c r="GX232" s="533">
        <f t="shared" si="584"/>
        <v>0</v>
      </c>
      <c r="GZ232" s="511">
        <f>IF(EXACT(A232,LCI!A72),LCI!N72,-1*10^6)</f>
        <v>0</v>
      </c>
      <c r="HA232" s="511"/>
      <c r="HB232" s="511"/>
      <c r="HC232" s="511"/>
      <c r="HD232" s="511"/>
      <c r="HE232" s="511"/>
      <c r="HF232" s="511"/>
      <c r="HG232" s="511"/>
      <c r="HH232" s="511"/>
      <c r="HI232" s="511"/>
      <c r="HJ232" s="511"/>
      <c r="HK232" s="511"/>
      <c r="HL232" s="511"/>
      <c r="HM232" s="511"/>
      <c r="HN232" s="511"/>
      <c r="HO232" s="511"/>
      <c r="HP232" s="511"/>
      <c r="HQ232" s="511"/>
      <c r="HR232" s="511"/>
      <c r="HS232" s="511"/>
      <c r="HT232" s="511"/>
      <c r="HU232" s="511"/>
      <c r="HW232" s="534">
        <f>IF(EXACT(A232,LCI!A72),LCI!O72,-1*10^6)</f>
        <v>0</v>
      </c>
      <c r="HX232" s="534">
        <f t="shared" si="585"/>
        <v>0</v>
      </c>
      <c r="HY232" s="534">
        <f t="shared" si="586"/>
        <v>0</v>
      </c>
      <c r="HZ232" s="534">
        <f t="shared" si="587"/>
        <v>0</v>
      </c>
      <c r="IA232" s="534">
        <f t="shared" si="588"/>
        <v>0</v>
      </c>
      <c r="IB232" s="534">
        <f t="shared" si="589"/>
        <v>0</v>
      </c>
      <c r="IC232" s="534">
        <f t="shared" si="590"/>
        <v>0</v>
      </c>
      <c r="ID232" s="534">
        <f t="shared" si="591"/>
        <v>0</v>
      </c>
      <c r="IE232" s="534">
        <f t="shared" si="592"/>
        <v>0</v>
      </c>
      <c r="IF232" s="534">
        <f t="shared" si="593"/>
        <v>0</v>
      </c>
      <c r="IG232" s="534">
        <f t="shared" si="594"/>
        <v>0</v>
      </c>
      <c r="IH232" s="534">
        <f t="shared" si="595"/>
        <v>0</v>
      </c>
      <c r="II232" s="534">
        <f t="shared" si="596"/>
        <v>0</v>
      </c>
      <c r="IJ232" s="534">
        <f t="shared" si="597"/>
        <v>0</v>
      </c>
      <c r="IK232" s="534">
        <f t="shared" si="598"/>
        <v>0</v>
      </c>
      <c r="IL232" s="534">
        <f t="shared" si="599"/>
        <v>0</v>
      </c>
      <c r="IM232" s="534">
        <f t="shared" si="600"/>
        <v>0</v>
      </c>
      <c r="IN232" s="534">
        <f t="shared" si="601"/>
        <v>0</v>
      </c>
      <c r="IO232" s="534">
        <f t="shared" si="602"/>
        <v>0</v>
      </c>
      <c r="IP232" s="534">
        <f t="shared" si="603"/>
        <v>0</v>
      </c>
      <c r="IQ232" s="534">
        <f t="shared" si="604"/>
        <v>0</v>
      </c>
      <c r="IR232" s="534">
        <f t="shared" si="605"/>
        <v>0</v>
      </c>
      <c r="IT232" s="531">
        <f>IF(EXACT(A232,LCI!A72),LCI!P72,-1*10^6)</f>
        <v>0</v>
      </c>
      <c r="IU232" s="531">
        <f t="shared" si="606"/>
        <v>0</v>
      </c>
      <c r="IV232" s="531">
        <f t="shared" si="607"/>
        <v>0</v>
      </c>
      <c r="IW232" s="531">
        <f t="shared" si="608"/>
        <v>0</v>
      </c>
      <c r="IX232" s="531">
        <f t="shared" si="609"/>
        <v>0</v>
      </c>
      <c r="IY232" s="531">
        <f t="shared" si="610"/>
        <v>0</v>
      </c>
      <c r="IZ232" s="531">
        <f t="shared" si="611"/>
        <v>0</v>
      </c>
      <c r="JA232" s="531">
        <f t="shared" si="612"/>
        <v>0</v>
      </c>
      <c r="JB232" s="531">
        <f t="shared" si="613"/>
        <v>0</v>
      </c>
      <c r="JC232" s="531">
        <f t="shared" si="614"/>
        <v>0</v>
      </c>
      <c r="JD232" s="531">
        <f t="shared" si="615"/>
        <v>0</v>
      </c>
      <c r="JE232" s="531">
        <f t="shared" si="616"/>
        <v>0</v>
      </c>
      <c r="JF232" s="531">
        <f t="shared" si="617"/>
        <v>0</v>
      </c>
      <c r="JG232" s="531">
        <f t="shared" si="618"/>
        <v>0</v>
      </c>
      <c r="JH232" s="531">
        <f t="shared" si="619"/>
        <v>0</v>
      </c>
      <c r="JI232" s="531">
        <f t="shared" si="620"/>
        <v>0</v>
      </c>
      <c r="JJ232" s="531">
        <f t="shared" si="621"/>
        <v>0</v>
      </c>
      <c r="JK232" s="531">
        <f t="shared" si="622"/>
        <v>0</v>
      </c>
      <c r="JL232" s="531">
        <f t="shared" si="623"/>
        <v>0</v>
      </c>
      <c r="JM232" s="531">
        <f t="shared" si="624"/>
        <v>0</v>
      </c>
      <c r="JN232" s="531">
        <f t="shared" si="625"/>
        <v>0</v>
      </c>
      <c r="JO232" s="531">
        <f t="shared" si="626"/>
        <v>0</v>
      </c>
      <c r="JQ232" s="532">
        <f>IF(EXACT(A232,LCI!A72),LCI!Q72,-1*10^6)</f>
        <v>0</v>
      </c>
      <c r="JR232" s="532">
        <f t="shared" si="627"/>
        <v>0</v>
      </c>
      <c r="JS232" s="532">
        <f t="shared" si="628"/>
        <v>0</v>
      </c>
      <c r="JT232" s="532">
        <f t="shared" si="629"/>
        <v>0</v>
      </c>
      <c r="JU232" s="532">
        <f t="shared" si="630"/>
        <v>0</v>
      </c>
      <c r="JV232" s="532">
        <f t="shared" si="631"/>
        <v>0</v>
      </c>
      <c r="JW232" s="532">
        <f t="shared" si="632"/>
        <v>0</v>
      </c>
      <c r="JX232" s="532">
        <f t="shared" si="633"/>
        <v>0</v>
      </c>
      <c r="JY232" s="532">
        <f t="shared" si="634"/>
        <v>0</v>
      </c>
      <c r="JZ232" s="532">
        <f t="shared" si="635"/>
        <v>0</v>
      </c>
      <c r="KA232" s="532">
        <f t="shared" si="636"/>
        <v>0</v>
      </c>
      <c r="KB232" s="532">
        <f t="shared" si="637"/>
        <v>0</v>
      </c>
      <c r="KC232" s="532">
        <f t="shared" si="638"/>
        <v>0</v>
      </c>
      <c r="KD232" s="532">
        <f t="shared" si="639"/>
        <v>0</v>
      </c>
      <c r="KE232" s="532">
        <f t="shared" si="640"/>
        <v>0</v>
      </c>
      <c r="KF232" s="532">
        <f t="shared" si="641"/>
        <v>0</v>
      </c>
      <c r="KG232" s="532">
        <f t="shared" si="642"/>
        <v>0</v>
      </c>
      <c r="KH232" s="532">
        <f t="shared" si="643"/>
        <v>0</v>
      </c>
      <c r="KI232" s="532">
        <f t="shared" si="644"/>
        <v>0</v>
      </c>
      <c r="KJ232" s="532">
        <f t="shared" si="645"/>
        <v>0</v>
      </c>
      <c r="KK232" s="532">
        <f t="shared" si="646"/>
        <v>0</v>
      </c>
      <c r="KL232" s="532">
        <f t="shared" si="647"/>
        <v>0</v>
      </c>
      <c r="KN232" s="533">
        <f>IF(EXACT(A232,LCI!A72),LCI!R72,-1*10^6)</f>
        <v>0</v>
      </c>
      <c r="KO232" s="533">
        <f t="shared" si="648"/>
        <v>0</v>
      </c>
      <c r="KP232" s="533">
        <f t="shared" si="649"/>
        <v>0</v>
      </c>
      <c r="KQ232" s="533">
        <f t="shared" si="650"/>
        <v>0</v>
      </c>
      <c r="KR232" s="533">
        <f t="shared" si="651"/>
        <v>0</v>
      </c>
      <c r="KS232" s="533">
        <f t="shared" si="652"/>
        <v>0</v>
      </c>
      <c r="KT232" s="533">
        <f t="shared" si="653"/>
        <v>0</v>
      </c>
      <c r="KU232" s="533">
        <f t="shared" si="654"/>
        <v>0</v>
      </c>
      <c r="KV232" s="533">
        <f t="shared" si="655"/>
        <v>0</v>
      </c>
      <c r="KW232" s="533">
        <f t="shared" si="656"/>
        <v>0</v>
      </c>
      <c r="KX232" s="533">
        <f t="shared" si="657"/>
        <v>0</v>
      </c>
      <c r="KY232" s="533">
        <f t="shared" si="658"/>
        <v>0</v>
      </c>
      <c r="KZ232" s="533">
        <f t="shared" si="659"/>
        <v>0</v>
      </c>
      <c r="LA232" s="533">
        <f t="shared" si="660"/>
        <v>0</v>
      </c>
      <c r="LB232" s="533">
        <f t="shared" si="661"/>
        <v>0</v>
      </c>
      <c r="LC232" s="533">
        <f t="shared" si="662"/>
        <v>0</v>
      </c>
      <c r="LD232" s="533">
        <f t="shared" si="663"/>
        <v>0</v>
      </c>
      <c r="LE232" s="533">
        <f t="shared" si="664"/>
        <v>0</v>
      </c>
      <c r="LF232" s="533">
        <f t="shared" si="665"/>
        <v>0</v>
      </c>
      <c r="LG232" s="533">
        <f t="shared" si="666"/>
        <v>0</v>
      </c>
      <c r="LH232" s="533">
        <f t="shared" si="667"/>
        <v>0</v>
      </c>
      <c r="LI232" s="533">
        <f t="shared" si="668"/>
        <v>0</v>
      </c>
    </row>
    <row r="233" spans="1:321" x14ac:dyDescent="0.25">
      <c r="A233" s="351" t="str">
        <f>LCI!A73</f>
        <v>Biocrude (kg/yr)</v>
      </c>
      <c r="B233" s="43"/>
      <c r="C233" s="43"/>
      <c r="D233" s="43"/>
      <c r="E233" s="43"/>
      <c r="F233" s="43"/>
      <c r="G233" s="43"/>
      <c r="H233" s="43"/>
      <c r="I233" s="43"/>
      <c r="J233" s="43"/>
      <c r="K233" s="43"/>
      <c r="L233" s="43"/>
      <c r="M233" s="43"/>
      <c r="N233" s="43"/>
      <c r="O233" s="258"/>
      <c r="P233" s="510"/>
      <c r="Q233" s="252"/>
      <c r="R233" s="252"/>
      <c r="S233" s="252"/>
      <c r="T233" s="269"/>
      <c r="U233" s="252"/>
      <c r="V233" s="252"/>
      <c r="X233" s="45"/>
      <c r="Y233" s="47"/>
      <c r="Z233" s="47"/>
      <c r="AA233" s="47"/>
      <c r="AB233" s="47"/>
      <c r="AC233" s="47"/>
      <c r="AD233" s="47"/>
      <c r="AE233" s="47"/>
      <c r="AF233" s="47"/>
      <c r="AG233" s="47"/>
      <c r="AH233" s="47"/>
      <c r="AI233" s="47"/>
      <c r="AJ233" s="47"/>
      <c r="AK233" s="47"/>
      <c r="AL233" s="262"/>
      <c r="AM233" s="509"/>
      <c r="AN233" s="509"/>
      <c r="AO233" s="509"/>
      <c r="AP233" s="509"/>
      <c r="AQ233" s="509"/>
      <c r="AR233" s="509"/>
      <c r="AS233" s="509"/>
      <c r="AU233" s="41"/>
      <c r="AV233" s="71"/>
      <c r="AW233" s="71"/>
      <c r="AX233" s="71"/>
      <c r="AY233" s="71"/>
      <c r="AZ233" s="71"/>
      <c r="BA233" s="71"/>
      <c r="BB233" s="71"/>
      <c r="BC233" s="71"/>
      <c r="BD233" s="520"/>
      <c r="BE233" s="521"/>
      <c r="BF233" s="71"/>
      <c r="BG233" s="521"/>
      <c r="BH233" s="521"/>
      <c r="BI233" s="71"/>
      <c r="BJ233" s="71"/>
      <c r="BK233" s="71"/>
      <c r="BL233" s="71"/>
      <c r="BM233" s="71"/>
      <c r="BN233" s="71"/>
      <c r="BO233" s="71"/>
      <c r="BP233" s="71"/>
      <c r="BR233" s="507">
        <f>IF(EXACT(A233,LCI!A73),LCI!I73,-1*10^6)</f>
        <v>0</v>
      </c>
      <c r="BS233" s="507">
        <f t="shared" si="474"/>
        <v>0</v>
      </c>
      <c r="BT233" s="507">
        <f t="shared" si="475"/>
        <v>0</v>
      </c>
      <c r="BU233" s="507">
        <f t="shared" si="453"/>
        <v>0</v>
      </c>
      <c r="BV233" s="507">
        <f t="shared" si="453"/>
        <v>0</v>
      </c>
      <c r="BW233" s="507">
        <f t="shared" si="454"/>
        <v>0</v>
      </c>
      <c r="BX233" s="507">
        <f t="shared" si="455"/>
        <v>0</v>
      </c>
      <c r="BY233" s="507">
        <f t="shared" si="456"/>
        <v>0</v>
      </c>
      <c r="BZ233" s="507">
        <f t="shared" si="457"/>
        <v>0</v>
      </c>
      <c r="CA233" s="507">
        <f t="shared" si="458"/>
        <v>0</v>
      </c>
      <c r="CB233" s="507">
        <f t="shared" si="459"/>
        <v>0</v>
      </c>
      <c r="CC233" s="507">
        <f t="shared" si="460"/>
        <v>0</v>
      </c>
      <c r="CD233" s="507">
        <f t="shared" si="461"/>
        <v>0</v>
      </c>
      <c r="CE233" s="507">
        <f t="shared" si="462"/>
        <v>0</v>
      </c>
      <c r="CF233" s="507">
        <f t="shared" si="463"/>
        <v>0</v>
      </c>
      <c r="CG233" s="507">
        <f t="shared" si="464"/>
        <v>0</v>
      </c>
      <c r="CH233" s="507">
        <f t="shared" si="464"/>
        <v>0</v>
      </c>
      <c r="CI233" s="507">
        <f t="shared" si="465"/>
        <v>0</v>
      </c>
      <c r="CJ233" s="507">
        <f t="shared" si="466"/>
        <v>0</v>
      </c>
      <c r="CK233" s="507">
        <f t="shared" si="467"/>
        <v>0</v>
      </c>
      <c r="CL233" s="507">
        <f t="shared" si="476"/>
        <v>0</v>
      </c>
      <c r="CM233" s="507">
        <f t="shared" si="468"/>
        <v>0</v>
      </c>
      <c r="CO233" s="511">
        <f>IF(EXACT(A233,LCI!A73),LCI!F73,-1*10^6)</f>
        <v>0</v>
      </c>
      <c r="CP233" s="511">
        <f t="shared" si="477"/>
        <v>0</v>
      </c>
      <c r="CQ233" s="511">
        <f t="shared" si="478"/>
        <v>0</v>
      </c>
      <c r="CR233" s="511">
        <f t="shared" si="479"/>
        <v>0</v>
      </c>
      <c r="CS233" s="511">
        <f t="shared" si="480"/>
        <v>0</v>
      </c>
      <c r="CT233" s="511">
        <f t="shared" si="481"/>
        <v>0</v>
      </c>
      <c r="CU233" s="511">
        <f t="shared" si="482"/>
        <v>0</v>
      </c>
      <c r="CV233" s="511">
        <f t="shared" si="483"/>
        <v>0</v>
      </c>
      <c r="CW233" s="511">
        <f t="shared" si="484"/>
        <v>0</v>
      </c>
      <c r="CX233" s="511">
        <f t="shared" si="485"/>
        <v>0</v>
      </c>
      <c r="CY233" s="511">
        <f t="shared" si="486"/>
        <v>0</v>
      </c>
      <c r="CZ233" s="511">
        <f t="shared" si="487"/>
        <v>0</v>
      </c>
      <c r="DA233" s="511">
        <f t="shared" si="488"/>
        <v>0</v>
      </c>
      <c r="DB233" s="511">
        <f t="shared" si="489"/>
        <v>0</v>
      </c>
      <c r="DC233" s="511">
        <f t="shared" si="490"/>
        <v>0</v>
      </c>
      <c r="DD233" s="511">
        <f t="shared" si="491"/>
        <v>0</v>
      </c>
      <c r="DE233" s="511">
        <f t="shared" si="492"/>
        <v>0</v>
      </c>
      <c r="DF233" s="511">
        <f t="shared" si="493"/>
        <v>0</v>
      </c>
      <c r="DG233" s="511">
        <f t="shared" si="494"/>
        <v>0</v>
      </c>
      <c r="DH233" s="511">
        <f t="shared" si="495"/>
        <v>0</v>
      </c>
      <c r="DI233" s="511">
        <f t="shared" si="496"/>
        <v>0</v>
      </c>
      <c r="DJ233" s="511">
        <f t="shared" si="497"/>
        <v>0</v>
      </c>
      <c r="DL233" s="530">
        <f>IF(EXACT(A233,LCI!A73),LCI!J73,-1*10^6)</f>
        <v>0</v>
      </c>
      <c r="DM233" s="530">
        <f t="shared" si="501"/>
        <v>0</v>
      </c>
      <c r="DN233" s="530">
        <f t="shared" si="502"/>
        <v>0</v>
      </c>
      <c r="DO233" s="530">
        <f t="shared" si="503"/>
        <v>0</v>
      </c>
      <c r="DP233" s="530">
        <f t="shared" si="504"/>
        <v>0</v>
      </c>
      <c r="DQ233" s="530">
        <f t="shared" si="505"/>
        <v>0</v>
      </c>
      <c r="DR233" s="530">
        <f t="shared" si="506"/>
        <v>0</v>
      </c>
      <c r="DS233" s="530">
        <f t="shared" si="507"/>
        <v>0</v>
      </c>
      <c r="DT233" s="530">
        <f t="shared" si="508"/>
        <v>0</v>
      </c>
      <c r="DU233" s="530">
        <f t="shared" si="509"/>
        <v>0</v>
      </c>
      <c r="DV233" s="530">
        <f t="shared" si="510"/>
        <v>0</v>
      </c>
      <c r="DW233" s="530">
        <f t="shared" si="511"/>
        <v>0</v>
      </c>
      <c r="DX233" s="530">
        <f t="shared" si="512"/>
        <v>0</v>
      </c>
      <c r="DY233" s="530">
        <f t="shared" si="513"/>
        <v>0</v>
      </c>
      <c r="DZ233" s="530">
        <f t="shared" si="514"/>
        <v>0</v>
      </c>
      <c r="EA233" s="530">
        <f t="shared" si="515"/>
        <v>0</v>
      </c>
      <c r="EB233" s="530">
        <f t="shared" si="516"/>
        <v>0</v>
      </c>
      <c r="EC233" s="530">
        <f t="shared" si="517"/>
        <v>0</v>
      </c>
      <c r="ED233" s="530">
        <f t="shared" si="518"/>
        <v>0</v>
      </c>
      <c r="EE233" s="530">
        <f t="shared" si="519"/>
        <v>0</v>
      </c>
      <c r="EF233" s="530">
        <f t="shared" si="520"/>
        <v>0</v>
      </c>
      <c r="EG233" s="530">
        <f t="shared" si="521"/>
        <v>0</v>
      </c>
      <c r="EI233" s="535">
        <f>IF(EXACT(A233,LCI!A73),LCI!K73,-1*10^6)</f>
        <v>0</v>
      </c>
      <c r="EJ233" s="531">
        <f t="shared" si="522"/>
        <v>0</v>
      </c>
      <c r="EK233" s="536">
        <f t="shared" si="523"/>
        <v>0</v>
      </c>
      <c r="EL233" s="531">
        <f t="shared" si="524"/>
        <v>0</v>
      </c>
      <c r="EM233" s="531">
        <f t="shared" si="525"/>
        <v>0</v>
      </c>
      <c r="EN233" s="531">
        <f t="shared" si="526"/>
        <v>0</v>
      </c>
      <c r="EO233" s="531">
        <f t="shared" si="527"/>
        <v>0</v>
      </c>
      <c r="EP233" s="531">
        <f t="shared" si="528"/>
        <v>0</v>
      </c>
      <c r="EQ233" s="531">
        <f t="shared" si="529"/>
        <v>0</v>
      </c>
      <c r="ER233" s="531">
        <f t="shared" si="530"/>
        <v>0</v>
      </c>
      <c r="ES233" s="531">
        <f t="shared" si="531"/>
        <v>0</v>
      </c>
      <c r="ET233" s="531">
        <f t="shared" si="532"/>
        <v>0</v>
      </c>
      <c r="EU233" s="531">
        <f t="shared" si="533"/>
        <v>0</v>
      </c>
      <c r="EV233" s="531">
        <f t="shared" si="534"/>
        <v>0</v>
      </c>
      <c r="EW233" s="531">
        <f t="shared" si="535"/>
        <v>0</v>
      </c>
      <c r="EX233" s="531">
        <f t="shared" si="536"/>
        <v>0</v>
      </c>
      <c r="EY233" s="531">
        <f t="shared" si="537"/>
        <v>0</v>
      </c>
      <c r="EZ233" s="531">
        <f t="shared" si="538"/>
        <v>0</v>
      </c>
      <c r="FA233" s="531">
        <f t="shared" si="539"/>
        <v>0</v>
      </c>
      <c r="FB233" s="531">
        <f t="shared" si="540"/>
        <v>0</v>
      </c>
      <c r="FC233" s="531">
        <f t="shared" si="541"/>
        <v>0</v>
      </c>
      <c r="FD233" s="531">
        <f t="shared" si="542"/>
        <v>0</v>
      </c>
      <c r="FF233" s="532">
        <f>IF(EXACT(A233,LCI!A73),LCI!L73,-1*10^6)</f>
        <v>0</v>
      </c>
      <c r="FG233" s="532">
        <f t="shared" si="543"/>
        <v>0</v>
      </c>
      <c r="FH233" s="532">
        <f t="shared" si="544"/>
        <v>0</v>
      </c>
      <c r="FI233" s="532">
        <f t="shared" si="545"/>
        <v>0</v>
      </c>
      <c r="FJ233" s="532">
        <f t="shared" si="546"/>
        <v>0</v>
      </c>
      <c r="FK233" s="532">
        <f t="shared" si="547"/>
        <v>0</v>
      </c>
      <c r="FL233" s="532">
        <f t="shared" si="548"/>
        <v>0</v>
      </c>
      <c r="FM233" s="532">
        <f t="shared" si="549"/>
        <v>0</v>
      </c>
      <c r="FN233" s="532">
        <f t="shared" si="550"/>
        <v>0</v>
      </c>
      <c r="FO233" s="532">
        <f t="shared" si="551"/>
        <v>0</v>
      </c>
      <c r="FP233" s="532">
        <f t="shared" si="552"/>
        <v>0</v>
      </c>
      <c r="FQ233" s="532">
        <f t="shared" si="553"/>
        <v>0</v>
      </c>
      <c r="FR233" s="532">
        <f t="shared" si="554"/>
        <v>0</v>
      </c>
      <c r="FS233" s="532">
        <f t="shared" si="555"/>
        <v>0</v>
      </c>
      <c r="FT233" s="532">
        <f t="shared" si="556"/>
        <v>0</v>
      </c>
      <c r="FU233" s="532">
        <f t="shared" si="557"/>
        <v>0</v>
      </c>
      <c r="FV233" s="532">
        <f t="shared" si="558"/>
        <v>0</v>
      </c>
      <c r="FW233" s="532">
        <f t="shared" si="559"/>
        <v>0</v>
      </c>
      <c r="FX233" s="532">
        <f t="shared" si="560"/>
        <v>0</v>
      </c>
      <c r="FY233" s="532">
        <f t="shared" si="561"/>
        <v>0</v>
      </c>
      <c r="FZ233" s="532">
        <f t="shared" si="562"/>
        <v>0</v>
      </c>
      <c r="GA233" s="532">
        <f t="shared" si="563"/>
        <v>0</v>
      </c>
      <c r="GC233" s="533">
        <f>IF(EXACT(A233,LCI!A73),LCI!M73,-1*10^6)</f>
        <v>0</v>
      </c>
      <c r="GD233" s="533">
        <f t="shared" si="564"/>
        <v>0</v>
      </c>
      <c r="GE233" s="533">
        <f t="shared" si="565"/>
        <v>0</v>
      </c>
      <c r="GF233" s="533">
        <f t="shared" si="566"/>
        <v>0</v>
      </c>
      <c r="GG233" s="533">
        <f t="shared" si="567"/>
        <v>0</v>
      </c>
      <c r="GH233" s="533">
        <f t="shared" si="568"/>
        <v>0</v>
      </c>
      <c r="GI233" s="533">
        <f t="shared" si="569"/>
        <v>0</v>
      </c>
      <c r="GJ233" s="533">
        <f t="shared" si="570"/>
        <v>0</v>
      </c>
      <c r="GK233" s="533">
        <f t="shared" si="571"/>
        <v>0</v>
      </c>
      <c r="GL233" s="533">
        <f t="shared" si="572"/>
        <v>0</v>
      </c>
      <c r="GM233" s="533">
        <f t="shared" si="573"/>
        <v>0</v>
      </c>
      <c r="GN233" s="533">
        <f t="shared" si="574"/>
        <v>0</v>
      </c>
      <c r="GO233" s="533">
        <f t="shared" si="575"/>
        <v>0</v>
      </c>
      <c r="GP233" s="533">
        <f t="shared" si="576"/>
        <v>0</v>
      </c>
      <c r="GQ233" s="533">
        <f t="shared" si="577"/>
        <v>0</v>
      </c>
      <c r="GR233" s="533">
        <f t="shared" si="578"/>
        <v>0</v>
      </c>
      <c r="GS233" s="533">
        <f t="shared" si="579"/>
        <v>0</v>
      </c>
      <c r="GT233" s="533">
        <f t="shared" si="580"/>
        <v>0</v>
      </c>
      <c r="GU233" s="533">
        <f t="shared" si="581"/>
        <v>0</v>
      </c>
      <c r="GV233" s="533">
        <f t="shared" si="582"/>
        <v>0</v>
      </c>
      <c r="GW233" s="533">
        <f t="shared" si="583"/>
        <v>0</v>
      </c>
      <c r="GX233" s="533">
        <f t="shared" si="584"/>
        <v>0</v>
      </c>
      <c r="GZ233" s="511">
        <f>IF(EXACT(A233,LCI!A73),LCI!N73,-1*10^6)</f>
        <v>0</v>
      </c>
      <c r="HA233" s="511"/>
      <c r="HB233" s="511"/>
      <c r="HC233" s="511"/>
      <c r="HD233" s="511"/>
      <c r="HE233" s="511"/>
      <c r="HF233" s="511"/>
      <c r="HG233" s="511"/>
      <c r="HH233" s="511"/>
      <c r="HI233" s="511"/>
      <c r="HJ233" s="511"/>
      <c r="HK233" s="511"/>
      <c r="HL233" s="511"/>
      <c r="HM233" s="511"/>
      <c r="HN233" s="511"/>
      <c r="HO233" s="511"/>
      <c r="HP233" s="511"/>
      <c r="HQ233" s="511"/>
      <c r="HR233" s="511"/>
      <c r="HS233" s="511"/>
      <c r="HT233" s="511"/>
      <c r="HU233" s="511"/>
      <c r="HW233" s="534">
        <f>IF(EXACT(A233,LCI!A73),LCI!O73,-1*10^6)</f>
        <v>0</v>
      </c>
      <c r="HX233" s="534">
        <f t="shared" si="585"/>
        <v>0</v>
      </c>
      <c r="HY233" s="534">
        <f t="shared" si="586"/>
        <v>0</v>
      </c>
      <c r="HZ233" s="534">
        <f t="shared" si="587"/>
        <v>0</v>
      </c>
      <c r="IA233" s="534">
        <f t="shared" si="588"/>
        <v>0</v>
      </c>
      <c r="IB233" s="534">
        <f t="shared" si="589"/>
        <v>0</v>
      </c>
      <c r="IC233" s="534">
        <f t="shared" si="590"/>
        <v>0</v>
      </c>
      <c r="ID233" s="534">
        <f t="shared" si="591"/>
        <v>0</v>
      </c>
      <c r="IE233" s="534">
        <f t="shared" si="592"/>
        <v>0</v>
      </c>
      <c r="IF233" s="534">
        <f t="shared" si="593"/>
        <v>0</v>
      </c>
      <c r="IG233" s="534">
        <f t="shared" si="594"/>
        <v>0</v>
      </c>
      <c r="IH233" s="534">
        <f t="shared" si="595"/>
        <v>0</v>
      </c>
      <c r="II233" s="534">
        <f t="shared" si="596"/>
        <v>0</v>
      </c>
      <c r="IJ233" s="534">
        <f t="shared" si="597"/>
        <v>0</v>
      </c>
      <c r="IK233" s="534">
        <f t="shared" si="598"/>
        <v>0</v>
      </c>
      <c r="IL233" s="534">
        <f t="shared" si="599"/>
        <v>0</v>
      </c>
      <c r="IM233" s="534">
        <f t="shared" si="600"/>
        <v>0</v>
      </c>
      <c r="IN233" s="534">
        <f t="shared" si="601"/>
        <v>0</v>
      </c>
      <c r="IO233" s="534">
        <f t="shared" si="602"/>
        <v>0</v>
      </c>
      <c r="IP233" s="534">
        <f t="shared" si="603"/>
        <v>0</v>
      </c>
      <c r="IQ233" s="534">
        <f t="shared" si="604"/>
        <v>0</v>
      </c>
      <c r="IR233" s="534">
        <f t="shared" si="605"/>
        <v>0</v>
      </c>
      <c r="IT233" s="531">
        <f>IF(EXACT(A233,LCI!A73),LCI!P73,-1*10^6)</f>
        <v>0</v>
      </c>
      <c r="IU233" s="531">
        <f t="shared" si="606"/>
        <v>0</v>
      </c>
      <c r="IV233" s="531">
        <f t="shared" si="607"/>
        <v>0</v>
      </c>
      <c r="IW233" s="531">
        <f t="shared" si="608"/>
        <v>0</v>
      </c>
      <c r="IX233" s="531">
        <f t="shared" si="609"/>
        <v>0</v>
      </c>
      <c r="IY233" s="531">
        <f t="shared" si="610"/>
        <v>0</v>
      </c>
      <c r="IZ233" s="531">
        <f t="shared" si="611"/>
        <v>0</v>
      </c>
      <c r="JA233" s="531">
        <f t="shared" si="612"/>
        <v>0</v>
      </c>
      <c r="JB233" s="531">
        <f t="shared" si="613"/>
        <v>0</v>
      </c>
      <c r="JC233" s="531">
        <f t="shared" si="614"/>
        <v>0</v>
      </c>
      <c r="JD233" s="531">
        <f t="shared" si="615"/>
        <v>0</v>
      </c>
      <c r="JE233" s="531">
        <f t="shared" si="616"/>
        <v>0</v>
      </c>
      <c r="JF233" s="531">
        <f t="shared" si="617"/>
        <v>0</v>
      </c>
      <c r="JG233" s="531">
        <f t="shared" si="618"/>
        <v>0</v>
      </c>
      <c r="JH233" s="531">
        <f t="shared" si="619"/>
        <v>0</v>
      </c>
      <c r="JI233" s="531">
        <f t="shared" si="620"/>
        <v>0</v>
      </c>
      <c r="JJ233" s="531">
        <f t="shared" si="621"/>
        <v>0</v>
      </c>
      <c r="JK233" s="531">
        <f t="shared" si="622"/>
        <v>0</v>
      </c>
      <c r="JL233" s="531">
        <f t="shared" si="623"/>
        <v>0</v>
      </c>
      <c r="JM233" s="531">
        <f t="shared" si="624"/>
        <v>0</v>
      </c>
      <c r="JN233" s="531">
        <f t="shared" si="625"/>
        <v>0</v>
      </c>
      <c r="JO233" s="531">
        <f t="shared" si="626"/>
        <v>0</v>
      </c>
      <c r="JQ233" s="532">
        <f>IF(EXACT(A233,LCI!A73),LCI!Q73,-1*10^6)</f>
        <v>0</v>
      </c>
      <c r="JR233" s="532">
        <f t="shared" si="627"/>
        <v>0</v>
      </c>
      <c r="JS233" s="532">
        <f t="shared" si="628"/>
        <v>0</v>
      </c>
      <c r="JT233" s="532">
        <f t="shared" si="629"/>
        <v>0</v>
      </c>
      <c r="JU233" s="532">
        <f t="shared" si="630"/>
        <v>0</v>
      </c>
      <c r="JV233" s="532">
        <f t="shared" si="631"/>
        <v>0</v>
      </c>
      <c r="JW233" s="532">
        <f t="shared" si="632"/>
        <v>0</v>
      </c>
      <c r="JX233" s="532">
        <f t="shared" si="633"/>
        <v>0</v>
      </c>
      <c r="JY233" s="532">
        <f t="shared" si="634"/>
        <v>0</v>
      </c>
      <c r="JZ233" s="532">
        <f t="shared" si="635"/>
        <v>0</v>
      </c>
      <c r="KA233" s="532">
        <f t="shared" si="636"/>
        <v>0</v>
      </c>
      <c r="KB233" s="532">
        <f t="shared" si="637"/>
        <v>0</v>
      </c>
      <c r="KC233" s="532">
        <f t="shared" si="638"/>
        <v>0</v>
      </c>
      <c r="KD233" s="532">
        <f t="shared" si="639"/>
        <v>0</v>
      </c>
      <c r="KE233" s="532">
        <f t="shared" si="640"/>
        <v>0</v>
      </c>
      <c r="KF233" s="532">
        <f t="shared" si="641"/>
        <v>0</v>
      </c>
      <c r="KG233" s="532">
        <f t="shared" si="642"/>
        <v>0</v>
      </c>
      <c r="KH233" s="532">
        <f t="shared" si="643"/>
        <v>0</v>
      </c>
      <c r="KI233" s="532">
        <f t="shared" si="644"/>
        <v>0</v>
      </c>
      <c r="KJ233" s="532">
        <f t="shared" si="645"/>
        <v>0</v>
      </c>
      <c r="KK233" s="532">
        <f t="shared" si="646"/>
        <v>0</v>
      </c>
      <c r="KL233" s="532">
        <f t="shared" si="647"/>
        <v>0</v>
      </c>
      <c r="KN233" s="533">
        <f>IF(EXACT(A233,LCI!A73),LCI!R73,-1*10^6)</f>
        <v>0</v>
      </c>
      <c r="KO233" s="533">
        <f t="shared" si="648"/>
        <v>0</v>
      </c>
      <c r="KP233" s="533">
        <f t="shared" si="649"/>
        <v>0</v>
      </c>
      <c r="KQ233" s="533">
        <f t="shared" si="650"/>
        <v>0</v>
      </c>
      <c r="KR233" s="533">
        <f t="shared" si="651"/>
        <v>0</v>
      </c>
      <c r="KS233" s="533">
        <f t="shared" si="652"/>
        <v>0</v>
      </c>
      <c r="KT233" s="533">
        <f t="shared" si="653"/>
        <v>0</v>
      </c>
      <c r="KU233" s="533">
        <f t="shared" si="654"/>
        <v>0</v>
      </c>
      <c r="KV233" s="533">
        <f t="shared" si="655"/>
        <v>0</v>
      </c>
      <c r="KW233" s="533">
        <f t="shared" si="656"/>
        <v>0</v>
      </c>
      <c r="KX233" s="533">
        <f t="shared" si="657"/>
        <v>0</v>
      </c>
      <c r="KY233" s="533">
        <f t="shared" si="658"/>
        <v>0</v>
      </c>
      <c r="KZ233" s="533">
        <f t="shared" si="659"/>
        <v>0</v>
      </c>
      <c r="LA233" s="533">
        <f t="shared" si="660"/>
        <v>0</v>
      </c>
      <c r="LB233" s="533">
        <f t="shared" si="661"/>
        <v>0</v>
      </c>
      <c r="LC233" s="533">
        <f t="shared" si="662"/>
        <v>0</v>
      </c>
      <c r="LD233" s="533">
        <f t="shared" si="663"/>
        <v>0</v>
      </c>
      <c r="LE233" s="533">
        <f t="shared" si="664"/>
        <v>0</v>
      </c>
      <c r="LF233" s="533">
        <f t="shared" si="665"/>
        <v>0</v>
      </c>
      <c r="LG233" s="533">
        <f t="shared" si="666"/>
        <v>0</v>
      </c>
      <c r="LH233" s="533">
        <f t="shared" si="667"/>
        <v>0</v>
      </c>
      <c r="LI233" s="533">
        <f t="shared" si="668"/>
        <v>0</v>
      </c>
    </row>
    <row r="234" spans="1:321" x14ac:dyDescent="0.25">
      <c r="A234" s="14" t="str">
        <f>LCI!A74</f>
        <v>Corn Grain (kg/yr)</v>
      </c>
      <c r="B234" s="43">
        <f t="shared" ref="B234:I234" si="679">B108-B50</f>
        <v>0</v>
      </c>
      <c r="C234" s="43">
        <f t="shared" si="679"/>
        <v>0</v>
      </c>
      <c r="D234" s="43">
        <f t="shared" si="679"/>
        <v>0</v>
      </c>
      <c r="E234" s="43">
        <f t="shared" si="679"/>
        <v>0</v>
      </c>
      <c r="F234" s="43">
        <f t="shared" si="679"/>
        <v>0</v>
      </c>
      <c r="G234" s="43">
        <f t="shared" si="679"/>
        <v>0</v>
      </c>
      <c r="H234" s="43">
        <f t="shared" si="679"/>
        <v>0</v>
      </c>
      <c r="I234" s="43">
        <f t="shared" si="679"/>
        <v>0</v>
      </c>
      <c r="J234" s="43">
        <f t="shared" ref="J234:P234" si="680">J108-J50</f>
        <v>0</v>
      </c>
      <c r="K234" s="43">
        <f t="shared" si="680"/>
        <v>0</v>
      </c>
      <c r="L234" s="43">
        <f t="shared" si="680"/>
        <v>0</v>
      </c>
      <c r="M234" s="43">
        <f t="shared" si="680"/>
        <v>0</v>
      </c>
      <c r="N234" s="43">
        <f t="shared" si="680"/>
        <v>0</v>
      </c>
      <c r="O234" s="258">
        <f t="shared" si="680"/>
        <v>0</v>
      </c>
      <c r="P234" s="252">
        <f t="shared" si="680"/>
        <v>0</v>
      </c>
      <c r="Q234" s="252"/>
      <c r="R234" s="252"/>
      <c r="S234" s="252"/>
      <c r="T234" s="269"/>
      <c r="U234" s="252"/>
      <c r="V234" s="252"/>
      <c r="X234" s="45">
        <f>IF(EXACT(A234,LCI!A74),LCI!G74,-1*10^6)</f>
        <v>0.2</v>
      </c>
      <c r="Y234" s="47">
        <f t="shared" si="411"/>
        <v>0</v>
      </c>
      <c r="Z234" s="47">
        <f t="shared" si="412"/>
        <v>0</v>
      </c>
      <c r="AA234" s="47">
        <f t="shared" si="413"/>
        <v>0</v>
      </c>
      <c r="AB234" s="47">
        <f t="shared" si="414"/>
        <v>0</v>
      </c>
      <c r="AC234" s="47">
        <f t="shared" si="415"/>
        <v>0</v>
      </c>
      <c r="AD234" s="47">
        <f t="shared" si="416"/>
        <v>0</v>
      </c>
      <c r="AE234" s="47">
        <f t="shared" si="417"/>
        <v>0</v>
      </c>
      <c r="AF234" s="47">
        <f t="shared" si="418"/>
        <v>0</v>
      </c>
      <c r="AG234" s="47">
        <f t="shared" si="419"/>
        <v>0</v>
      </c>
      <c r="AH234" s="47">
        <f t="shared" si="420"/>
        <v>0</v>
      </c>
      <c r="AI234" s="47">
        <f t="shared" si="421"/>
        <v>0</v>
      </c>
      <c r="AJ234" s="47">
        <f t="shared" si="499"/>
        <v>0</v>
      </c>
      <c r="AK234" s="47">
        <f t="shared" si="471"/>
        <v>0</v>
      </c>
      <c r="AL234" s="262">
        <f t="shared" si="472"/>
        <v>0</v>
      </c>
      <c r="AM234" s="260">
        <f t="shared" si="473"/>
        <v>0</v>
      </c>
      <c r="AN234" s="260">
        <f t="shared" ref="AN234:AN265" si="681">Q234*$X234</f>
        <v>0</v>
      </c>
      <c r="AO234" s="260">
        <f t="shared" ref="AO234:AO265" si="682">R234*$X234</f>
        <v>0</v>
      </c>
      <c r="AP234" s="260">
        <f t="shared" ref="AP234:AP265" si="683">S234*$X234</f>
        <v>0</v>
      </c>
      <c r="AQ234" s="260">
        <f t="shared" ref="AQ234:AQ265" si="684">T234*$X234</f>
        <v>0</v>
      </c>
      <c r="AR234" s="260">
        <f t="shared" ref="AR234:AR265" si="685">U234*$X234</f>
        <v>0</v>
      </c>
      <c r="AS234" s="260">
        <f t="shared" ref="AS234:AS265" si="686">V234*$X234</f>
        <v>0</v>
      </c>
      <c r="AU234" s="41">
        <f>IF(EXACT(A234,LCI!A74),LCI!H74,-1*10^6)</f>
        <v>-2000</v>
      </c>
      <c r="AV234" s="71">
        <f t="shared" si="432"/>
        <v>0</v>
      </c>
      <c r="AW234" s="71">
        <f t="shared" si="433"/>
        <v>0</v>
      </c>
      <c r="AX234" s="71">
        <f t="shared" si="434"/>
        <v>0</v>
      </c>
      <c r="AY234" s="71">
        <f t="shared" si="435"/>
        <v>0</v>
      </c>
      <c r="AZ234" s="71">
        <f t="shared" si="436"/>
        <v>0</v>
      </c>
      <c r="BA234" s="71">
        <f t="shared" si="437"/>
        <v>0</v>
      </c>
      <c r="BB234" s="71">
        <f t="shared" si="438"/>
        <v>0</v>
      </c>
      <c r="BC234" s="71">
        <f t="shared" si="439"/>
        <v>0</v>
      </c>
      <c r="BD234" s="520">
        <f t="shared" si="440"/>
        <v>0</v>
      </c>
      <c r="BE234" s="521">
        <f t="shared" si="441"/>
        <v>0</v>
      </c>
      <c r="BF234" s="71">
        <f t="shared" si="442"/>
        <v>0</v>
      </c>
      <c r="BG234" s="521">
        <f t="shared" si="443"/>
        <v>0</v>
      </c>
      <c r="BH234" s="521">
        <f t="shared" si="444"/>
        <v>0</v>
      </c>
      <c r="BI234" s="71">
        <f t="shared" si="445"/>
        <v>0</v>
      </c>
      <c r="BJ234" s="71">
        <f t="shared" si="446"/>
        <v>0</v>
      </c>
      <c r="BK234" s="71">
        <f t="shared" si="447"/>
        <v>0</v>
      </c>
      <c r="BL234" s="71">
        <f t="shared" si="448"/>
        <v>0</v>
      </c>
      <c r="BM234" s="71">
        <f t="shared" si="449"/>
        <v>0</v>
      </c>
      <c r="BN234" s="71">
        <f t="shared" si="450"/>
        <v>0</v>
      </c>
      <c r="BO234" s="71">
        <f t="shared" si="451"/>
        <v>0</v>
      </c>
      <c r="BP234" s="71">
        <f t="shared" si="452"/>
        <v>0</v>
      </c>
      <c r="BR234" s="507">
        <f>IF(EXACT(A234,LCI!A74),LCI!I74,-1*10^6)</f>
        <v>0</v>
      </c>
      <c r="BS234" s="507">
        <f t="shared" si="474"/>
        <v>0</v>
      </c>
      <c r="BT234" s="507">
        <f t="shared" si="475"/>
        <v>0</v>
      </c>
      <c r="BU234" s="507">
        <f t="shared" si="453"/>
        <v>0</v>
      </c>
      <c r="BV234" s="507">
        <f t="shared" si="453"/>
        <v>0</v>
      </c>
      <c r="BW234" s="507">
        <f t="shared" si="454"/>
        <v>0</v>
      </c>
      <c r="BX234" s="507">
        <f t="shared" si="455"/>
        <v>0</v>
      </c>
      <c r="BY234" s="507">
        <f t="shared" si="456"/>
        <v>0</v>
      </c>
      <c r="BZ234" s="507">
        <f t="shared" si="457"/>
        <v>0</v>
      </c>
      <c r="CA234" s="507">
        <f t="shared" si="458"/>
        <v>0</v>
      </c>
      <c r="CB234" s="507">
        <f t="shared" si="459"/>
        <v>0</v>
      </c>
      <c r="CC234" s="507">
        <f t="shared" si="460"/>
        <v>0</v>
      </c>
      <c r="CD234" s="507">
        <f t="shared" si="461"/>
        <v>0</v>
      </c>
      <c r="CE234" s="507">
        <f t="shared" si="462"/>
        <v>0</v>
      </c>
      <c r="CF234" s="507">
        <f t="shared" si="463"/>
        <v>0</v>
      </c>
      <c r="CG234" s="507">
        <f t="shared" si="464"/>
        <v>0</v>
      </c>
      <c r="CH234" s="507">
        <f t="shared" si="464"/>
        <v>0</v>
      </c>
      <c r="CI234" s="507">
        <f t="shared" si="465"/>
        <v>0</v>
      </c>
      <c r="CJ234" s="507">
        <f t="shared" si="466"/>
        <v>0</v>
      </c>
      <c r="CK234" s="507">
        <f t="shared" si="467"/>
        <v>0</v>
      </c>
      <c r="CL234" s="507">
        <f t="shared" si="476"/>
        <v>0</v>
      </c>
      <c r="CM234" s="507">
        <f t="shared" si="468"/>
        <v>0</v>
      </c>
      <c r="CO234" s="511">
        <f>IF(EXACT(A234,LCI!A74),LCI!F74,-1*10^6)</f>
        <v>0</v>
      </c>
      <c r="CP234" s="511">
        <f t="shared" si="477"/>
        <v>0</v>
      </c>
      <c r="CQ234" s="511">
        <f t="shared" si="478"/>
        <v>0</v>
      </c>
      <c r="CR234" s="511">
        <f t="shared" si="479"/>
        <v>0</v>
      </c>
      <c r="CS234" s="511">
        <f t="shared" si="480"/>
        <v>0</v>
      </c>
      <c r="CT234" s="511">
        <f t="shared" si="481"/>
        <v>0</v>
      </c>
      <c r="CU234" s="511">
        <f t="shared" si="482"/>
        <v>0</v>
      </c>
      <c r="CV234" s="511">
        <f t="shared" si="483"/>
        <v>0</v>
      </c>
      <c r="CW234" s="511">
        <f t="shared" si="484"/>
        <v>0</v>
      </c>
      <c r="CX234" s="511">
        <f t="shared" si="485"/>
        <v>0</v>
      </c>
      <c r="CY234" s="511">
        <f t="shared" si="486"/>
        <v>0</v>
      </c>
      <c r="CZ234" s="511">
        <f t="shared" si="487"/>
        <v>0</v>
      </c>
      <c r="DA234" s="511">
        <f t="shared" si="488"/>
        <v>0</v>
      </c>
      <c r="DB234" s="511">
        <f t="shared" si="489"/>
        <v>0</v>
      </c>
      <c r="DC234" s="511">
        <f t="shared" si="490"/>
        <v>0</v>
      </c>
      <c r="DD234" s="511">
        <f t="shared" si="491"/>
        <v>0</v>
      </c>
      <c r="DE234" s="511">
        <f t="shared" si="492"/>
        <v>0</v>
      </c>
      <c r="DF234" s="511">
        <f t="shared" si="493"/>
        <v>0</v>
      </c>
      <c r="DG234" s="511">
        <f t="shared" si="494"/>
        <v>0</v>
      </c>
      <c r="DH234" s="511">
        <f t="shared" si="495"/>
        <v>0</v>
      </c>
      <c r="DI234" s="511">
        <f t="shared" si="496"/>
        <v>0</v>
      </c>
      <c r="DJ234" s="511">
        <f t="shared" si="497"/>
        <v>0</v>
      </c>
      <c r="DL234" s="530">
        <f>IF(EXACT(A234,LCI!A74),LCI!J74,-1*10^6)</f>
        <v>0</v>
      </c>
      <c r="DM234" s="530">
        <f t="shared" si="501"/>
        <v>0</v>
      </c>
      <c r="DN234" s="530">
        <f t="shared" si="502"/>
        <v>0</v>
      </c>
      <c r="DO234" s="530">
        <f t="shared" si="503"/>
        <v>0</v>
      </c>
      <c r="DP234" s="530">
        <f t="shared" si="504"/>
        <v>0</v>
      </c>
      <c r="DQ234" s="530">
        <f t="shared" si="505"/>
        <v>0</v>
      </c>
      <c r="DR234" s="530">
        <f t="shared" si="506"/>
        <v>0</v>
      </c>
      <c r="DS234" s="530">
        <f t="shared" si="507"/>
        <v>0</v>
      </c>
      <c r="DT234" s="530">
        <f t="shared" si="508"/>
        <v>0</v>
      </c>
      <c r="DU234" s="530">
        <f t="shared" si="509"/>
        <v>0</v>
      </c>
      <c r="DV234" s="530">
        <f t="shared" si="510"/>
        <v>0</v>
      </c>
      <c r="DW234" s="530">
        <f t="shared" si="511"/>
        <v>0</v>
      </c>
      <c r="DX234" s="530">
        <f t="shared" si="512"/>
        <v>0</v>
      </c>
      <c r="DY234" s="530">
        <f t="shared" si="513"/>
        <v>0</v>
      </c>
      <c r="DZ234" s="530">
        <f t="shared" si="514"/>
        <v>0</v>
      </c>
      <c r="EA234" s="530">
        <f t="shared" si="515"/>
        <v>0</v>
      </c>
      <c r="EB234" s="530">
        <f t="shared" si="516"/>
        <v>0</v>
      </c>
      <c r="EC234" s="530">
        <f t="shared" si="517"/>
        <v>0</v>
      </c>
      <c r="ED234" s="530">
        <f t="shared" si="518"/>
        <v>0</v>
      </c>
      <c r="EE234" s="530">
        <f t="shared" si="519"/>
        <v>0</v>
      </c>
      <c r="EF234" s="530">
        <f t="shared" si="520"/>
        <v>0</v>
      </c>
      <c r="EG234" s="530">
        <f t="shared" si="521"/>
        <v>0</v>
      </c>
      <c r="EI234" s="535">
        <f>IF(EXACT(A234,LCI!A74),LCI!K74,-1*10^6)</f>
        <v>0</v>
      </c>
      <c r="EJ234" s="531">
        <f t="shared" si="522"/>
        <v>0</v>
      </c>
      <c r="EK234" s="536">
        <f t="shared" si="523"/>
        <v>0</v>
      </c>
      <c r="EL234" s="531">
        <f t="shared" si="524"/>
        <v>0</v>
      </c>
      <c r="EM234" s="531">
        <f t="shared" si="525"/>
        <v>0</v>
      </c>
      <c r="EN234" s="531">
        <f t="shared" si="526"/>
        <v>0</v>
      </c>
      <c r="EO234" s="531">
        <f t="shared" si="527"/>
        <v>0</v>
      </c>
      <c r="EP234" s="531">
        <f t="shared" si="528"/>
        <v>0</v>
      </c>
      <c r="EQ234" s="531">
        <f t="shared" si="529"/>
        <v>0</v>
      </c>
      <c r="ER234" s="531">
        <f t="shared" si="530"/>
        <v>0</v>
      </c>
      <c r="ES234" s="531">
        <f t="shared" si="531"/>
        <v>0</v>
      </c>
      <c r="ET234" s="531">
        <f t="shared" si="532"/>
        <v>0</v>
      </c>
      <c r="EU234" s="531">
        <f t="shared" si="533"/>
        <v>0</v>
      </c>
      <c r="EV234" s="531">
        <f t="shared" si="534"/>
        <v>0</v>
      </c>
      <c r="EW234" s="531">
        <f t="shared" si="535"/>
        <v>0</v>
      </c>
      <c r="EX234" s="531">
        <f t="shared" si="536"/>
        <v>0</v>
      </c>
      <c r="EY234" s="531">
        <f t="shared" si="537"/>
        <v>0</v>
      </c>
      <c r="EZ234" s="531">
        <f t="shared" si="538"/>
        <v>0</v>
      </c>
      <c r="FA234" s="531">
        <f t="shared" si="539"/>
        <v>0</v>
      </c>
      <c r="FB234" s="531">
        <f t="shared" si="540"/>
        <v>0</v>
      </c>
      <c r="FC234" s="531">
        <f t="shared" si="541"/>
        <v>0</v>
      </c>
      <c r="FD234" s="531">
        <f t="shared" si="542"/>
        <v>0</v>
      </c>
      <c r="FF234" s="532">
        <f>IF(EXACT(A234,LCI!A74),LCI!L74,-1*10^6)</f>
        <v>0</v>
      </c>
      <c r="FG234" s="532">
        <f t="shared" si="543"/>
        <v>0</v>
      </c>
      <c r="FH234" s="532">
        <f t="shared" si="544"/>
        <v>0</v>
      </c>
      <c r="FI234" s="532">
        <f t="shared" si="545"/>
        <v>0</v>
      </c>
      <c r="FJ234" s="532">
        <f t="shared" si="546"/>
        <v>0</v>
      </c>
      <c r="FK234" s="532">
        <f t="shared" si="547"/>
        <v>0</v>
      </c>
      <c r="FL234" s="532">
        <f t="shared" si="548"/>
        <v>0</v>
      </c>
      <c r="FM234" s="532">
        <f t="shared" si="549"/>
        <v>0</v>
      </c>
      <c r="FN234" s="532">
        <f t="shared" si="550"/>
        <v>0</v>
      </c>
      <c r="FO234" s="532">
        <f t="shared" si="551"/>
        <v>0</v>
      </c>
      <c r="FP234" s="532">
        <f t="shared" si="552"/>
        <v>0</v>
      </c>
      <c r="FQ234" s="532">
        <f t="shared" si="553"/>
        <v>0</v>
      </c>
      <c r="FR234" s="532">
        <f t="shared" si="554"/>
        <v>0</v>
      </c>
      <c r="FS234" s="532">
        <f t="shared" si="555"/>
        <v>0</v>
      </c>
      <c r="FT234" s="532">
        <f t="shared" si="556"/>
        <v>0</v>
      </c>
      <c r="FU234" s="532">
        <f t="shared" si="557"/>
        <v>0</v>
      </c>
      <c r="FV234" s="532">
        <f t="shared" si="558"/>
        <v>0</v>
      </c>
      <c r="FW234" s="532">
        <f t="shared" si="559"/>
        <v>0</v>
      </c>
      <c r="FX234" s="532">
        <f t="shared" si="560"/>
        <v>0</v>
      </c>
      <c r="FY234" s="532">
        <f t="shared" si="561"/>
        <v>0</v>
      </c>
      <c r="FZ234" s="532">
        <f t="shared" si="562"/>
        <v>0</v>
      </c>
      <c r="GA234" s="532">
        <f t="shared" si="563"/>
        <v>0</v>
      </c>
      <c r="GC234" s="533">
        <f>IF(EXACT(A234,LCI!A74),LCI!M74,-1*10^6)</f>
        <v>0</v>
      </c>
      <c r="GD234" s="533">
        <f t="shared" si="564"/>
        <v>0</v>
      </c>
      <c r="GE234" s="533">
        <f t="shared" si="565"/>
        <v>0</v>
      </c>
      <c r="GF234" s="533">
        <f t="shared" si="566"/>
        <v>0</v>
      </c>
      <c r="GG234" s="533">
        <f t="shared" si="567"/>
        <v>0</v>
      </c>
      <c r="GH234" s="533">
        <f t="shared" si="568"/>
        <v>0</v>
      </c>
      <c r="GI234" s="533">
        <f t="shared" si="569"/>
        <v>0</v>
      </c>
      <c r="GJ234" s="533">
        <f t="shared" si="570"/>
        <v>0</v>
      </c>
      <c r="GK234" s="533">
        <f t="shared" si="571"/>
        <v>0</v>
      </c>
      <c r="GL234" s="533">
        <f t="shared" si="572"/>
        <v>0</v>
      </c>
      <c r="GM234" s="533">
        <f t="shared" si="573"/>
        <v>0</v>
      </c>
      <c r="GN234" s="533">
        <f t="shared" si="574"/>
        <v>0</v>
      </c>
      <c r="GO234" s="533">
        <f t="shared" si="575"/>
        <v>0</v>
      </c>
      <c r="GP234" s="533">
        <f t="shared" si="576"/>
        <v>0</v>
      </c>
      <c r="GQ234" s="533">
        <f t="shared" si="577"/>
        <v>0</v>
      </c>
      <c r="GR234" s="533">
        <f t="shared" si="578"/>
        <v>0</v>
      </c>
      <c r="GS234" s="533">
        <f t="shared" si="579"/>
        <v>0</v>
      </c>
      <c r="GT234" s="533">
        <f t="shared" si="580"/>
        <v>0</v>
      </c>
      <c r="GU234" s="533">
        <f t="shared" si="581"/>
        <v>0</v>
      </c>
      <c r="GV234" s="533">
        <f t="shared" si="582"/>
        <v>0</v>
      </c>
      <c r="GW234" s="533">
        <f t="shared" si="583"/>
        <v>0</v>
      </c>
      <c r="GX234" s="533">
        <f t="shared" si="584"/>
        <v>0</v>
      </c>
      <c r="GZ234" s="511">
        <f>IF(EXACT(A234,LCI!A74),LCI!N74,-1*10^6)</f>
        <v>0</v>
      </c>
      <c r="HA234" s="511"/>
      <c r="HB234" s="511"/>
      <c r="HC234" s="511"/>
      <c r="HD234" s="511"/>
      <c r="HE234" s="511"/>
      <c r="HF234" s="511"/>
      <c r="HG234" s="511"/>
      <c r="HH234" s="511"/>
      <c r="HI234" s="511"/>
      <c r="HJ234" s="511"/>
      <c r="HK234" s="511"/>
      <c r="HL234" s="511"/>
      <c r="HM234" s="511"/>
      <c r="HN234" s="511"/>
      <c r="HO234" s="511"/>
      <c r="HP234" s="511"/>
      <c r="HQ234" s="511"/>
      <c r="HR234" s="511"/>
      <c r="HS234" s="511"/>
      <c r="HT234" s="511"/>
      <c r="HU234" s="511"/>
      <c r="HW234" s="534">
        <f>IF(EXACT(A234,LCI!A74),LCI!O74,-1*10^6)</f>
        <v>0</v>
      </c>
      <c r="HX234" s="534">
        <f t="shared" si="585"/>
        <v>0</v>
      </c>
      <c r="HY234" s="534">
        <f t="shared" si="586"/>
        <v>0</v>
      </c>
      <c r="HZ234" s="534">
        <f t="shared" si="587"/>
        <v>0</v>
      </c>
      <c r="IA234" s="534">
        <f t="shared" si="588"/>
        <v>0</v>
      </c>
      <c r="IB234" s="534">
        <f t="shared" si="589"/>
        <v>0</v>
      </c>
      <c r="IC234" s="534">
        <f t="shared" si="590"/>
        <v>0</v>
      </c>
      <c r="ID234" s="534">
        <f t="shared" si="591"/>
        <v>0</v>
      </c>
      <c r="IE234" s="534">
        <f t="shared" si="592"/>
        <v>0</v>
      </c>
      <c r="IF234" s="534">
        <f t="shared" si="593"/>
        <v>0</v>
      </c>
      <c r="IG234" s="534">
        <f t="shared" si="594"/>
        <v>0</v>
      </c>
      <c r="IH234" s="534">
        <f t="shared" si="595"/>
        <v>0</v>
      </c>
      <c r="II234" s="534">
        <f t="shared" si="596"/>
        <v>0</v>
      </c>
      <c r="IJ234" s="534">
        <f t="shared" si="597"/>
        <v>0</v>
      </c>
      <c r="IK234" s="534">
        <f t="shared" si="598"/>
        <v>0</v>
      </c>
      <c r="IL234" s="534">
        <f t="shared" si="599"/>
        <v>0</v>
      </c>
      <c r="IM234" s="534">
        <f t="shared" si="600"/>
        <v>0</v>
      </c>
      <c r="IN234" s="534">
        <f t="shared" si="601"/>
        <v>0</v>
      </c>
      <c r="IO234" s="534">
        <f t="shared" si="602"/>
        <v>0</v>
      </c>
      <c r="IP234" s="534">
        <f t="shared" si="603"/>
        <v>0</v>
      </c>
      <c r="IQ234" s="534">
        <f t="shared" si="604"/>
        <v>0</v>
      </c>
      <c r="IR234" s="534">
        <f t="shared" si="605"/>
        <v>0</v>
      </c>
      <c r="IT234" s="531">
        <f>IF(EXACT(A234,LCI!A74),LCI!P74,-1*10^6)</f>
        <v>0</v>
      </c>
      <c r="IU234" s="531">
        <f t="shared" si="606"/>
        <v>0</v>
      </c>
      <c r="IV234" s="531">
        <f t="shared" si="607"/>
        <v>0</v>
      </c>
      <c r="IW234" s="531">
        <f t="shared" si="608"/>
        <v>0</v>
      </c>
      <c r="IX234" s="531">
        <f t="shared" si="609"/>
        <v>0</v>
      </c>
      <c r="IY234" s="531">
        <f t="shared" si="610"/>
        <v>0</v>
      </c>
      <c r="IZ234" s="531">
        <f t="shared" si="611"/>
        <v>0</v>
      </c>
      <c r="JA234" s="531">
        <f t="shared" si="612"/>
        <v>0</v>
      </c>
      <c r="JB234" s="531">
        <f t="shared" si="613"/>
        <v>0</v>
      </c>
      <c r="JC234" s="531">
        <f t="shared" si="614"/>
        <v>0</v>
      </c>
      <c r="JD234" s="531">
        <f t="shared" si="615"/>
        <v>0</v>
      </c>
      <c r="JE234" s="531">
        <f t="shared" si="616"/>
        <v>0</v>
      </c>
      <c r="JF234" s="531">
        <f t="shared" si="617"/>
        <v>0</v>
      </c>
      <c r="JG234" s="531">
        <f t="shared" si="618"/>
        <v>0</v>
      </c>
      <c r="JH234" s="531">
        <f t="shared" si="619"/>
        <v>0</v>
      </c>
      <c r="JI234" s="531">
        <f t="shared" si="620"/>
        <v>0</v>
      </c>
      <c r="JJ234" s="531">
        <f t="shared" si="621"/>
        <v>0</v>
      </c>
      <c r="JK234" s="531">
        <f t="shared" si="622"/>
        <v>0</v>
      </c>
      <c r="JL234" s="531">
        <f t="shared" si="623"/>
        <v>0</v>
      </c>
      <c r="JM234" s="531">
        <f t="shared" si="624"/>
        <v>0</v>
      </c>
      <c r="JN234" s="531">
        <f t="shared" si="625"/>
        <v>0</v>
      </c>
      <c r="JO234" s="531">
        <f t="shared" si="626"/>
        <v>0</v>
      </c>
      <c r="JQ234" s="532">
        <f>IF(EXACT(A234,LCI!A74),LCI!Q74,-1*10^6)</f>
        <v>0</v>
      </c>
      <c r="JR234" s="532">
        <f t="shared" si="627"/>
        <v>0</v>
      </c>
      <c r="JS234" s="532">
        <f t="shared" si="628"/>
        <v>0</v>
      </c>
      <c r="JT234" s="532">
        <f t="shared" si="629"/>
        <v>0</v>
      </c>
      <c r="JU234" s="532">
        <f t="shared" si="630"/>
        <v>0</v>
      </c>
      <c r="JV234" s="532">
        <f t="shared" si="631"/>
        <v>0</v>
      </c>
      <c r="JW234" s="532">
        <f t="shared" si="632"/>
        <v>0</v>
      </c>
      <c r="JX234" s="532">
        <f t="shared" si="633"/>
        <v>0</v>
      </c>
      <c r="JY234" s="532">
        <f t="shared" si="634"/>
        <v>0</v>
      </c>
      <c r="JZ234" s="532">
        <f t="shared" si="635"/>
        <v>0</v>
      </c>
      <c r="KA234" s="532">
        <f t="shared" si="636"/>
        <v>0</v>
      </c>
      <c r="KB234" s="532">
        <f t="shared" si="637"/>
        <v>0</v>
      </c>
      <c r="KC234" s="532">
        <f t="shared" si="638"/>
        <v>0</v>
      </c>
      <c r="KD234" s="532">
        <f t="shared" si="639"/>
        <v>0</v>
      </c>
      <c r="KE234" s="532">
        <f t="shared" si="640"/>
        <v>0</v>
      </c>
      <c r="KF234" s="532">
        <f t="shared" si="641"/>
        <v>0</v>
      </c>
      <c r="KG234" s="532">
        <f t="shared" si="642"/>
        <v>0</v>
      </c>
      <c r="KH234" s="532">
        <f t="shared" si="643"/>
        <v>0</v>
      </c>
      <c r="KI234" s="532">
        <f t="shared" si="644"/>
        <v>0</v>
      </c>
      <c r="KJ234" s="532">
        <f t="shared" si="645"/>
        <v>0</v>
      </c>
      <c r="KK234" s="532">
        <f t="shared" si="646"/>
        <v>0</v>
      </c>
      <c r="KL234" s="532">
        <f t="shared" si="647"/>
        <v>0</v>
      </c>
      <c r="KN234" s="533">
        <f>IF(EXACT(A234,LCI!A74),LCI!R74,-1*10^6)</f>
        <v>0</v>
      </c>
      <c r="KO234" s="533">
        <f t="shared" si="648"/>
        <v>0</v>
      </c>
      <c r="KP234" s="533">
        <f t="shared" si="649"/>
        <v>0</v>
      </c>
      <c r="KQ234" s="533">
        <f t="shared" si="650"/>
        <v>0</v>
      </c>
      <c r="KR234" s="533">
        <f t="shared" si="651"/>
        <v>0</v>
      </c>
      <c r="KS234" s="533">
        <f t="shared" si="652"/>
        <v>0</v>
      </c>
      <c r="KT234" s="533">
        <f t="shared" si="653"/>
        <v>0</v>
      </c>
      <c r="KU234" s="533">
        <f t="shared" si="654"/>
        <v>0</v>
      </c>
      <c r="KV234" s="533">
        <f t="shared" si="655"/>
        <v>0</v>
      </c>
      <c r="KW234" s="533">
        <f t="shared" si="656"/>
        <v>0</v>
      </c>
      <c r="KX234" s="533">
        <f t="shared" si="657"/>
        <v>0</v>
      </c>
      <c r="KY234" s="533">
        <f t="shared" si="658"/>
        <v>0</v>
      </c>
      <c r="KZ234" s="533">
        <f t="shared" si="659"/>
        <v>0</v>
      </c>
      <c r="LA234" s="533">
        <f t="shared" si="660"/>
        <v>0</v>
      </c>
      <c r="LB234" s="533">
        <f t="shared" si="661"/>
        <v>0</v>
      </c>
      <c r="LC234" s="533">
        <f t="shared" si="662"/>
        <v>0</v>
      </c>
      <c r="LD234" s="533">
        <f t="shared" si="663"/>
        <v>0</v>
      </c>
      <c r="LE234" s="533">
        <f t="shared" si="664"/>
        <v>0</v>
      </c>
      <c r="LF234" s="533">
        <f t="shared" si="665"/>
        <v>0</v>
      </c>
      <c r="LG234" s="533">
        <f t="shared" si="666"/>
        <v>0</v>
      </c>
      <c r="LH234" s="533">
        <f t="shared" si="667"/>
        <v>0</v>
      </c>
      <c r="LI234" s="533">
        <f t="shared" si="668"/>
        <v>0</v>
      </c>
    </row>
    <row r="235" spans="1:321" x14ac:dyDescent="0.25">
      <c r="A235" s="351" t="str">
        <f>LCI!A75</f>
        <v>Corn Stover (kg/yr)</v>
      </c>
      <c r="B235" s="43"/>
      <c r="C235" s="43"/>
      <c r="D235" s="43"/>
      <c r="E235" s="43"/>
      <c r="F235" s="43"/>
      <c r="G235" s="43"/>
      <c r="H235" s="43"/>
      <c r="I235" s="43"/>
      <c r="J235" s="43"/>
      <c r="K235" s="43"/>
      <c r="L235" s="43"/>
      <c r="M235" s="43"/>
      <c r="N235" s="43"/>
      <c r="O235" s="258"/>
      <c r="P235" s="252"/>
      <c r="Q235" s="252"/>
      <c r="R235" s="252"/>
      <c r="S235" s="252"/>
      <c r="T235" s="269"/>
      <c r="U235" s="252"/>
      <c r="V235" s="252"/>
      <c r="X235" s="45"/>
      <c r="Y235" s="47"/>
      <c r="Z235" s="47"/>
      <c r="AA235" s="47"/>
      <c r="AB235" s="47"/>
      <c r="AC235" s="47"/>
      <c r="AD235" s="47"/>
      <c r="AE235" s="47"/>
      <c r="AF235" s="47"/>
      <c r="AG235" s="47"/>
      <c r="AH235" s="47"/>
      <c r="AI235" s="47"/>
      <c r="AJ235" s="47"/>
      <c r="AK235" s="47"/>
      <c r="AL235" s="262"/>
      <c r="AM235" s="260"/>
      <c r="AN235" s="260"/>
      <c r="AO235" s="260"/>
      <c r="AP235" s="260"/>
      <c r="AQ235" s="260"/>
      <c r="AR235" s="260"/>
      <c r="AS235" s="260"/>
      <c r="AU235" s="41"/>
      <c r="AV235" s="71"/>
      <c r="AW235" s="71"/>
      <c r="AX235" s="71"/>
      <c r="AY235" s="71"/>
      <c r="AZ235" s="71"/>
      <c r="BA235" s="71"/>
      <c r="BB235" s="71"/>
      <c r="BC235" s="71"/>
      <c r="BD235" s="520"/>
      <c r="BE235" s="521"/>
      <c r="BF235" s="71"/>
      <c r="BG235" s="521"/>
      <c r="BH235" s="521"/>
      <c r="BI235" s="71"/>
      <c r="BJ235" s="71"/>
      <c r="BK235" s="71"/>
      <c r="BL235" s="71"/>
      <c r="BM235" s="71"/>
      <c r="BN235" s="71"/>
      <c r="BO235" s="71"/>
      <c r="BP235" s="71"/>
      <c r="BR235" s="507">
        <f>IF(EXACT(A235,LCI!A75),LCI!I75,-1*10^6)</f>
        <v>0</v>
      </c>
      <c r="BS235" s="507">
        <f t="shared" si="474"/>
        <v>0</v>
      </c>
      <c r="BT235" s="507">
        <f t="shared" si="475"/>
        <v>0</v>
      </c>
      <c r="BU235" s="507">
        <f t="shared" si="453"/>
        <v>0</v>
      </c>
      <c r="BV235" s="507">
        <f t="shared" si="453"/>
        <v>0</v>
      </c>
      <c r="BW235" s="507">
        <f t="shared" si="454"/>
        <v>0</v>
      </c>
      <c r="BX235" s="507">
        <f t="shared" si="455"/>
        <v>0</v>
      </c>
      <c r="BY235" s="507">
        <f t="shared" si="456"/>
        <v>0</v>
      </c>
      <c r="BZ235" s="507">
        <f t="shared" si="457"/>
        <v>0</v>
      </c>
      <c r="CA235" s="507">
        <f t="shared" si="458"/>
        <v>0</v>
      </c>
      <c r="CB235" s="507">
        <f t="shared" si="459"/>
        <v>0</v>
      </c>
      <c r="CC235" s="507">
        <f t="shared" si="460"/>
        <v>0</v>
      </c>
      <c r="CD235" s="507">
        <f t="shared" si="461"/>
        <v>0</v>
      </c>
      <c r="CE235" s="507">
        <f t="shared" si="462"/>
        <v>0</v>
      </c>
      <c r="CF235" s="507">
        <f t="shared" si="463"/>
        <v>0</v>
      </c>
      <c r="CG235" s="507">
        <f t="shared" si="464"/>
        <v>0</v>
      </c>
      <c r="CH235" s="507">
        <f t="shared" si="464"/>
        <v>0</v>
      </c>
      <c r="CI235" s="507">
        <f t="shared" si="465"/>
        <v>0</v>
      </c>
      <c r="CJ235" s="507">
        <f t="shared" si="466"/>
        <v>0</v>
      </c>
      <c r="CK235" s="507">
        <f t="shared" si="467"/>
        <v>0</v>
      </c>
      <c r="CL235" s="507">
        <f t="shared" si="476"/>
        <v>0</v>
      </c>
      <c r="CM235" s="507">
        <f t="shared" si="468"/>
        <v>0</v>
      </c>
      <c r="CO235" s="511">
        <f>IF(EXACT(A235,LCI!A75),LCI!F75,-1*10^6)</f>
        <v>0</v>
      </c>
      <c r="CP235" s="511">
        <f t="shared" si="477"/>
        <v>0</v>
      </c>
      <c r="CQ235" s="511">
        <f t="shared" si="478"/>
        <v>0</v>
      </c>
      <c r="CR235" s="511">
        <f t="shared" si="479"/>
        <v>0</v>
      </c>
      <c r="CS235" s="511">
        <f t="shared" si="480"/>
        <v>0</v>
      </c>
      <c r="CT235" s="511">
        <f t="shared" si="481"/>
        <v>0</v>
      </c>
      <c r="CU235" s="511">
        <f t="shared" si="482"/>
        <v>0</v>
      </c>
      <c r="CV235" s="511">
        <f t="shared" si="483"/>
        <v>0</v>
      </c>
      <c r="CW235" s="511">
        <f t="shared" si="484"/>
        <v>0</v>
      </c>
      <c r="CX235" s="511">
        <f t="shared" si="485"/>
        <v>0</v>
      </c>
      <c r="CY235" s="511">
        <f t="shared" si="486"/>
        <v>0</v>
      </c>
      <c r="CZ235" s="511">
        <f t="shared" si="487"/>
        <v>0</v>
      </c>
      <c r="DA235" s="511">
        <f t="shared" si="488"/>
        <v>0</v>
      </c>
      <c r="DB235" s="511">
        <f t="shared" si="489"/>
        <v>0</v>
      </c>
      <c r="DC235" s="511">
        <f t="shared" si="490"/>
        <v>0</v>
      </c>
      <c r="DD235" s="511">
        <f t="shared" si="491"/>
        <v>0</v>
      </c>
      <c r="DE235" s="511">
        <f t="shared" si="492"/>
        <v>0</v>
      </c>
      <c r="DF235" s="511">
        <f t="shared" si="493"/>
        <v>0</v>
      </c>
      <c r="DG235" s="511">
        <f t="shared" si="494"/>
        <v>0</v>
      </c>
      <c r="DH235" s="511">
        <f t="shared" si="495"/>
        <v>0</v>
      </c>
      <c r="DI235" s="511">
        <f t="shared" si="496"/>
        <v>0</v>
      </c>
      <c r="DJ235" s="511">
        <f t="shared" si="497"/>
        <v>0</v>
      </c>
      <c r="DL235" s="530">
        <f>IF(EXACT(A235,LCI!A75),LCI!J75,-1*10^6)</f>
        <v>0</v>
      </c>
      <c r="DM235" s="530">
        <f t="shared" si="501"/>
        <v>0</v>
      </c>
      <c r="DN235" s="530">
        <f t="shared" si="502"/>
        <v>0</v>
      </c>
      <c r="DO235" s="530">
        <f t="shared" si="503"/>
        <v>0</v>
      </c>
      <c r="DP235" s="530">
        <f t="shared" si="504"/>
        <v>0</v>
      </c>
      <c r="DQ235" s="530">
        <f t="shared" si="505"/>
        <v>0</v>
      </c>
      <c r="DR235" s="530">
        <f t="shared" si="506"/>
        <v>0</v>
      </c>
      <c r="DS235" s="530">
        <f t="shared" si="507"/>
        <v>0</v>
      </c>
      <c r="DT235" s="530">
        <f t="shared" si="508"/>
        <v>0</v>
      </c>
      <c r="DU235" s="530">
        <f t="shared" si="509"/>
        <v>0</v>
      </c>
      <c r="DV235" s="530">
        <f t="shared" si="510"/>
        <v>0</v>
      </c>
      <c r="DW235" s="530">
        <f t="shared" si="511"/>
        <v>0</v>
      </c>
      <c r="DX235" s="530">
        <f t="shared" si="512"/>
        <v>0</v>
      </c>
      <c r="DY235" s="530">
        <f t="shared" si="513"/>
        <v>0</v>
      </c>
      <c r="DZ235" s="530">
        <f t="shared" si="514"/>
        <v>0</v>
      </c>
      <c r="EA235" s="530">
        <f t="shared" si="515"/>
        <v>0</v>
      </c>
      <c r="EB235" s="530">
        <f t="shared" si="516"/>
        <v>0</v>
      </c>
      <c r="EC235" s="530">
        <f t="shared" si="517"/>
        <v>0</v>
      </c>
      <c r="ED235" s="530">
        <f t="shared" si="518"/>
        <v>0</v>
      </c>
      <c r="EE235" s="530">
        <f t="shared" si="519"/>
        <v>0</v>
      </c>
      <c r="EF235" s="530">
        <f t="shared" si="520"/>
        <v>0</v>
      </c>
      <c r="EG235" s="530">
        <f t="shared" si="521"/>
        <v>0</v>
      </c>
      <c r="EI235" s="535">
        <f>IF(EXACT(A235,LCI!A75),LCI!K75,-1*10^6)</f>
        <v>0</v>
      </c>
      <c r="EJ235" s="531">
        <f t="shared" si="522"/>
        <v>0</v>
      </c>
      <c r="EK235" s="536">
        <f t="shared" si="523"/>
        <v>0</v>
      </c>
      <c r="EL235" s="531">
        <f t="shared" si="524"/>
        <v>0</v>
      </c>
      <c r="EM235" s="531">
        <f t="shared" si="525"/>
        <v>0</v>
      </c>
      <c r="EN235" s="531">
        <f t="shared" si="526"/>
        <v>0</v>
      </c>
      <c r="EO235" s="531">
        <f t="shared" si="527"/>
        <v>0</v>
      </c>
      <c r="EP235" s="531">
        <f t="shared" si="528"/>
        <v>0</v>
      </c>
      <c r="EQ235" s="531">
        <f t="shared" si="529"/>
        <v>0</v>
      </c>
      <c r="ER235" s="531">
        <f t="shared" si="530"/>
        <v>0</v>
      </c>
      <c r="ES235" s="531">
        <f t="shared" si="531"/>
        <v>0</v>
      </c>
      <c r="ET235" s="531">
        <f t="shared" si="532"/>
        <v>0</v>
      </c>
      <c r="EU235" s="531">
        <f t="shared" si="533"/>
        <v>0</v>
      </c>
      <c r="EV235" s="531">
        <f t="shared" si="534"/>
        <v>0</v>
      </c>
      <c r="EW235" s="531">
        <f t="shared" si="535"/>
        <v>0</v>
      </c>
      <c r="EX235" s="531">
        <f t="shared" si="536"/>
        <v>0</v>
      </c>
      <c r="EY235" s="531">
        <f t="shared" si="537"/>
        <v>0</v>
      </c>
      <c r="EZ235" s="531">
        <f t="shared" si="538"/>
        <v>0</v>
      </c>
      <c r="FA235" s="531">
        <f t="shared" si="539"/>
        <v>0</v>
      </c>
      <c r="FB235" s="531">
        <f t="shared" si="540"/>
        <v>0</v>
      </c>
      <c r="FC235" s="531">
        <f t="shared" si="541"/>
        <v>0</v>
      </c>
      <c r="FD235" s="531">
        <f t="shared" si="542"/>
        <v>0</v>
      </c>
      <c r="FF235" s="532">
        <f>IF(EXACT(A235,LCI!A75),LCI!L75,-1*10^6)</f>
        <v>0</v>
      </c>
      <c r="FG235" s="532">
        <f t="shared" si="543"/>
        <v>0</v>
      </c>
      <c r="FH235" s="532">
        <f t="shared" si="544"/>
        <v>0</v>
      </c>
      <c r="FI235" s="532">
        <f t="shared" si="545"/>
        <v>0</v>
      </c>
      <c r="FJ235" s="532">
        <f t="shared" si="546"/>
        <v>0</v>
      </c>
      <c r="FK235" s="532">
        <f t="shared" si="547"/>
        <v>0</v>
      </c>
      <c r="FL235" s="532">
        <f t="shared" si="548"/>
        <v>0</v>
      </c>
      <c r="FM235" s="532">
        <f t="shared" si="549"/>
        <v>0</v>
      </c>
      <c r="FN235" s="532">
        <f t="shared" si="550"/>
        <v>0</v>
      </c>
      <c r="FO235" s="532">
        <f t="shared" si="551"/>
        <v>0</v>
      </c>
      <c r="FP235" s="532">
        <f t="shared" si="552"/>
        <v>0</v>
      </c>
      <c r="FQ235" s="532">
        <f t="shared" si="553"/>
        <v>0</v>
      </c>
      <c r="FR235" s="532">
        <f t="shared" si="554"/>
        <v>0</v>
      </c>
      <c r="FS235" s="532">
        <f t="shared" si="555"/>
        <v>0</v>
      </c>
      <c r="FT235" s="532">
        <f t="shared" si="556"/>
        <v>0</v>
      </c>
      <c r="FU235" s="532">
        <f t="shared" si="557"/>
        <v>0</v>
      </c>
      <c r="FV235" s="532">
        <f t="shared" si="558"/>
        <v>0</v>
      </c>
      <c r="FW235" s="532">
        <f t="shared" si="559"/>
        <v>0</v>
      </c>
      <c r="FX235" s="532">
        <f t="shared" si="560"/>
        <v>0</v>
      </c>
      <c r="FY235" s="532">
        <f t="shared" si="561"/>
        <v>0</v>
      </c>
      <c r="FZ235" s="532">
        <f t="shared" si="562"/>
        <v>0</v>
      </c>
      <c r="GA235" s="532">
        <f t="shared" si="563"/>
        <v>0</v>
      </c>
      <c r="GC235" s="533">
        <f>IF(EXACT(A235,LCI!A75),LCI!M75,-1*10^6)</f>
        <v>0</v>
      </c>
      <c r="GD235" s="533">
        <f t="shared" si="564"/>
        <v>0</v>
      </c>
      <c r="GE235" s="533">
        <f t="shared" si="565"/>
        <v>0</v>
      </c>
      <c r="GF235" s="533">
        <f t="shared" si="566"/>
        <v>0</v>
      </c>
      <c r="GG235" s="533">
        <f t="shared" si="567"/>
        <v>0</v>
      </c>
      <c r="GH235" s="533">
        <f t="shared" si="568"/>
        <v>0</v>
      </c>
      <c r="GI235" s="533">
        <f t="shared" si="569"/>
        <v>0</v>
      </c>
      <c r="GJ235" s="533">
        <f t="shared" si="570"/>
        <v>0</v>
      </c>
      <c r="GK235" s="533">
        <f t="shared" si="571"/>
        <v>0</v>
      </c>
      <c r="GL235" s="533">
        <f t="shared" si="572"/>
        <v>0</v>
      </c>
      <c r="GM235" s="533">
        <f t="shared" si="573"/>
        <v>0</v>
      </c>
      <c r="GN235" s="533">
        <f t="shared" si="574"/>
        <v>0</v>
      </c>
      <c r="GO235" s="533">
        <f t="shared" si="575"/>
        <v>0</v>
      </c>
      <c r="GP235" s="533">
        <f t="shared" si="576"/>
        <v>0</v>
      </c>
      <c r="GQ235" s="533">
        <f t="shared" si="577"/>
        <v>0</v>
      </c>
      <c r="GR235" s="533">
        <f t="shared" si="578"/>
        <v>0</v>
      </c>
      <c r="GS235" s="533">
        <f t="shared" si="579"/>
        <v>0</v>
      </c>
      <c r="GT235" s="533">
        <f t="shared" si="580"/>
        <v>0</v>
      </c>
      <c r="GU235" s="533">
        <f t="shared" si="581"/>
        <v>0</v>
      </c>
      <c r="GV235" s="533">
        <f t="shared" si="582"/>
        <v>0</v>
      </c>
      <c r="GW235" s="533">
        <f t="shared" si="583"/>
        <v>0</v>
      </c>
      <c r="GX235" s="533">
        <f t="shared" si="584"/>
        <v>0</v>
      </c>
      <c r="GZ235" s="511">
        <f>IF(EXACT(A235,LCI!A75),LCI!N75,-1*10^6)</f>
        <v>0</v>
      </c>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W235" s="534">
        <f>IF(EXACT(A235,LCI!A75),LCI!O75,-1*10^6)</f>
        <v>0</v>
      </c>
      <c r="HX235" s="534">
        <f t="shared" si="585"/>
        <v>0</v>
      </c>
      <c r="HY235" s="534">
        <f t="shared" si="586"/>
        <v>0</v>
      </c>
      <c r="HZ235" s="534">
        <f t="shared" si="587"/>
        <v>0</v>
      </c>
      <c r="IA235" s="534">
        <f t="shared" si="588"/>
        <v>0</v>
      </c>
      <c r="IB235" s="534">
        <f t="shared" si="589"/>
        <v>0</v>
      </c>
      <c r="IC235" s="534">
        <f t="shared" si="590"/>
        <v>0</v>
      </c>
      <c r="ID235" s="534">
        <f t="shared" si="591"/>
        <v>0</v>
      </c>
      <c r="IE235" s="534">
        <f t="shared" si="592"/>
        <v>0</v>
      </c>
      <c r="IF235" s="534">
        <f t="shared" si="593"/>
        <v>0</v>
      </c>
      <c r="IG235" s="534">
        <f t="shared" si="594"/>
        <v>0</v>
      </c>
      <c r="IH235" s="534">
        <f t="shared" si="595"/>
        <v>0</v>
      </c>
      <c r="II235" s="534">
        <f t="shared" si="596"/>
        <v>0</v>
      </c>
      <c r="IJ235" s="534">
        <f t="shared" si="597"/>
        <v>0</v>
      </c>
      <c r="IK235" s="534">
        <f t="shared" si="598"/>
        <v>0</v>
      </c>
      <c r="IL235" s="534">
        <f t="shared" si="599"/>
        <v>0</v>
      </c>
      <c r="IM235" s="534">
        <f t="shared" si="600"/>
        <v>0</v>
      </c>
      <c r="IN235" s="534">
        <f t="shared" si="601"/>
        <v>0</v>
      </c>
      <c r="IO235" s="534">
        <f t="shared" si="602"/>
        <v>0</v>
      </c>
      <c r="IP235" s="534">
        <f t="shared" si="603"/>
        <v>0</v>
      </c>
      <c r="IQ235" s="534">
        <f t="shared" si="604"/>
        <v>0</v>
      </c>
      <c r="IR235" s="534">
        <f t="shared" si="605"/>
        <v>0</v>
      </c>
      <c r="IT235" s="531">
        <f>IF(EXACT(A235,LCI!A75),LCI!P75,-1*10^6)</f>
        <v>0</v>
      </c>
      <c r="IU235" s="531">
        <f t="shared" si="606"/>
        <v>0</v>
      </c>
      <c r="IV235" s="531">
        <f t="shared" si="607"/>
        <v>0</v>
      </c>
      <c r="IW235" s="531">
        <f t="shared" si="608"/>
        <v>0</v>
      </c>
      <c r="IX235" s="531">
        <f t="shared" si="609"/>
        <v>0</v>
      </c>
      <c r="IY235" s="531">
        <f t="shared" si="610"/>
        <v>0</v>
      </c>
      <c r="IZ235" s="531">
        <f t="shared" si="611"/>
        <v>0</v>
      </c>
      <c r="JA235" s="531">
        <f t="shared" si="612"/>
        <v>0</v>
      </c>
      <c r="JB235" s="531">
        <f t="shared" si="613"/>
        <v>0</v>
      </c>
      <c r="JC235" s="531">
        <f t="shared" si="614"/>
        <v>0</v>
      </c>
      <c r="JD235" s="531">
        <f t="shared" si="615"/>
        <v>0</v>
      </c>
      <c r="JE235" s="531">
        <f t="shared" si="616"/>
        <v>0</v>
      </c>
      <c r="JF235" s="531">
        <f t="shared" si="617"/>
        <v>0</v>
      </c>
      <c r="JG235" s="531">
        <f t="shared" si="618"/>
        <v>0</v>
      </c>
      <c r="JH235" s="531">
        <f t="shared" si="619"/>
        <v>0</v>
      </c>
      <c r="JI235" s="531">
        <f t="shared" si="620"/>
        <v>0</v>
      </c>
      <c r="JJ235" s="531">
        <f t="shared" si="621"/>
        <v>0</v>
      </c>
      <c r="JK235" s="531">
        <f t="shared" si="622"/>
        <v>0</v>
      </c>
      <c r="JL235" s="531">
        <f t="shared" si="623"/>
        <v>0</v>
      </c>
      <c r="JM235" s="531">
        <f t="shared" si="624"/>
        <v>0</v>
      </c>
      <c r="JN235" s="531">
        <f t="shared" si="625"/>
        <v>0</v>
      </c>
      <c r="JO235" s="531">
        <f t="shared" si="626"/>
        <v>0</v>
      </c>
      <c r="JQ235" s="532">
        <f>IF(EXACT(A235,LCI!A75),LCI!Q75,-1*10^6)</f>
        <v>0</v>
      </c>
      <c r="JR235" s="532">
        <f t="shared" si="627"/>
        <v>0</v>
      </c>
      <c r="JS235" s="532">
        <f t="shared" si="628"/>
        <v>0</v>
      </c>
      <c r="JT235" s="532">
        <f t="shared" si="629"/>
        <v>0</v>
      </c>
      <c r="JU235" s="532">
        <f t="shared" si="630"/>
        <v>0</v>
      </c>
      <c r="JV235" s="532">
        <f t="shared" si="631"/>
        <v>0</v>
      </c>
      <c r="JW235" s="532">
        <f t="shared" si="632"/>
        <v>0</v>
      </c>
      <c r="JX235" s="532">
        <f t="shared" si="633"/>
        <v>0</v>
      </c>
      <c r="JY235" s="532">
        <f t="shared" si="634"/>
        <v>0</v>
      </c>
      <c r="JZ235" s="532">
        <f t="shared" si="635"/>
        <v>0</v>
      </c>
      <c r="KA235" s="532">
        <f t="shared" si="636"/>
        <v>0</v>
      </c>
      <c r="KB235" s="532">
        <f t="shared" si="637"/>
        <v>0</v>
      </c>
      <c r="KC235" s="532">
        <f t="shared" si="638"/>
        <v>0</v>
      </c>
      <c r="KD235" s="532">
        <f t="shared" si="639"/>
        <v>0</v>
      </c>
      <c r="KE235" s="532">
        <f t="shared" si="640"/>
        <v>0</v>
      </c>
      <c r="KF235" s="532">
        <f t="shared" si="641"/>
        <v>0</v>
      </c>
      <c r="KG235" s="532">
        <f t="shared" si="642"/>
        <v>0</v>
      </c>
      <c r="KH235" s="532">
        <f t="shared" si="643"/>
        <v>0</v>
      </c>
      <c r="KI235" s="532">
        <f t="shared" si="644"/>
        <v>0</v>
      </c>
      <c r="KJ235" s="532">
        <f t="shared" si="645"/>
        <v>0</v>
      </c>
      <c r="KK235" s="532">
        <f t="shared" si="646"/>
        <v>0</v>
      </c>
      <c r="KL235" s="532">
        <f t="shared" si="647"/>
        <v>0</v>
      </c>
      <c r="KN235" s="533">
        <f>IF(EXACT(A235,LCI!A75),LCI!R75,-1*10^6)</f>
        <v>0</v>
      </c>
      <c r="KO235" s="533">
        <f t="shared" si="648"/>
        <v>0</v>
      </c>
      <c r="KP235" s="533">
        <f t="shared" si="649"/>
        <v>0</v>
      </c>
      <c r="KQ235" s="533">
        <f t="shared" si="650"/>
        <v>0</v>
      </c>
      <c r="KR235" s="533">
        <f t="shared" si="651"/>
        <v>0</v>
      </c>
      <c r="KS235" s="533">
        <f t="shared" si="652"/>
        <v>0</v>
      </c>
      <c r="KT235" s="533">
        <f t="shared" si="653"/>
        <v>0</v>
      </c>
      <c r="KU235" s="533">
        <f t="shared" si="654"/>
        <v>0</v>
      </c>
      <c r="KV235" s="533">
        <f t="shared" si="655"/>
        <v>0</v>
      </c>
      <c r="KW235" s="533">
        <f t="shared" si="656"/>
        <v>0</v>
      </c>
      <c r="KX235" s="533">
        <f t="shared" si="657"/>
        <v>0</v>
      </c>
      <c r="KY235" s="533">
        <f t="shared" si="658"/>
        <v>0</v>
      </c>
      <c r="KZ235" s="533">
        <f t="shared" si="659"/>
        <v>0</v>
      </c>
      <c r="LA235" s="533">
        <f t="shared" si="660"/>
        <v>0</v>
      </c>
      <c r="LB235" s="533">
        <f t="shared" si="661"/>
        <v>0</v>
      </c>
      <c r="LC235" s="533">
        <f t="shared" si="662"/>
        <v>0</v>
      </c>
      <c r="LD235" s="533">
        <f t="shared" si="663"/>
        <v>0</v>
      </c>
      <c r="LE235" s="533">
        <f t="shared" si="664"/>
        <v>0</v>
      </c>
      <c r="LF235" s="533">
        <f t="shared" si="665"/>
        <v>0</v>
      </c>
      <c r="LG235" s="533">
        <f t="shared" si="666"/>
        <v>0</v>
      </c>
      <c r="LH235" s="533">
        <f t="shared" si="667"/>
        <v>0</v>
      </c>
      <c r="LI235" s="533">
        <f t="shared" si="668"/>
        <v>0</v>
      </c>
    </row>
    <row r="236" spans="1:321" x14ac:dyDescent="0.25">
      <c r="A236" s="14" t="str">
        <f>LCI!A76</f>
        <v>Corn Stover, Collected (kg/yr)</v>
      </c>
      <c r="B236" s="43">
        <f t="shared" ref="B236:P236" si="687">B109-B51</f>
        <v>0</v>
      </c>
      <c r="C236" s="43">
        <f t="shared" si="687"/>
        <v>0</v>
      </c>
      <c r="D236" s="43">
        <f t="shared" si="687"/>
        <v>493830</v>
      </c>
      <c r="E236" s="43">
        <f t="shared" si="687"/>
        <v>493830</v>
      </c>
      <c r="F236" s="43">
        <f t="shared" si="687"/>
        <v>0</v>
      </c>
      <c r="G236" s="43">
        <f t="shared" si="687"/>
        <v>0</v>
      </c>
      <c r="H236" s="43">
        <f t="shared" si="687"/>
        <v>0</v>
      </c>
      <c r="I236" s="43">
        <f t="shared" si="687"/>
        <v>0</v>
      </c>
      <c r="J236" s="43">
        <f t="shared" si="687"/>
        <v>0</v>
      </c>
      <c r="K236" s="43">
        <f t="shared" si="687"/>
        <v>0</v>
      </c>
      <c r="L236" s="43">
        <f t="shared" si="687"/>
        <v>0</v>
      </c>
      <c r="M236" s="43">
        <f t="shared" si="687"/>
        <v>0</v>
      </c>
      <c r="N236" s="43">
        <f t="shared" si="687"/>
        <v>0</v>
      </c>
      <c r="O236" s="258">
        <f t="shared" si="687"/>
        <v>0</v>
      </c>
      <c r="P236" s="252">
        <f t="shared" si="687"/>
        <v>0</v>
      </c>
      <c r="Q236" s="252"/>
      <c r="R236" s="252"/>
      <c r="S236" s="252"/>
      <c r="T236" s="269"/>
      <c r="U236" s="252"/>
      <c r="V236" s="252"/>
      <c r="X236" s="45">
        <f>IF(EXACT(A236,LCI!A76),LCI!G76,-1*10^6)</f>
        <v>8.3000000000000004E-2</v>
      </c>
      <c r="Y236" s="47">
        <f t="shared" si="411"/>
        <v>0</v>
      </c>
      <c r="Z236" s="47">
        <f t="shared" si="412"/>
        <v>0</v>
      </c>
      <c r="AA236" s="47">
        <f t="shared" si="413"/>
        <v>40987.89</v>
      </c>
      <c r="AB236" s="47">
        <f t="shared" si="414"/>
        <v>40987.89</v>
      </c>
      <c r="AC236" s="47">
        <f t="shared" si="415"/>
        <v>0</v>
      </c>
      <c r="AD236" s="47">
        <f t="shared" si="416"/>
        <v>0</v>
      </c>
      <c r="AE236" s="47">
        <f t="shared" si="417"/>
        <v>0</v>
      </c>
      <c r="AF236" s="47">
        <f t="shared" si="418"/>
        <v>0</v>
      </c>
      <c r="AG236" s="47">
        <f t="shared" si="419"/>
        <v>0</v>
      </c>
      <c r="AH236" s="47">
        <f t="shared" si="420"/>
        <v>0</v>
      </c>
      <c r="AI236" s="47">
        <f t="shared" si="421"/>
        <v>0</v>
      </c>
      <c r="AJ236" s="47">
        <f t="shared" si="499"/>
        <v>0</v>
      </c>
      <c r="AK236" s="47">
        <f t="shared" si="471"/>
        <v>0</v>
      </c>
      <c r="AL236" s="262">
        <f t="shared" si="472"/>
        <v>0</v>
      </c>
      <c r="AM236" s="260">
        <f t="shared" si="473"/>
        <v>0</v>
      </c>
      <c r="AN236" s="260">
        <f t="shared" si="681"/>
        <v>0</v>
      </c>
      <c r="AO236" s="260">
        <f t="shared" si="682"/>
        <v>0</v>
      </c>
      <c r="AP236" s="260">
        <f t="shared" si="683"/>
        <v>0</v>
      </c>
      <c r="AQ236" s="260">
        <f t="shared" si="684"/>
        <v>0</v>
      </c>
      <c r="AR236" s="260">
        <f t="shared" si="685"/>
        <v>0</v>
      </c>
      <c r="AS236" s="260">
        <f t="shared" si="686"/>
        <v>0</v>
      </c>
      <c r="AU236" s="41">
        <f>IF(EXACT(A236,LCI!A76),LCI!H76,-1*10^6)</f>
        <v>-2000</v>
      </c>
      <c r="AV236" s="71">
        <f t="shared" si="432"/>
        <v>0</v>
      </c>
      <c r="AW236" s="71">
        <f t="shared" si="433"/>
        <v>0</v>
      </c>
      <c r="AX236" s="71">
        <f t="shared" si="434"/>
        <v>-987660000</v>
      </c>
      <c r="AY236" s="71">
        <f t="shared" si="435"/>
        <v>-987660000</v>
      </c>
      <c r="AZ236" s="71">
        <f t="shared" si="436"/>
        <v>0</v>
      </c>
      <c r="BA236" s="71">
        <f t="shared" si="437"/>
        <v>0</v>
      </c>
      <c r="BB236" s="71">
        <f t="shared" si="438"/>
        <v>0</v>
      </c>
      <c r="BC236" s="71">
        <f t="shared" si="439"/>
        <v>0</v>
      </c>
      <c r="BD236" s="520">
        <f t="shared" si="440"/>
        <v>0</v>
      </c>
      <c r="BE236" s="521">
        <f t="shared" si="441"/>
        <v>0</v>
      </c>
      <c r="BF236" s="71">
        <f t="shared" si="442"/>
        <v>0</v>
      </c>
      <c r="BG236" s="521">
        <f t="shared" si="443"/>
        <v>0</v>
      </c>
      <c r="BH236" s="521">
        <f t="shared" si="444"/>
        <v>0</v>
      </c>
      <c r="BI236" s="71">
        <f t="shared" si="445"/>
        <v>0</v>
      </c>
      <c r="BJ236" s="71">
        <f t="shared" si="446"/>
        <v>0</v>
      </c>
      <c r="BK236" s="71">
        <f t="shared" si="447"/>
        <v>0</v>
      </c>
      <c r="BL236" s="71">
        <f t="shared" si="448"/>
        <v>0</v>
      </c>
      <c r="BM236" s="71">
        <f t="shared" si="449"/>
        <v>0</v>
      </c>
      <c r="BN236" s="71">
        <f t="shared" si="450"/>
        <v>0</v>
      </c>
      <c r="BO236" s="71">
        <f t="shared" si="451"/>
        <v>0</v>
      </c>
      <c r="BP236" s="71">
        <f t="shared" si="452"/>
        <v>0</v>
      </c>
      <c r="BR236" s="507">
        <f>IF(EXACT(A236,LCI!A76),LCI!I76,-1*10^6)</f>
        <v>0</v>
      </c>
      <c r="BS236" s="507">
        <f t="shared" si="474"/>
        <v>0</v>
      </c>
      <c r="BT236" s="507">
        <f t="shared" si="475"/>
        <v>0</v>
      </c>
      <c r="BU236" s="507">
        <f t="shared" si="453"/>
        <v>0</v>
      </c>
      <c r="BV236" s="507">
        <f t="shared" si="453"/>
        <v>0</v>
      </c>
      <c r="BW236" s="507">
        <f t="shared" si="454"/>
        <v>0</v>
      </c>
      <c r="BX236" s="507">
        <f t="shared" si="455"/>
        <v>0</v>
      </c>
      <c r="BY236" s="507">
        <f t="shared" si="456"/>
        <v>0</v>
      </c>
      <c r="BZ236" s="507">
        <f t="shared" si="457"/>
        <v>0</v>
      </c>
      <c r="CA236" s="507">
        <f t="shared" si="458"/>
        <v>0</v>
      </c>
      <c r="CB236" s="507">
        <f t="shared" si="459"/>
        <v>0</v>
      </c>
      <c r="CC236" s="507">
        <f t="shared" si="460"/>
        <v>0</v>
      </c>
      <c r="CD236" s="507">
        <f t="shared" si="461"/>
        <v>0</v>
      </c>
      <c r="CE236" s="507">
        <f t="shared" si="462"/>
        <v>0</v>
      </c>
      <c r="CF236" s="507">
        <f t="shared" si="463"/>
        <v>0</v>
      </c>
      <c r="CG236" s="507">
        <f t="shared" si="464"/>
        <v>0</v>
      </c>
      <c r="CH236" s="507">
        <f t="shared" si="464"/>
        <v>0</v>
      </c>
      <c r="CI236" s="507">
        <f t="shared" si="465"/>
        <v>0</v>
      </c>
      <c r="CJ236" s="507">
        <f t="shared" si="466"/>
        <v>0</v>
      </c>
      <c r="CK236" s="507">
        <f t="shared" si="467"/>
        <v>0</v>
      </c>
      <c r="CL236" s="507">
        <f t="shared" si="476"/>
        <v>0</v>
      </c>
      <c r="CM236" s="507">
        <f t="shared" si="468"/>
        <v>0</v>
      </c>
      <c r="CO236" s="511">
        <f>IF(EXACT(A236,LCI!A76),LCI!F76,-1*10^6)</f>
        <v>0</v>
      </c>
      <c r="CP236" s="511">
        <f t="shared" si="477"/>
        <v>0</v>
      </c>
      <c r="CQ236" s="511">
        <f t="shared" si="478"/>
        <v>0</v>
      </c>
      <c r="CR236" s="511">
        <f t="shared" si="479"/>
        <v>0</v>
      </c>
      <c r="CS236" s="511">
        <f t="shared" si="480"/>
        <v>0</v>
      </c>
      <c r="CT236" s="511">
        <f t="shared" si="481"/>
        <v>0</v>
      </c>
      <c r="CU236" s="511">
        <f t="shared" si="482"/>
        <v>0</v>
      </c>
      <c r="CV236" s="511">
        <f t="shared" si="483"/>
        <v>0</v>
      </c>
      <c r="CW236" s="511">
        <f t="shared" si="484"/>
        <v>0</v>
      </c>
      <c r="CX236" s="511">
        <f t="shared" si="485"/>
        <v>0</v>
      </c>
      <c r="CY236" s="511">
        <f t="shared" si="486"/>
        <v>0</v>
      </c>
      <c r="CZ236" s="511">
        <f t="shared" si="487"/>
        <v>0</v>
      </c>
      <c r="DA236" s="511">
        <f t="shared" si="488"/>
        <v>0</v>
      </c>
      <c r="DB236" s="511">
        <f t="shared" si="489"/>
        <v>0</v>
      </c>
      <c r="DC236" s="511">
        <f t="shared" si="490"/>
        <v>0</v>
      </c>
      <c r="DD236" s="511">
        <f t="shared" si="491"/>
        <v>0</v>
      </c>
      <c r="DE236" s="511">
        <f t="shared" si="492"/>
        <v>0</v>
      </c>
      <c r="DF236" s="511">
        <f t="shared" si="493"/>
        <v>0</v>
      </c>
      <c r="DG236" s="511">
        <f t="shared" si="494"/>
        <v>0</v>
      </c>
      <c r="DH236" s="511">
        <f t="shared" si="495"/>
        <v>0</v>
      </c>
      <c r="DI236" s="511">
        <f t="shared" si="496"/>
        <v>0</v>
      </c>
      <c r="DJ236" s="511">
        <f t="shared" si="497"/>
        <v>0</v>
      </c>
      <c r="DL236" s="530">
        <f>IF(EXACT(A236,LCI!A76),LCI!J76,-1*10^6)</f>
        <v>0</v>
      </c>
      <c r="DM236" s="530">
        <f t="shared" si="501"/>
        <v>0</v>
      </c>
      <c r="DN236" s="530">
        <f t="shared" si="502"/>
        <v>0</v>
      </c>
      <c r="DO236" s="530">
        <f t="shared" si="503"/>
        <v>0</v>
      </c>
      <c r="DP236" s="530">
        <f t="shared" si="504"/>
        <v>0</v>
      </c>
      <c r="DQ236" s="530">
        <f t="shared" si="505"/>
        <v>0</v>
      </c>
      <c r="DR236" s="530">
        <f t="shared" si="506"/>
        <v>0</v>
      </c>
      <c r="DS236" s="530">
        <f t="shared" si="507"/>
        <v>0</v>
      </c>
      <c r="DT236" s="530">
        <f t="shared" si="508"/>
        <v>0</v>
      </c>
      <c r="DU236" s="530">
        <f t="shared" si="509"/>
        <v>0</v>
      </c>
      <c r="DV236" s="530">
        <f t="shared" si="510"/>
        <v>0</v>
      </c>
      <c r="DW236" s="530">
        <f t="shared" si="511"/>
        <v>0</v>
      </c>
      <c r="DX236" s="530">
        <f t="shared" si="512"/>
        <v>0</v>
      </c>
      <c r="DY236" s="530">
        <f t="shared" si="513"/>
        <v>0</v>
      </c>
      <c r="DZ236" s="530">
        <f t="shared" si="514"/>
        <v>0</v>
      </c>
      <c r="EA236" s="530">
        <f t="shared" si="515"/>
        <v>0</v>
      </c>
      <c r="EB236" s="530">
        <f t="shared" si="516"/>
        <v>0</v>
      </c>
      <c r="EC236" s="530">
        <f t="shared" si="517"/>
        <v>0</v>
      </c>
      <c r="ED236" s="530">
        <f t="shared" si="518"/>
        <v>0</v>
      </c>
      <c r="EE236" s="530">
        <f t="shared" si="519"/>
        <v>0</v>
      </c>
      <c r="EF236" s="530">
        <f t="shared" si="520"/>
        <v>0</v>
      </c>
      <c r="EG236" s="530">
        <f t="shared" si="521"/>
        <v>0</v>
      </c>
      <c r="EI236" s="535">
        <f>IF(EXACT(A236,LCI!A76),LCI!K76,-1*10^6)</f>
        <v>0</v>
      </c>
      <c r="EJ236" s="531">
        <f t="shared" si="522"/>
        <v>0</v>
      </c>
      <c r="EK236" s="536">
        <f t="shared" si="523"/>
        <v>0</v>
      </c>
      <c r="EL236" s="531">
        <f t="shared" si="524"/>
        <v>0</v>
      </c>
      <c r="EM236" s="531">
        <f t="shared" si="525"/>
        <v>0</v>
      </c>
      <c r="EN236" s="531">
        <f t="shared" si="526"/>
        <v>0</v>
      </c>
      <c r="EO236" s="531">
        <f t="shared" si="527"/>
        <v>0</v>
      </c>
      <c r="EP236" s="531">
        <f t="shared" si="528"/>
        <v>0</v>
      </c>
      <c r="EQ236" s="531">
        <f t="shared" si="529"/>
        <v>0</v>
      </c>
      <c r="ER236" s="531">
        <f t="shared" si="530"/>
        <v>0</v>
      </c>
      <c r="ES236" s="531">
        <f t="shared" si="531"/>
        <v>0</v>
      </c>
      <c r="ET236" s="531">
        <f t="shared" si="532"/>
        <v>0</v>
      </c>
      <c r="EU236" s="531">
        <f t="shared" si="533"/>
        <v>0</v>
      </c>
      <c r="EV236" s="531">
        <f t="shared" si="534"/>
        <v>0</v>
      </c>
      <c r="EW236" s="531">
        <f t="shared" si="535"/>
        <v>0</v>
      </c>
      <c r="EX236" s="531">
        <f t="shared" si="536"/>
        <v>0</v>
      </c>
      <c r="EY236" s="531">
        <f t="shared" si="537"/>
        <v>0</v>
      </c>
      <c r="EZ236" s="531">
        <f t="shared" si="538"/>
        <v>0</v>
      </c>
      <c r="FA236" s="531">
        <f t="shared" si="539"/>
        <v>0</v>
      </c>
      <c r="FB236" s="531">
        <f t="shared" si="540"/>
        <v>0</v>
      </c>
      <c r="FC236" s="531">
        <f t="shared" si="541"/>
        <v>0</v>
      </c>
      <c r="FD236" s="531">
        <f t="shared" si="542"/>
        <v>0</v>
      </c>
      <c r="FF236" s="532">
        <f>IF(EXACT(A236,LCI!A76),LCI!L76,-1*10^6)</f>
        <v>0</v>
      </c>
      <c r="FG236" s="532">
        <f t="shared" si="543"/>
        <v>0</v>
      </c>
      <c r="FH236" s="532">
        <f t="shared" si="544"/>
        <v>0</v>
      </c>
      <c r="FI236" s="532">
        <f t="shared" si="545"/>
        <v>0</v>
      </c>
      <c r="FJ236" s="532">
        <f t="shared" si="546"/>
        <v>0</v>
      </c>
      <c r="FK236" s="532">
        <f t="shared" si="547"/>
        <v>0</v>
      </c>
      <c r="FL236" s="532">
        <f t="shared" si="548"/>
        <v>0</v>
      </c>
      <c r="FM236" s="532">
        <f t="shared" si="549"/>
        <v>0</v>
      </c>
      <c r="FN236" s="532">
        <f t="shared" si="550"/>
        <v>0</v>
      </c>
      <c r="FO236" s="532">
        <f t="shared" si="551"/>
        <v>0</v>
      </c>
      <c r="FP236" s="532">
        <f t="shared" si="552"/>
        <v>0</v>
      </c>
      <c r="FQ236" s="532">
        <f t="shared" si="553"/>
        <v>0</v>
      </c>
      <c r="FR236" s="532">
        <f t="shared" si="554"/>
        <v>0</v>
      </c>
      <c r="FS236" s="532">
        <f t="shared" si="555"/>
        <v>0</v>
      </c>
      <c r="FT236" s="532">
        <f t="shared" si="556"/>
        <v>0</v>
      </c>
      <c r="FU236" s="532">
        <f t="shared" si="557"/>
        <v>0</v>
      </c>
      <c r="FV236" s="532">
        <f t="shared" si="558"/>
        <v>0</v>
      </c>
      <c r="FW236" s="532">
        <f t="shared" si="559"/>
        <v>0</v>
      </c>
      <c r="FX236" s="532">
        <f t="shared" si="560"/>
        <v>0</v>
      </c>
      <c r="FY236" s="532">
        <f t="shared" si="561"/>
        <v>0</v>
      </c>
      <c r="FZ236" s="532">
        <f t="shared" si="562"/>
        <v>0</v>
      </c>
      <c r="GA236" s="532">
        <f t="shared" si="563"/>
        <v>0</v>
      </c>
      <c r="GC236" s="533">
        <f>IF(EXACT(A236,LCI!A76),LCI!M76,-1*10^6)</f>
        <v>0</v>
      </c>
      <c r="GD236" s="533">
        <f t="shared" si="564"/>
        <v>0</v>
      </c>
      <c r="GE236" s="533">
        <f t="shared" si="565"/>
        <v>0</v>
      </c>
      <c r="GF236" s="533">
        <f t="shared" si="566"/>
        <v>0</v>
      </c>
      <c r="GG236" s="533">
        <f t="shared" si="567"/>
        <v>0</v>
      </c>
      <c r="GH236" s="533">
        <f t="shared" si="568"/>
        <v>0</v>
      </c>
      <c r="GI236" s="533">
        <f t="shared" si="569"/>
        <v>0</v>
      </c>
      <c r="GJ236" s="533">
        <f t="shared" si="570"/>
        <v>0</v>
      </c>
      <c r="GK236" s="533">
        <f t="shared" si="571"/>
        <v>0</v>
      </c>
      <c r="GL236" s="533">
        <f t="shared" si="572"/>
        <v>0</v>
      </c>
      <c r="GM236" s="533">
        <f t="shared" si="573"/>
        <v>0</v>
      </c>
      <c r="GN236" s="533">
        <f t="shared" si="574"/>
        <v>0</v>
      </c>
      <c r="GO236" s="533">
        <f t="shared" si="575"/>
        <v>0</v>
      </c>
      <c r="GP236" s="533">
        <f t="shared" si="576"/>
        <v>0</v>
      </c>
      <c r="GQ236" s="533">
        <f t="shared" si="577"/>
        <v>0</v>
      </c>
      <c r="GR236" s="533">
        <f t="shared" si="578"/>
        <v>0</v>
      </c>
      <c r="GS236" s="533">
        <f t="shared" si="579"/>
        <v>0</v>
      </c>
      <c r="GT236" s="533">
        <f t="shared" si="580"/>
        <v>0</v>
      </c>
      <c r="GU236" s="533">
        <f t="shared" si="581"/>
        <v>0</v>
      </c>
      <c r="GV236" s="533">
        <f t="shared" si="582"/>
        <v>0</v>
      </c>
      <c r="GW236" s="533">
        <f t="shared" si="583"/>
        <v>0</v>
      </c>
      <c r="GX236" s="533">
        <f t="shared" si="584"/>
        <v>0</v>
      </c>
      <c r="GZ236" s="511">
        <f>IF(EXACT(A236,LCI!A76),LCI!N76,-1*10^6)</f>
        <v>0</v>
      </c>
      <c r="HA236" s="511"/>
      <c r="HB236" s="511"/>
      <c r="HC236" s="511"/>
      <c r="HD236" s="511"/>
      <c r="HE236" s="511"/>
      <c r="HF236" s="511"/>
      <c r="HG236" s="511"/>
      <c r="HH236" s="511"/>
      <c r="HI236" s="511"/>
      <c r="HJ236" s="511"/>
      <c r="HK236" s="511"/>
      <c r="HL236" s="511"/>
      <c r="HM236" s="511"/>
      <c r="HN236" s="511"/>
      <c r="HO236" s="511"/>
      <c r="HP236" s="511"/>
      <c r="HQ236" s="511"/>
      <c r="HR236" s="511"/>
      <c r="HS236" s="511"/>
      <c r="HT236" s="511"/>
      <c r="HU236" s="511"/>
      <c r="HW236" s="534">
        <f>IF(EXACT(A236,LCI!A76),LCI!O76,-1*10^6)</f>
        <v>0</v>
      </c>
      <c r="HX236" s="534">
        <f t="shared" si="585"/>
        <v>0</v>
      </c>
      <c r="HY236" s="534">
        <f t="shared" si="586"/>
        <v>0</v>
      </c>
      <c r="HZ236" s="534">
        <f t="shared" si="587"/>
        <v>0</v>
      </c>
      <c r="IA236" s="534">
        <f t="shared" si="588"/>
        <v>0</v>
      </c>
      <c r="IB236" s="534">
        <f t="shared" si="589"/>
        <v>0</v>
      </c>
      <c r="IC236" s="534">
        <f t="shared" si="590"/>
        <v>0</v>
      </c>
      <c r="ID236" s="534">
        <f t="shared" si="591"/>
        <v>0</v>
      </c>
      <c r="IE236" s="534">
        <f t="shared" si="592"/>
        <v>0</v>
      </c>
      <c r="IF236" s="534">
        <f t="shared" si="593"/>
        <v>0</v>
      </c>
      <c r="IG236" s="534">
        <f t="shared" si="594"/>
        <v>0</v>
      </c>
      <c r="IH236" s="534">
        <f t="shared" si="595"/>
        <v>0</v>
      </c>
      <c r="II236" s="534">
        <f t="shared" si="596"/>
        <v>0</v>
      </c>
      <c r="IJ236" s="534">
        <f t="shared" si="597"/>
        <v>0</v>
      </c>
      <c r="IK236" s="534">
        <f t="shared" si="598"/>
        <v>0</v>
      </c>
      <c r="IL236" s="534">
        <f t="shared" si="599"/>
        <v>0</v>
      </c>
      <c r="IM236" s="534">
        <f t="shared" si="600"/>
        <v>0</v>
      </c>
      <c r="IN236" s="534">
        <f t="shared" si="601"/>
        <v>0</v>
      </c>
      <c r="IO236" s="534">
        <f t="shared" si="602"/>
        <v>0</v>
      </c>
      <c r="IP236" s="534">
        <f t="shared" si="603"/>
        <v>0</v>
      </c>
      <c r="IQ236" s="534">
        <f t="shared" si="604"/>
        <v>0</v>
      </c>
      <c r="IR236" s="534">
        <f t="shared" si="605"/>
        <v>0</v>
      </c>
      <c r="IT236" s="531">
        <f>IF(EXACT(A236,LCI!A76),LCI!P76,-1*10^6)</f>
        <v>0</v>
      </c>
      <c r="IU236" s="531">
        <f t="shared" si="606"/>
        <v>0</v>
      </c>
      <c r="IV236" s="531">
        <f t="shared" si="607"/>
        <v>0</v>
      </c>
      <c r="IW236" s="531">
        <f t="shared" si="608"/>
        <v>0</v>
      </c>
      <c r="IX236" s="531">
        <f t="shared" si="609"/>
        <v>0</v>
      </c>
      <c r="IY236" s="531">
        <f t="shared" si="610"/>
        <v>0</v>
      </c>
      <c r="IZ236" s="531">
        <f t="shared" si="611"/>
        <v>0</v>
      </c>
      <c r="JA236" s="531">
        <f t="shared" si="612"/>
        <v>0</v>
      </c>
      <c r="JB236" s="531">
        <f t="shared" si="613"/>
        <v>0</v>
      </c>
      <c r="JC236" s="531">
        <f t="shared" si="614"/>
        <v>0</v>
      </c>
      <c r="JD236" s="531">
        <f t="shared" si="615"/>
        <v>0</v>
      </c>
      <c r="JE236" s="531">
        <f t="shared" si="616"/>
        <v>0</v>
      </c>
      <c r="JF236" s="531">
        <f t="shared" si="617"/>
        <v>0</v>
      </c>
      <c r="JG236" s="531">
        <f t="shared" si="618"/>
        <v>0</v>
      </c>
      <c r="JH236" s="531">
        <f t="shared" si="619"/>
        <v>0</v>
      </c>
      <c r="JI236" s="531">
        <f t="shared" si="620"/>
        <v>0</v>
      </c>
      <c r="JJ236" s="531">
        <f t="shared" si="621"/>
        <v>0</v>
      </c>
      <c r="JK236" s="531">
        <f t="shared" si="622"/>
        <v>0</v>
      </c>
      <c r="JL236" s="531">
        <f t="shared" si="623"/>
        <v>0</v>
      </c>
      <c r="JM236" s="531">
        <f t="shared" si="624"/>
        <v>0</v>
      </c>
      <c r="JN236" s="531">
        <f t="shared" si="625"/>
        <v>0</v>
      </c>
      <c r="JO236" s="531">
        <f t="shared" si="626"/>
        <v>0</v>
      </c>
      <c r="JQ236" s="532">
        <f>IF(EXACT(A236,LCI!A76),LCI!Q76,-1*10^6)</f>
        <v>0</v>
      </c>
      <c r="JR236" s="532">
        <f t="shared" si="627"/>
        <v>0</v>
      </c>
      <c r="JS236" s="532">
        <f t="shared" si="628"/>
        <v>0</v>
      </c>
      <c r="JT236" s="532">
        <f t="shared" si="629"/>
        <v>0</v>
      </c>
      <c r="JU236" s="532">
        <f t="shared" si="630"/>
        <v>0</v>
      </c>
      <c r="JV236" s="532">
        <f t="shared" si="631"/>
        <v>0</v>
      </c>
      <c r="JW236" s="532">
        <f t="shared" si="632"/>
        <v>0</v>
      </c>
      <c r="JX236" s="532">
        <f t="shared" si="633"/>
        <v>0</v>
      </c>
      <c r="JY236" s="532">
        <f t="shared" si="634"/>
        <v>0</v>
      </c>
      <c r="JZ236" s="532">
        <f t="shared" si="635"/>
        <v>0</v>
      </c>
      <c r="KA236" s="532">
        <f t="shared" si="636"/>
        <v>0</v>
      </c>
      <c r="KB236" s="532">
        <f t="shared" si="637"/>
        <v>0</v>
      </c>
      <c r="KC236" s="532">
        <f t="shared" si="638"/>
        <v>0</v>
      </c>
      <c r="KD236" s="532">
        <f t="shared" si="639"/>
        <v>0</v>
      </c>
      <c r="KE236" s="532">
        <f t="shared" si="640"/>
        <v>0</v>
      </c>
      <c r="KF236" s="532">
        <f t="shared" si="641"/>
        <v>0</v>
      </c>
      <c r="KG236" s="532">
        <f t="shared" si="642"/>
        <v>0</v>
      </c>
      <c r="KH236" s="532">
        <f t="shared" si="643"/>
        <v>0</v>
      </c>
      <c r="KI236" s="532">
        <f t="shared" si="644"/>
        <v>0</v>
      </c>
      <c r="KJ236" s="532">
        <f t="shared" si="645"/>
        <v>0</v>
      </c>
      <c r="KK236" s="532">
        <f t="shared" si="646"/>
        <v>0</v>
      </c>
      <c r="KL236" s="532">
        <f t="shared" si="647"/>
        <v>0</v>
      </c>
      <c r="KN236" s="533">
        <f>IF(EXACT(A236,LCI!A76),LCI!R76,-1*10^6)</f>
        <v>0</v>
      </c>
      <c r="KO236" s="533">
        <f t="shared" si="648"/>
        <v>0</v>
      </c>
      <c r="KP236" s="533">
        <f t="shared" si="649"/>
        <v>0</v>
      </c>
      <c r="KQ236" s="533">
        <f t="shared" si="650"/>
        <v>0</v>
      </c>
      <c r="KR236" s="533">
        <f t="shared" si="651"/>
        <v>0</v>
      </c>
      <c r="KS236" s="533">
        <f t="shared" si="652"/>
        <v>0</v>
      </c>
      <c r="KT236" s="533">
        <f t="shared" si="653"/>
        <v>0</v>
      </c>
      <c r="KU236" s="533">
        <f t="shared" si="654"/>
        <v>0</v>
      </c>
      <c r="KV236" s="533">
        <f t="shared" si="655"/>
        <v>0</v>
      </c>
      <c r="KW236" s="533">
        <f t="shared" si="656"/>
        <v>0</v>
      </c>
      <c r="KX236" s="533">
        <f t="shared" si="657"/>
        <v>0</v>
      </c>
      <c r="KY236" s="533">
        <f t="shared" si="658"/>
        <v>0</v>
      </c>
      <c r="KZ236" s="533">
        <f t="shared" si="659"/>
        <v>0</v>
      </c>
      <c r="LA236" s="533">
        <f t="shared" si="660"/>
        <v>0</v>
      </c>
      <c r="LB236" s="533">
        <f t="shared" si="661"/>
        <v>0</v>
      </c>
      <c r="LC236" s="533">
        <f t="shared" si="662"/>
        <v>0</v>
      </c>
      <c r="LD236" s="533">
        <f t="shared" si="663"/>
        <v>0</v>
      </c>
      <c r="LE236" s="533">
        <f t="shared" si="664"/>
        <v>0</v>
      </c>
      <c r="LF236" s="533">
        <f t="shared" si="665"/>
        <v>0</v>
      </c>
      <c r="LG236" s="533">
        <f t="shared" si="666"/>
        <v>0</v>
      </c>
      <c r="LH236" s="533">
        <f t="shared" si="667"/>
        <v>0</v>
      </c>
      <c r="LI236" s="533">
        <f t="shared" si="668"/>
        <v>0</v>
      </c>
    </row>
    <row r="237" spans="1:321" x14ac:dyDescent="0.25">
      <c r="A237" s="14" t="str">
        <f>LCI!A77</f>
        <v>Corn Stover, Left (kg/yr)</v>
      </c>
      <c r="B237" s="43">
        <f>B110</f>
        <v>0</v>
      </c>
      <c r="C237" s="43">
        <f t="shared" ref="C237:P237" si="688">C110</f>
        <v>0</v>
      </c>
      <c r="D237" s="43">
        <f t="shared" si="688"/>
        <v>0</v>
      </c>
      <c r="E237" s="43">
        <f t="shared" si="688"/>
        <v>0</v>
      </c>
      <c r="F237" s="43">
        <f t="shared" si="688"/>
        <v>0</v>
      </c>
      <c r="G237" s="43">
        <f t="shared" si="688"/>
        <v>0</v>
      </c>
      <c r="H237" s="43">
        <f t="shared" si="688"/>
        <v>0</v>
      </c>
      <c r="I237" s="43">
        <f t="shared" si="688"/>
        <v>0</v>
      </c>
      <c r="J237" s="43">
        <f t="shared" si="688"/>
        <v>0</v>
      </c>
      <c r="K237" s="43">
        <f t="shared" si="688"/>
        <v>0</v>
      </c>
      <c r="L237" s="43">
        <f t="shared" si="688"/>
        <v>0</v>
      </c>
      <c r="M237" s="43">
        <f t="shared" si="688"/>
        <v>0</v>
      </c>
      <c r="N237" s="43">
        <f t="shared" si="688"/>
        <v>0</v>
      </c>
      <c r="O237" s="258">
        <f t="shared" si="688"/>
        <v>0</v>
      </c>
      <c r="P237" s="252">
        <f t="shared" si="688"/>
        <v>0</v>
      </c>
      <c r="Q237" s="252"/>
      <c r="R237" s="252"/>
      <c r="S237" s="252"/>
      <c r="T237" s="269"/>
      <c r="U237" s="252"/>
      <c r="V237" s="252"/>
      <c r="X237" s="45">
        <f>IF(EXACT(A237,LCI!A77),LCI!G77,-1*10^6)</f>
        <v>0</v>
      </c>
      <c r="Y237" s="47">
        <f t="shared" si="411"/>
        <v>0</v>
      </c>
      <c r="Z237" s="47">
        <f t="shared" si="412"/>
        <v>0</v>
      </c>
      <c r="AA237" s="47">
        <f t="shared" si="413"/>
        <v>0</v>
      </c>
      <c r="AB237" s="47">
        <f t="shared" si="414"/>
        <v>0</v>
      </c>
      <c r="AC237" s="47">
        <f t="shared" si="415"/>
        <v>0</v>
      </c>
      <c r="AD237" s="47">
        <f t="shared" si="416"/>
        <v>0</v>
      </c>
      <c r="AE237" s="47">
        <f t="shared" si="417"/>
        <v>0</v>
      </c>
      <c r="AF237" s="47">
        <f t="shared" si="418"/>
        <v>0</v>
      </c>
      <c r="AG237" s="47">
        <f t="shared" si="419"/>
        <v>0</v>
      </c>
      <c r="AH237" s="47">
        <f t="shared" si="420"/>
        <v>0</v>
      </c>
      <c r="AI237" s="47">
        <f t="shared" si="421"/>
        <v>0</v>
      </c>
      <c r="AJ237" s="47">
        <f t="shared" si="499"/>
        <v>0</v>
      </c>
      <c r="AK237" s="47">
        <f t="shared" si="471"/>
        <v>0</v>
      </c>
      <c r="AL237" s="262">
        <f t="shared" si="472"/>
        <v>0</v>
      </c>
      <c r="AM237" s="260">
        <f t="shared" si="473"/>
        <v>0</v>
      </c>
      <c r="AN237" s="260">
        <f t="shared" si="681"/>
        <v>0</v>
      </c>
      <c r="AO237" s="260">
        <f t="shared" si="682"/>
        <v>0</v>
      </c>
      <c r="AP237" s="260">
        <f t="shared" si="683"/>
        <v>0</v>
      </c>
      <c r="AQ237" s="260">
        <f t="shared" si="684"/>
        <v>0</v>
      </c>
      <c r="AR237" s="260">
        <f t="shared" si="685"/>
        <v>0</v>
      </c>
      <c r="AS237" s="260">
        <f t="shared" si="686"/>
        <v>0</v>
      </c>
      <c r="AU237" s="41">
        <f>IF(EXACT(A237,LCI!A77),LCI!H77,-1*10^6)</f>
        <v>0</v>
      </c>
      <c r="AV237" s="71">
        <f t="shared" si="432"/>
        <v>0</v>
      </c>
      <c r="AW237" s="71">
        <f t="shared" si="433"/>
        <v>0</v>
      </c>
      <c r="AX237" s="71">
        <f t="shared" si="434"/>
        <v>0</v>
      </c>
      <c r="AY237" s="71">
        <f t="shared" si="435"/>
        <v>0</v>
      </c>
      <c r="AZ237" s="71">
        <f t="shared" si="436"/>
        <v>0</v>
      </c>
      <c r="BA237" s="71">
        <f t="shared" si="437"/>
        <v>0</v>
      </c>
      <c r="BB237" s="71">
        <f t="shared" si="438"/>
        <v>0</v>
      </c>
      <c r="BC237" s="71">
        <f t="shared" si="439"/>
        <v>0</v>
      </c>
      <c r="BD237" s="520">
        <f t="shared" si="440"/>
        <v>0</v>
      </c>
      <c r="BE237" s="521">
        <f t="shared" si="441"/>
        <v>0</v>
      </c>
      <c r="BF237" s="71">
        <f t="shared" si="442"/>
        <v>0</v>
      </c>
      <c r="BG237" s="521">
        <f t="shared" si="443"/>
        <v>0</v>
      </c>
      <c r="BH237" s="521">
        <f t="shared" si="444"/>
        <v>0</v>
      </c>
      <c r="BI237" s="71">
        <f t="shared" si="445"/>
        <v>0</v>
      </c>
      <c r="BJ237" s="71">
        <f t="shared" si="446"/>
        <v>0</v>
      </c>
      <c r="BK237" s="71">
        <f t="shared" si="447"/>
        <v>0</v>
      </c>
      <c r="BL237" s="71">
        <f t="shared" si="448"/>
        <v>0</v>
      </c>
      <c r="BM237" s="71">
        <f t="shared" si="449"/>
        <v>0</v>
      </c>
      <c r="BN237" s="71">
        <f t="shared" si="450"/>
        <v>0</v>
      </c>
      <c r="BO237" s="71">
        <f t="shared" si="451"/>
        <v>0</v>
      </c>
      <c r="BP237" s="71">
        <f t="shared" si="452"/>
        <v>0</v>
      </c>
      <c r="BR237" s="507">
        <f>IF(EXACT(A237,LCI!A77),LCI!I77,-1*10^6)</f>
        <v>0</v>
      </c>
      <c r="BS237" s="507">
        <f t="shared" si="474"/>
        <v>0</v>
      </c>
      <c r="BT237" s="507">
        <f t="shared" si="475"/>
        <v>0</v>
      </c>
      <c r="BU237" s="507">
        <f t="shared" si="453"/>
        <v>0</v>
      </c>
      <c r="BV237" s="507">
        <f t="shared" si="453"/>
        <v>0</v>
      </c>
      <c r="BW237" s="507">
        <f t="shared" si="454"/>
        <v>0</v>
      </c>
      <c r="BX237" s="507">
        <f t="shared" si="455"/>
        <v>0</v>
      </c>
      <c r="BY237" s="507">
        <f t="shared" si="456"/>
        <v>0</v>
      </c>
      <c r="BZ237" s="507">
        <f t="shared" si="457"/>
        <v>0</v>
      </c>
      <c r="CA237" s="507">
        <f t="shared" si="458"/>
        <v>0</v>
      </c>
      <c r="CB237" s="507">
        <f t="shared" si="459"/>
        <v>0</v>
      </c>
      <c r="CC237" s="507">
        <f t="shared" si="460"/>
        <v>0</v>
      </c>
      <c r="CD237" s="507">
        <f t="shared" si="461"/>
        <v>0</v>
      </c>
      <c r="CE237" s="507">
        <f t="shared" si="462"/>
        <v>0</v>
      </c>
      <c r="CF237" s="507">
        <f t="shared" si="463"/>
        <v>0</v>
      </c>
      <c r="CG237" s="507">
        <f t="shared" si="464"/>
        <v>0</v>
      </c>
      <c r="CH237" s="507">
        <f t="shared" si="464"/>
        <v>0</v>
      </c>
      <c r="CI237" s="507">
        <f t="shared" si="465"/>
        <v>0</v>
      </c>
      <c r="CJ237" s="507">
        <f t="shared" si="466"/>
        <v>0</v>
      </c>
      <c r="CK237" s="507">
        <f t="shared" si="467"/>
        <v>0</v>
      </c>
      <c r="CL237" s="507">
        <f t="shared" si="476"/>
        <v>0</v>
      </c>
      <c r="CM237" s="507">
        <f t="shared" si="468"/>
        <v>0</v>
      </c>
      <c r="CO237" s="511">
        <f>IF(EXACT(A237,LCI!A77),LCI!F77,-1*10^6)</f>
        <v>0</v>
      </c>
      <c r="CP237" s="511">
        <f t="shared" si="477"/>
        <v>0</v>
      </c>
      <c r="CQ237" s="511">
        <f t="shared" si="478"/>
        <v>0</v>
      </c>
      <c r="CR237" s="511">
        <f t="shared" si="479"/>
        <v>0</v>
      </c>
      <c r="CS237" s="511">
        <f t="shared" si="480"/>
        <v>0</v>
      </c>
      <c r="CT237" s="511">
        <f t="shared" si="481"/>
        <v>0</v>
      </c>
      <c r="CU237" s="511">
        <f t="shared" si="482"/>
        <v>0</v>
      </c>
      <c r="CV237" s="511">
        <f t="shared" si="483"/>
        <v>0</v>
      </c>
      <c r="CW237" s="511">
        <f t="shared" si="484"/>
        <v>0</v>
      </c>
      <c r="CX237" s="511">
        <f t="shared" si="485"/>
        <v>0</v>
      </c>
      <c r="CY237" s="511">
        <f t="shared" si="486"/>
        <v>0</v>
      </c>
      <c r="CZ237" s="511">
        <f t="shared" si="487"/>
        <v>0</v>
      </c>
      <c r="DA237" s="511">
        <f t="shared" si="488"/>
        <v>0</v>
      </c>
      <c r="DB237" s="511">
        <f t="shared" si="489"/>
        <v>0</v>
      </c>
      <c r="DC237" s="511">
        <f t="shared" si="490"/>
        <v>0</v>
      </c>
      <c r="DD237" s="511">
        <f t="shared" si="491"/>
        <v>0</v>
      </c>
      <c r="DE237" s="511">
        <f t="shared" si="492"/>
        <v>0</v>
      </c>
      <c r="DF237" s="511">
        <f t="shared" si="493"/>
        <v>0</v>
      </c>
      <c r="DG237" s="511">
        <f t="shared" si="494"/>
        <v>0</v>
      </c>
      <c r="DH237" s="511">
        <f t="shared" si="495"/>
        <v>0</v>
      </c>
      <c r="DI237" s="511">
        <f t="shared" si="496"/>
        <v>0</v>
      </c>
      <c r="DJ237" s="511">
        <f t="shared" si="497"/>
        <v>0</v>
      </c>
      <c r="DL237" s="530">
        <f>IF(EXACT(A237,LCI!A77),LCI!J77,-1*10^6)</f>
        <v>0</v>
      </c>
      <c r="DM237" s="530">
        <f t="shared" si="501"/>
        <v>0</v>
      </c>
      <c r="DN237" s="530">
        <f t="shared" si="502"/>
        <v>0</v>
      </c>
      <c r="DO237" s="530">
        <f t="shared" si="503"/>
        <v>0</v>
      </c>
      <c r="DP237" s="530">
        <f t="shared" si="504"/>
        <v>0</v>
      </c>
      <c r="DQ237" s="530">
        <f t="shared" si="505"/>
        <v>0</v>
      </c>
      <c r="DR237" s="530">
        <f t="shared" si="506"/>
        <v>0</v>
      </c>
      <c r="DS237" s="530">
        <f t="shared" si="507"/>
        <v>0</v>
      </c>
      <c r="DT237" s="530">
        <f t="shared" si="508"/>
        <v>0</v>
      </c>
      <c r="DU237" s="530">
        <f t="shared" si="509"/>
        <v>0</v>
      </c>
      <c r="DV237" s="530">
        <f t="shared" si="510"/>
        <v>0</v>
      </c>
      <c r="DW237" s="530">
        <f t="shared" si="511"/>
        <v>0</v>
      </c>
      <c r="DX237" s="530">
        <f t="shared" si="512"/>
        <v>0</v>
      </c>
      <c r="DY237" s="530">
        <f t="shared" si="513"/>
        <v>0</v>
      </c>
      <c r="DZ237" s="530">
        <f t="shared" si="514"/>
        <v>0</v>
      </c>
      <c r="EA237" s="530">
        <f t="shared" si="515"/>
        <v>0</v>
      </c>
      <c r="EB237" s="530">
        <f t="shared" si="516"/>
        <v>0</v>
      </c>
      <c r="EC237" s="530">
        <f t="shared" si="517"/>
        <v>0</v>
      </c>
      <c r="ED237" s="530">
        <f t="shared" si="518"/>
        <v>0</v>
      </c>
      <c r="EE237" s="530">
        <f t="shared" si="519"/>
        <v>0</v>
      </c>
      <c r="EF237" s="530">
        <f t="shared" si="520"/>
        <v>0</v>
      </c>
      <c r="EG237" s="530">
        <f t="shared" si="521"/>
        <v>0</v>
      </c>
      <c r="EI237" s="535">
        <f>IF(EXACT(A237,LCI!A77),LCI!K77,-1*10^6)</f>
        <v>0</v>
      </c>
      <c r="EJ237" s="531">
        <f t="shared" si="522"/>
        <v>0</v>
      </c>
      <c r="EK237" s="536">
        <f t="shared" si="523"/>
        <v>0</v>
      </c>
      <c r="EL237" s="531">
        <f t="shared" si="524"/>
        <v>0</v>
      </c>
      <c r="EM237" s="531">
        <f t="shared" si="525"/>
        <v>0</v>
      </c>
      <c r="EN237" s="531">
        <f t="shared" si="526"/>
        <v>0</v>
      </c>
      <c r="EO237" s="531">
        <f t="shared" si="527"/>
        <v>0</v>
      </c>
      <c r="EP237" s="531">
        <f t="shared" si="528"/>
        <v>0</v>
      </c>
      <c r="EQ237" s="531">
        <f t="shared" si="529"/>
        <v>0</v>
      </c>
      <c r="ER237" s="531">
        <f t="shared" si="530"/>
        <v>0</v>
      </c>
      <c r="ES237" s="531">
        <f t="shared" si="531"/>
        <v>0</v>
      </c>
      <c r="ET237" s="531">
        <f t="shared" si="532"/>
        <v>0</v>
      </c>
      <c r="EU237" s="531">
        <f t="shared" si="533"/>
        <v>0</v>
      </c>
      <c r="EV237" s="531">
        <f t="shared" si="534"/>
        <v>0</v>
      </c>
      <c r="EW237" s="531">
        <f t="shared" si="535"/>
        <v>0</v>
      </c>
      <c r="EX237" s="531">
        <f t="shared" si="536"/>
        <v>0</v>
      </c>
      <c r="EY237" s="531">
        <f t="shared" si="537"/>
        <v>0</v>
      </c>
      <c r="EZ237" s="531">
        <f t="shared" si="538"/>
        <v>0</v>
      </c>
      <c r="FA237" s="531">
        <f t="shared" si="539"/>
        <v>0</v>
      </c>
      <c r="FB237" s="531">
        <f t="shared" si="540"/>
        <v>0</v>
      </c>
      <c r="FC237" s="531">
        <f t="shared" si="541"/>
        <v>0</v>
      </c>
      <c r="FD237" s="531">
        <f t="shared" si="542"/>
        <v>0</v>
      </c>
      <c r="FF237" s="532">
        <f>IF(EXACT(A237,LCI!A77),LCI!L77,-1*10^6)</f>
        <v>0</v>
      </c>
      <c r="FG237" s="532">
        <f t="shared" si="543"/>
        <v>0</v>
      </c>
      <c r="FH237" s="532">
        <f t="shared" si="544"/>
        <v>0</v>
      </c>
      <c r="FI237" s="532">
        <f t="shared" si="545"/>
        <v>0</v>
      </c>
      <c r="FJ237" s="532">
        <f t="shared" si="546"/>
        <v>0</v>
      </c>
      <c r="FK237" s="532">
        <f t="shared" si="547"/>
        <v>0</v>
      </c>
      <c r="FL237" s="532">
        <f t="shared" si="548"/>
        <v>0</v>
      </c>
      <c r="FM237" s="532">
        <f t="shared" si="549"/>
        <v>0</v>
      </c>
      <c r="FN237" s="532">
        <f t="shared" si="550"/>
        <v>0</v>
      </c>
      <c r="FO237" s="532">
        <f t="shared" si="551"/>
        <v>0</v>
      </c>
      <c r="FP237" s="532">
        <f t="shared" si="552"/>
        <v>0</v>
      </c>
      <c r="FQ237" s="532">
        <f t="shared" si="553"/>
        <v>0</v>
      </c>
      <c r="FR237" s="532">
        <f t="shared" si="554"/>
        <v>0</v>
      </c>
      <c r="FS237" s="532">
        <f t="shared" si="555"/>
        <v>0</v>
      </c>
      <c r="FT237" s="532">
        <f t="shared" si="556"/>
        <v>0</v>
      </c>
      <c r="FU237" s="532">
        <f t="shared" si="557"/>
        <v>0</v>
      </c>
      <c r="FV237" s="532">
        <f t="shared" si="558"/>
        <v>0</v>
      </c>
      <c r="FW237" s="532">
        <f t="shared" si="559"/>
        <v>0</v>
      </c>
      <c r="FX237" s="532">
        <f t="shared" si="560"/>
        <v>0</v>
      </c>
      <c r="FY237" s="532">
        <f t="shared" si="561"/>
        <v>0</v>
      </c>
      <c r="FZ237" s="532">
        <f t="shared" si="562"/>
        <v>0</v>
      </c>
      <c r="GA237" s="532">
        <f t="shared" si="563"/>
        <v>0</v>
      </c>
      <c r="GC237" s="533">
        <f>IF(EXACT(A237,LCI!A77),LCI!M77,-1*10^6)</f>
        <v>0</v>
      </c>
      <c r="GD237" s="533">
        <f t="shared" si="564"/>
        <v>0</v>
      </c>
      <c r="GE237" s="533">
        <f t="shared" si="565"/>
        <v>0</v>
      </c>
      <c r="GF237" s="533">
        <f t="shared" si="566"/>
        <v>0</v>
      </c>
      <c r="GG237" s="533">
        <f t="shared" si="567"/>
        <v>0</v>
      </c>
      <c r="GH237" s="533">
        <f t="shared" si="568"/>
        <v>0</v>
      </c>
      <c r="GI237" s="533">
        <f t="shared" si="569"/>
        <v>0</v>
      </c>
      <c r="GJ237" s="533">
        <f t="shared" si="570"/>
        <v>0</v>
      </c>
      <c r="GK237" s="533">
        <f t="shared" si="571"/>
        <v>0</v>
      </c>
      <c r="GL237" s="533">
        <f t="shared" si="572"/>
        <v>0</v>
      </c>
      <c r="GM237" s="533">
        <f t="shared" si="573"/>
        <v>0</v>
      </c>
      <c r="GN237" s="533">
        <f t="shared" si="574"/>
        <v>0</v>
      </c>
      <c r="GO237" s="533">
        <f t="shared" si="575"/>
        <v>0</v>
      </c>
      <c r="GP237" s="533">
        <f t="shared" si="576"/>
        <v>0</v>
      </c>
      <c r="GQ237" s="533">
        <f t="shared" si="577"/>
        <v>0</v>
      </c>
      <c r="GR237" s="533">
        <f t="shared" si="578"/>
        <v>0</v>
      </c>
      <c r="GS237" s="533">
        <f t="shared" si="579"/>
        <v>0</v>
      </c>
      <c r="GT237" s="533">
        <f t="shared" si="580"/>
        <v>0</v>
      </c>
      <c r="GU237" s="533">
        <f t="shared" si="581"/>
        <v>0</v>
      </c>
      <c r="GV237" s="533">
        <f t="shared" si="582"/>
        <v>0</v>
      </c>
      <c r="GW237" s="533">
        <f t="shared" si="583"/>
        <v>0</v>
      </c>
      <c r="GX237" s="533">
        <f t="shared" si="584"/>
        <v>0</v>
      </c>
      <c r="GZ237" s="511">
        <f>IF(EXACT(A237,LCI!A77),LCI!N77,-1*10^6)</f>
        <v>0</v>
      </c>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W237" s="534">
        <f>IF(EXACT(A237,LCI!A77),LCI!O77,-1*10^6)</f>
        <v>0</v>
      </c>
      <c r="HX237" s="534">
        <f t="shared" si="585"/>
        <v>0</v>
      </c>
      <c r="HY237" s="534">
        <f t="shared" si="586"/>
        <v>0</v>
      </c>
      <c r="HZ237" s="534">
        <f t="shared" si="587"/>
        <v>0</v>
      </c>
      <c r="IA237" s="534">
        <f t="shared" si="588"/>
        <v>0</v>
      </c>
      <c r="IB237" s="534">
        <f t="shared" si="589"/>
        <v>0</v>
      </c>
      <c r="IC237" s="534">
        <f t="shared" si="590"/>
        <v>0</v>
      </c>
      <c r="ID237" s="534">
        <f t="shared" si="591"/>
        <v>0</v>
      </c>
      <c r="IE237" s="534">
        <f t="shared" si="592"/>
        <v>0</v>
      </c>
      <c r="IF237" s="534">
        <f t="shared" si="593"/>
        <v>0</v>
      </c>
      <c r="IG237" s="534">
        <f t="shared" si="594"/>
        <v>0</v>
      </c>
      <c r="IH237" s="534">
        <f t="shared" si="595"/>
        <v>0</v>
      </c>
      <c r="II237" s="534">
        <f t="shared" si="596"/>
        <v>0</v>
      </c>
      <c r="IJ237" s="534">
        <f t="shared" si="597"/>
        <v>0</v>
      </c>
      <c r="IK237" s="534">
        <f t="shared" si="598"/>
        <v>0</v>
      </c>
      <c r="IL237" s="534">
        <f t="shared" si="599"/>
        <v>0</v>
      </c>
      <c r="IM237" s="534">
        <f t="shared" si="600"/>
        <v>0</v>
      </c>
      <c r="IN237" s="534">
        <f t="shared" si="601"/>
        <v>0</v>
      </c>
      <c r="IO237" s="534">
        <f t="shared" si="602"/>
        <v>0</v>
      </c>
      <c r="IP237" s="534">
        <f t="shared" si="603"/>
        <v>0</v>
      </c>
      <c r="IQ237" s="534">
        <f t="shared" si="604"/>
        <v>0</v>
      </c>
      <c r="IR237" s="534">
        <f t="shared" si="605"/>
        <v>0</v>
      </c>
      <c r="IT237" s="531">
        <f>IF(EXACT(A237,LCI!A77),LCI!P77,-1*10^6)</f>
        <v>0</v>
      </c>
      <c r="IU237" s="531">
        <f t="shared" si="606"/>
        <v>0</v>
      </c>
      <c r="IV237" s="531">
        <f t="shared" si="607"/>
        <v>0</v>
      </c>
      <c r="IW237" s="531">
        <f t="shared" si="608"/>
        <v>0</v>
      </c>
      <c r="IX237" s="531">
        <f t="shared" si="609"/>
        <v>0</v>
      </c>
      <c r="IY237" s="531">
        <f t="shared" si="610"/>
        <v>0</v>
      </c>
      <c r="IZ237" s="531">
        <f t="shared" si="611"/>
        <v>0</v>
      </c>
      <c r="JA237" s="531">
        <f t="shared" si="612"/>
        <v>0</v>
      </c>
      <c r="JB237" s="531">
        <f t="shared" si="613"/>
        <v>0</v>
      </c>
      <c r="JC237" s="531">
        <f t="shared" si="614"/>
        <v>0</v>
      </c>
      <c r="JD237" s="531">
        <f t="shared" si="615"/>
        <v>0</v>
      </c>
      <c r="JE237" s="531">
        <f t="shared" si="616"/>
        <v>0</v>
      </c>
      <c r="JF237" s="531">
        <f t="shared" si="617"/>
        <v>0</v>
      </c>
      <c r="JG237" s="531">
        <f t="shared" si="618"/>
        <v>0</v>
      </c>
      <c r="JH237" s="531">
        <f t="shared" si="619"/>
        <v>0</v>
      </c>
      <c r="JI237" s="531">
        <f t="shared" si="620"/>
        <v>0</v>
      </c>
      <c r="JJ237" s="531">
        <f t="shared" si="621"/>
        <v>0</v>
      </c>
      <c r="JK237" s="531">
        <f t="shared" si="622"/>
        <v>0</v>
      </c>
      <c r="JL237" s="531">
        <f t="shared" si="623"/>
        <v>0</v>
      </c>
      <c r="JM237" s="531">
        <f t="shared" si="624"/>
        <v>0</v>
      </c>
      <c r="JN237" s="531">
        <f t="shared" si="625"/>
        <v>0</v>
      </c>
      <c r="JO237" s="531">
        <f t="shared" si="626"/>
        <v>0</v>
      </c>
      <c r="JQ237" s="532">
        <f>IF(EXACT(A237,LCI!A77),LCI!Q77,-1*10^6)</f>
        <v>0</v>
      </c>
      <c r="JR237" s="532">
        <f t="shared" si="627"/>
        <v>0</v>
      </c>
      <c r="JS237" s="532">
        <f t="shared" si="628"/>
        <v>0</v>
      </c>
      <c r="JT237" s="532">
        <f t="shared" si="629"/>
        <v>0</v>
      </c>
      <c r="JU237" s="532">
        <f t="shared" si="630"/>
        <v>0</v>
      </c>
      <c r="JV237" s="532">
        <f t="shared" si="631"/>
        <v>0</v>
      </c>
      <c r="JW237" s="532">
        <f t="shared" si="632"/>
        <v>0</v>
      </c>
      <c r="JX237" s="532">
        <f t="shared" si="633"/>
        <v>0</v>
      </c>
      <c r="JY237" s="532">
        <f t="shared" si="634"/>
        <v>0</v>
      </c>
      <c r="JZ237" s="532">
        <f t="shared" si="635"/>
        <v>0</v>
      </c>
      <c r="KA237" s="532">
        <f t="shared" si="636"/>
        <v>0</v>
      </c>
      <c r="KB237" s="532">
        <f t="shared" si="637"/>
        <v>0</v>
      </c>
      <c r="KC237" s="532">
        <f t="shared" si="638"/>
        <v>0</v>
      </c>
      <c r="KD237" s="532">
        <f t="shared" si="639"/>
        <v>0</v>
      </c>
      <c r="KE237" s="532">
        <f t="shared" si="640"/>
        <v>0</v>
      </c>
      <c r="KF237" s="532">
        <f t="shared" si="641"/>
        <v>0</v>
      </c>
      <c r="KG237" s="532">
        <f t="shared" si="642"/>
        <v>0</v>
      </c>
      <c r="KH237" s="532">
        <f t="shared" si="643"/>
        <v>0</v>
      </c>
      <c r="KI237" s="532">
        <f t="shared" si="644"/>
        <v>0</v>
      </c>
      <c r="KJ237" s="532">
        <f t="shared" si="645"/>
        <v>0</v>
      </c>
      <c r="KK237" s="532">
        <f t="shared" si="646"/>
        <v>0</v>
      </c>
      <c r="KL237" s="532">
        <f t="shared" si="647"/>
        <v>0</v>
      </c>
      <c r="KN237" s="533">
        <f>IF(EXACT(A237,LCI!A77),LCI!R77,-1*10^6)</f>
        <v>0</v>
      </c>
      <c r="KO237" s="533">
        <f t="shared" si="648"/>
        <v>0</v>
      </c>
      <c r="KP237" s="533">
        <f t="shared" si="649"/>
        <v>0</v>
      </c>
      <c r="KQ237" s="533">
        <f t="shared" si="650"/>
        <v>0</v>
      </c>
      <c r="KR237" s="533">
        <f t="shared" si="651"/>
        <v>0</v>
      </c>
      <c r="KS237" s="533">
        <f t="shared" si="652"/>
        <v>0</v>
      </c>
      <c r="KT237" s="533">
        <f t="shared" si="653"/>
        <v>0</v>
      </c>
      <c r="KU237" s="533">
        <f t="shared" si="654"/>
        <v>0</v>
      </c>
      <c r="KV237" s="533">
        <f t="shared" si="655"/>
        <v>0</v>
      </c>
      <c r="KW237" s="533">
        <f t="shared" si="656"/>
        <v>0</v>
      </c>
      <c r="KX237" s="533">
        <f t="shared" si="657"/>
        <v>0</v>
      </c>
      <c r="KY237" s="533">
        <f t="shared" si="658"/>
        <v>0</v>
      </c>
      <c r="KZ237" s="533">
        <f t="shared" si="659"/>
        <v>0</v>
      </c>
      <c r="LA237" s="533">
        <f t="shared" si="660"/>
        <v>0</v>
      </c>
      <c r="LB237" s="533">
        <f t="shared" si="661"/>
        <v>0</v>
      </c>
      <c r="LC237" s="533">
        <f t="shared" si="662"/>
        <v>0</v>
      </c>
      <c r="LD237" s="533">
        <f t="shared" si="663"/>
        <v>0</v>
      </c>
      <c r="LE237" s="533">
        <f t="shared" si="664"/>
        <v>0</v>
      </c>
      <c r="LF237" s="533">
        <f t="shared" si="665"/>
        <v>0</v>
      </c>
      <c r="LG237" s="533">
        <f t="shared" si="666"/>
        <v>0</v>
      </c>
      <c r="LH237" s="533">
        <f t="shared" si="667"/>
        <v>0</v>
      </c>
      <c r="LI237" s="533">
        <f t="shared" si="668"/>
        <v>0</v>
      </c>
    </row>
    <row r="238" spans="1:321" x14ac:dyDescent="0.25">
      <c r="A238" s="14" t="str">
        <f>LCI!A78</f>
        <v>DDGS (kg/yr)</v>
      </c>
      <c r="B238" s="43">
        <f>B124</f>
        <v>0</v>
      </c>
      <c r="C238" s="43">
        <f t="shared" ref="C238:P238" si="689">C124</f>
        <v>0</v>
      </c>
      <c r="D238" s="43">
        <f t="shared" si="689"/>
        <v>362142</v>
      </c>
      <c r="E238" s="43">
        <f t="shared" si="689"/>
        <v>0</v>
      </c>
      <c r="F238" s="43">
        <f t="shared" si="689"/>
        <v>0</v>
      </c>
      <c r="G238" s="43">
        <f t="shared" si="689"/>
        <v>0</v>
      </c>
      <c r="H238" s="43">
        <f t="shared" si="689"/>
        <v>0</v>
      </c>
      <c r="I238" s="43">
        <f t="shared" si="689"/>
        <v>0</v>
      </c>
      <c r="J238" s="43">
        <f t="shared" si="689"/>
        <v>0</v>
      </c>
      <c r="K238" s="43">
        <f t="shared" si="689"/>
        <v>0</v>
      </c>
      <c r="L238" s="43">
        <f t="shared" si="689"/>
        <v>0</v>
      </c>
      <c r="M238" s="43">
        <f t="shared" si="689"/>
        <v>0</v>
      </c>
      <c r="N238" s="43">
        <f t="shared" si="689"/>
        <v>0</v>
      </c>
      <c r="O238" s="258">
        <f t="shared" si="689"/>
        <v>0</v>
      </c>
      <c r="P238" s="252">
        <f t="shared" si="689"/>
        <v>0</v>
      </c>
      <c r="Q238" s="252"/>
      <c r="R238" s="252"/>
      <c r="S238" s="252"/>
      <c r="T238" s="269"/>
      <c r="U238" s="252"/>
      <c r="V238" s="252"/>
      <c r="X238" s="45">
        <f>IF(EXACT(A238,LCI!A78),LCI!G78,-1*10^6)</f>
        <v>0.15435501700000001</v>
      </c>
      <c r="Y238" s="47">
        <f t="shared" si="411"/>
        <v>0</v>
      </c>
      <c r="Z238" s="47">
        <f t="shared" si="412"/>
        <v>0</v>
      </c>
      <c r="AA238" s="47">
        <f t="shared" si="413"/>
        <v>55898.434566414006</v>
      </c>
      <c r="AB238" s="47">
        <f t="shared" si="414"/>
        <v>0</v>
      </c>
      <c r="AC238" s="47">
        <f t="shared" si="415"/>
        <v>0</v>
      </c>
      <c r="AD238" s="47">
        <f t="shared" si="416"/>
        <v>0</v>
      </c>
      <c r="AE238" s="47">
        <f t="shared" si="417"/>
        <v>0</v>
      </c>
      <c r="AF238" s="47">
        <f t="shared" si="418"/>
        <v>0</v>
      </c>
      <c r="AG238" s="47">
        <f t="shared" si="419"/>
        <v>0</v>
      </c>
      <c r="AH238" s="47">
        <f t="shared" si="420"/>
        <v>0</v>
      </c>
      <c r="AI238" s="47">
        <f t="shared" si="421"/>
        <v>0</v>
      </c>
      <c r="AJ238" s="47">
        <f t="shared" si="499"/>
        <v>0</v>
      </c>
      <c r="AK238" s="47">
        <f t="shared" si="471"/>
        <v>0</v>
      </c>
      <c r="AL238" s="262">
        <f t="shared" si="472"/>
        <v>0</v>
      </c>
      <c r="AM238" s="260">
        <f t="shared" si="473"/>
        <v>0</v>
      </c>
      <c r="AN238" s="260">
        <f t="shared" si="681"/>
        <v>0</v>
      </c>
      <c r="AO238" s="260">
        <f t="shared" si="682"/>
        <v>0</v>
      </c>
      <c r="AP238" s="260">
        <f t="shared" si="683"/>
        <v>0</v>
      </c>
      <c r="AQ238" s="260">
        <f t="shared" si="684"/>
        <v>0</v>
      </c>
      <c r="AR238" s="260">
        <f t="shared" si="685"/>
        <v>0</v>
      </c>
      <c r="AS238" s="260">
        <f t="shared" si="686"/>
        <v>0</v>
      </c>
      <c r="AU238" s="41">
        <f>IF(EXACT(A238,LCI!A78),LCI!H78,-1*10^6)</f>
        <v>-2000</v>
      </c>
      <c r="AV238" s="71">
        <f t="shared" si="432"/>
        <v>0</v>
      </c>
      <c r="AW238" s="71">
        <f t="shared" si="433"/>
        <v>0</v>
      </c>
      <c r="AX238" s="71">
        <f t="shared" si="434"/>
        <v>-724284000</v>
      </c>
      <c r="AY238" s="71">
        <f t="shared" si="435"/>
        <v>0</v>
      </c>
      <c r="AZ238" s="71">
        <f t="shared" si="436"/>
        <v>0</v>
      </c>
      <c r="BA238" s="71">
        <f t="shared" si="437"/>
        <v>0</v>
      </c>
      <c r="BB238" s="71">
        <f t="shared" si="438"/>
        <v>0</v>
      </c>
      <c r="BC238" s="71">
        <f t="shared" si="439"/>
        <v>0</v>
      </c>
      <c r="BD238" s="520">
        <f t="shared" si="440"/>
        <v>0</v>
      </c>
      <c r="BE238" s="521">
        <f t="shared" si="441"/>
        <v>0</v>
      </c>
      <c r="BF238" s="71">
        <f t="shared" si="442"/>
        <v>0</v>
      </c>
      <c r="BG238" s="521">
        <f t="shared" si="443"/>
        <v>0</v>
      </c>
      <c r="BH238" s="521">
        <f t="shared" si="444"/>
        <v>0</v>
      </c>
      <c r="BI238" s="71">
        <f t="shared" si="445"/>
        <v>0</v>
      </c>
      <c r="BJ238" s="71">
        <f t="shared" si="446"/>
        <v>0</v>
      </c>
      <c r="BK238" s="71">
        <f t="shared" si="447"/>
        <v>0</v>
      </c>
      <c r="BL238" s="71">
        <f t="shared" si="448"/>
        <v>0</v>
      </c>
      <c r="BM238" s="71">
        <f t="shared" si="449"/>
        <v>0</v>
      </c>
      <c r="BN238" s="71">
        <f t="shared" si="450"/>
        <v>0</v>
      </c>
      <c r="BO238" s="71">
        <f t="shared" si="451"/>
        <v>0</v>
      </c>
      <c r="BP238" s="71">
        <f t="shared" si="452"/>
        <v>0</v>
      </c>
      <c r="BR238" s="507">
        <f>IF(EXACT(A238,LCI!A78),LCI!I78,-1*10^6)</f>
        <v>0</v>
      </c>
      <c r="BS238" s="507">
        <f t="shared" si="474"/>
        <v>0</v>
      </c>
      <c r="BT238" s="507">
        <f t="shared" si="475"/>
        <v>0</v>
      </c>
      <c r="BU238" s="507">
        <f t="shared" si="453"/>
        <v>0</v>
      </c>
      <c r="BV238" s="507">
        <f t="shared" si="453"/>
        <v>0</v>
      </c>
      <c r="BW238" s="507">
        <f t="shared" si="454"/>
        <v>0</v>
      </c>
      <c r="BX238" s="507">
        <f t="shared" si="455"/>
        <v>0</v>
      </c>
      <c r="BY238" s="507">
        <f t="shared" si="456"/>
        <v>0</v>
      </c>
      <c r="BZ238" s="507">
        <f t="shared" si="457"/>
        <v>0</v>
      </c>
      <c r="CA238" s="507">
        <f t="shared" si="458"/>
        <v>0</v>
      </c>
      <c r="CB238" s="507">
        <f t="shared" si="459"/>
        <v>0</v>
      </c>
      <c r="CC238" s="507">
        <f t="shared" si="460"/>
        <v>0</v>
      </c>
      <c r="CD238" s="507">
        <f t="shared" si="461"/>
        <v>0</v>
      </c>
      <c r="CE238" s="507">
        <f t="shared" si="462"/>
        <v>0</v>
      </c>
      <c r="CF238" s="507">
        <f t="shared" si="463"/>
        <v>0</v>
      </c>
      <c r="CG238" s="507">
        <f t="shared" si="464"/>
        <v>0</v>
      </c>
      <c r="CH238" s="507">
        <f t="shared" si="464"/>
        <v>0</v>
      </c>
      <c r="CI238" s="507">
        <f t="shared" si="465"/>
        <v>0</v>
      </c>
      <c r="CJ238" s="507">
        <f t="shared" si="466"/>
        <v>0</v>
      </c>
      <c r="CK238" s="507">
        <f t="shared" si="467"/>
        <v>0</v>
      </c>
      <c r="CL238" s="507">
        <f t="shared" si="476"/>
        <v>0</v>
      </c>
      <c r="CM238" s="507">
        <f t="shared" si="468"/>
        <v>0</v>
      </c>
      <c r="CO238" s="511">
        <f>IF(EXACT(A238,LCI!A78),LCI!F78,-1*10^6)</f>
        <v>16.71</v>
      </c>
      <c r="CP238" s="511">
        <f t="shared" si="477"/>
        <v>0</v>
      </c>
      <c r="CQ238" s="511">
        <f t="shared" si="478"/>
        <v>0</v>
      </c>
      <c r="CR238" s="511">
        <f t="shared" si="479"/>
        <v>6051392.8200000003</v>
      </c>
      <c r="CS238" s="511">
        <f t="shared" si="480"/>
        <v>0</v>
      </c>
      <c r="CT238" s="511">
        <f t="shared" si="481"/>
        <v>0</v>
      </c>
      <c r="CU238" s="511">
        <f t="shared" si="482"/>
        <v>0</v>
      </c>
      <c r="CV238" s="511">
        <f t="shared" si="483"/>
        <v>0</v>
      </c>
      <c r="CW238" s="511">
        <f t="shared" si="484"/>
        <v>0</v>
      </c>
      <c r="CX238" s="511">
        <f t="shared" si="485"/>
        <v>0</v>
      </c>
      <c r="CY238" s="511">
        <f t="shared" si="486"/>
        <v>0</v>
      </c>
      <c r="CZ238" s="511">
        <f t="shared" si="487"/>
        <v>0</v>
      </c>
      <c r="DA238" s="511">
        <f t="shared" si="488"/>
        <v>0</v>
      </c>
      <c r="DB238" s="511">
        <f t="shared" si="489"/>
        <v>0</v>
      </c>
      <c r="DC238" s="511">
        <f t="shared" si="490"/>
        <v>0</v>
      </c>
      <c r="DD238" s="511">
        <f t="shared" si="491"/>
        <v>0</v>
      </c>
      <c r="DE238" s="511">
        <f t="shared" si="492"/>
        <v>0</v>
      </c>
      <c r="DF238" s="511">
        <f t="shared" si="493"/>
        <v>0</v>
      </c>
      <c r="DG238" s="511">
        <f t="shared" si="494"/>
        <v>0</v>
      </c>
      <c r="DH238" s="511">
        <f t="shared" si="495"/>
        <v>0</v>
      </c>
      <c r="DI238" s="511">
        <f t="shared" si="496"/>
        <v>0</v>
      </c>
      <c r="DJ238" s="511">
        <f t="shared" si="497"/>
        <v>0</v>
      </c>
      <c r="DL238" s="530">
        <f>IF(EXACT(A238,LCI!A78),LCI!J78,-1*10^6)</f>
        <v>0</v>
      </c>
      <c r="DM238" s="530">
        <f t="shared" si="501"/>
        <v>0</v>
      </c>
      <c r="DN238" s="530">
        <f t="shared" si="502"/>
        <v>0</v>
      </c>
      <c r="DO238" s="530">
        <f t="shared" si="503"/>
        <v>0</v>
      </c>
      <c r="DP238" s="530">
        <f t="shared" si="504"/>
        <v>0</v>
      </c>
      <c r="DQ238" s="530">
        <f t="shared" si="505"/>
        <v>0</v>
      </c>
      <c r="DR238" s="530">
        <f t="shared" si="506"/>
        <v>0</v>
      </c>
      <c r="DS238" s="530">
        <f t="shared" si="507"/>
        <v>0</v>
      </c>
      <c r="DT238" s="530">
        <f t="shared" si="508"/>
        <v>0</v>
      </c>
      <c r="DU238" s="530">
        <f t="shared" si="509"/>
        <v>0</v>
      </c>
      <c r="DV238" s="530">
        <f t="shared" si="510"/>
        <v>0</v>
      </c>
      <c r="DW238" s="530">
        <f t="shared" si="511"/>
        <v>0</v>
      </c>
      <c r="DX238" s="530">
        <f t="shared" si="512"/>
        <v>0</v>
      </c>
      <c r="DY238" s="530">
        <f t="shared" si="513"/>
        <v>0</v>
      </c>
      <c r="DZ238" s="530">
        <f t="shared" si="514"/>
        <v>0</v>
      </c>
      <c r="EA238" s="530">
        <f t="shared" si="515"/>
        <v>0</v>
      </c>
      <c r="EB238" s="530">
        <f t="shared" si="516"/>
        <v>0</v>
      </c>
      <c r="EC238" s="530">
        <f t="shared" si="517"/>
        <v>0</v>
      </c>
      <c r="ED238" s="530">
        <f t="shared" si="518"/>
        <v>0</v>
      </c>
      <c r="EE238" s="530">
        <f t="shared" si="519"/>
        <v>0</v>
      </c>
      <c r="EF238" s="530">
        <f t="shared" si="520"/>
        <v>0</v>
      </c>
      <c r="EG238" s="530">
        <f t="shared" si="521"/>
        <v>0</v>
      </c>
      <c r="EI238" s="535">
        <f>IF(EXACT(A238,LCI!A78),LCI!K78,-1*10^6)</f>
        <v>0</v>
      </c>
      <c r="EJ238" s="531">
        <f t="shared" si="522"/>
        <v>0</v>
      </c>
      <c r="EK238" s="536">
        <f t="shared" si="523"/>
        <v>0</v>
      </c>
      <c r="EL238" s="531">
        <f t="shared" si="524"/>
        <v>0</v>
      </c>
      <c r="EM238" s="531">
        <f t="shared" si="525"/>
        <v>0</v>
      </c>
      <c r="EN238" s="531">
        <f t="shared" si="526"/>
        <v>0</v>
      </c>
      <c r="EO238" s="531">
        <f t="shared" si="527"/>
        <v>0</v>
      </c>
      <c r="EP238" s="531">
        <f t="shared" si="528"/>
        <v>0</v>
      </c>
      <c r="EQ238" s="531">
        <f t="shared" si="529"/>
        <v>0</v>
      </c>
      <c r="ER238" s="531">
        <f t="shared" si="530"/>
        <v>0</v>
      </c>
      <c r="ES238" s="531">
        <f t="shared" si="531"/>
        <v>0</v>
      </c>
      <c r="ET238" s="531">
        <f t="shared" si="532"/>
        <v>0</v>
      </c>
      <c r="EU238" s="531">
        <f t="shared" si="533"/>
        <v>0</v>
      </c>
      <c r="EV238" s="531">
        <f t="shared" si="534"/>
        <v>0</v>
      </c>
      <c r="EW238" s="531">
        <f t="shared" si="535"/>
        <v>0</v>
      </c>
      <c r="EX238" s="531">
        <f t="shared" si="536"/>
        <v>0</v>
      </c>
      <c r="EY238" s="531">
        <f t="shared" si="537"/>
        <v>0</v>
      </c>
      <c r="EZ238" s="531">
        <f t="shared" si="538"/>
        <v>0</v>
      </c>
      <c r="FA238" s="531">
        <f t="shared" si="539"/>
        <v>0</v>
      </c>
      <c r="FB238" s="531">
        <f t="shared" si="540"/>
        <v>0</v>
      </c>
      <c r="FC238" s="531">
        <f t="shared" si="541"/>
        <v>0</v>
      </c>
      <c r="FD238" s="531">
        <f t="shared" si="542"/>
        <v>0</v>
      </c>
      <c r="FF238" s="532">
        <f>IF(EXACT(A238,LCI!A78),LCI!L78,-1*10^6)</f>
        <v>0</v>
      </c>
      <c r="FG238" s="532">
        <f t="shared" si="543"/>
        <v>0</v>
      </c>
      <c r="FH238" s="532">
        <f t="shared" si="544"/>
        <v>0</v>
      </c>
      <c r="FI238" s="532">
        <f t="shared" si="545"/>
        <v>0</v>
      </c>
      <c r="FJ238" s="532">
        <f t="shared" si="546"/>
        <v>0</v>
      </c>
      <c r="FK238" s="532">
        <f t="shared" si="547"/>
        <v>0</v>
      </c>
      <c r="FL238" s="532">
        <f t="shared" si="548"/>
        <v>0</v>
      </c>
      <c r="FM238" s="532">
        <f t="shared" si="549"/>
        <v>0</v>
      </c>
      <c r="FN238" s="532">
        <f t="shared" si="550"/>
        <v>0</v>
      </c>
      <c r="FO238" s="532">
        <f t="shared" si="551"/>
        <v>0</v>
      </c>
      <c r="FP238" s="532">
        <f t="shared" si="552"/>
        <v>0</v>
      </c>
      <c r="FQ238" s="532">
        <f t="shared" si="553"/>
        <v>0</v>
      </c>
      <c r="FR238" s="532">
        <f t="shared" si="554"/>
        <v>0</v>
      </c>
      <c r="FS238" s="532">
        <f t="shared" si="555"/>
        <v>0</v>
      </c>
      <c r="FT238" s="532">
        <f t="shared" si="556"/>
        <v>0</v>
      </c>
      <c r="FU238" s="532">
        <f t="shared" si="557"/>
        <v>0</v>
      </c>
      <c r="FV238" s="532">
        <f t="shared" si="558"/>
        <v>0</v>
      </c>
      <c r="FW238" s="532">
        <f t="shared" si="559"/>
        <v>0</v>
      </c>
      <c r="FX238" s="532">
        <f t="shared" si="560"/>
        <v>0</v>
      </c>
      <c r="FY238" s="532">
        <f t="shared" si="561"/>
        <v>0</v>
      </c>
      <c r="FZ238" s="532">
        <f t="shared" si="562"/>
        <v>0</v>
      </c>
      <c r="GA238" s="532">
        <f t="shared" si="563"/>
        <v>0</v>
      </c>
      <c r="GC238" s="533">
        <f>IF(EXACT(A238,LCI!A78),LCI!M78,-1*10^6)</f>
        <v>0</v>
      </c>
      <c r="GD238" s="533">
        <f t="shared" si="564"/>
        <v>0</v>
      </c>
      <c r="GE238" s="533">
        <f t="shared" si="565"/>
        <v>0</v>
      </c>
      <c r="GF238" s="533">
        <f t="shared" si="566"/>
        <v>0</v>
      </c>
      <c r="GG238" s="533">
        <f t="shared" si="567"/>
        <v>0</v>
      </c>
      <c r="GH238" s="533">
        <f t="shared" si="568"/>
        <v>0</v>
      </c>
      <c r="GI238" s="533">
        <f t="shared" si="569"/>
        <v>0</v>
      </c>
      <c r="GJ238" s="533">
        <f t="shared" si="570"/>
        <v>0</v>
      </c>
      <c r="GK238" s="533">
        <f t="shared" si="571"/>
        <v>0</v>
      </c>
      <c r="GL238" s="533">
        <f t="shared" si="572"/>
        <v>0</v>
      </c>
      <c r="GM238" s="533">
        <f t="shared" si="573"/>
        <v>0</v>
      </c>
      <c r="GN238" s="533">
        <f t="shared" si="574"/>
        <v>0</v>
      </c>
      <c r="GO238" s="533">
        <f t="shared" si="575"/>
        <v>0</v>
      </c>
      <c r="GP238" s="533">
        <f t="shared" si="576"/>
        <v>0</v>
      </c>
      <c r="GQ238" s="533">
        <f t="shared" si="577"/>
        <v>0</v>
      </c>
      <c r="GR238" s="533">
        <f t="shared" si="578"/>
        <v>0</v>
      </c>
      <c r="GS238" s="533">
        <f t="shared" si="579"/>
        <v>0</v>
      </c>
      <c r="GT238" s="533">
        <f t="shared" si="580"/>
        <v>0</v>
      </c>
      <c r="GU238" s="533">
        <f t="shared" si="581"/>
        <v>0</v>
      </c>
      <c r="GV238" s="533">
        <f t="shared" si="582"/>
        <v>0</v>
      </c>
      <c r="GW238" s="533">
        <f t="shared" si="583"/>
        <v>0</v>
      </c>
      <c r="GX238" s="533">
        <f t="shared" si="584"/>
        <v>0</v>
      </c>
      <c r="GZ238" s="511">
        <f>IF(EXACT(A238,LCI!A78),LCI!N78,-1*10^6)</f>
        <v>0</v>
      </c>
      <c r="HA238" s="511"/>
      <c r="HB238" s="511"/>
      <c r="HC238" s="511"/>
      <c r="HD238" s="511"/>
      <c r="HE238" s="511"/>
      <c r="HF238" s="511"/>
      <c r="HG238" s="511"/>
      <c r="HH238" s="511"/>
      <c r="HI238" s="511"/>
      <c r="HJ238" s="511"/>
      <c r="HK238" s="511"/>
      <c r="HL238" s="511"/>
      <c r="HM238" s="511"/>
      <c r="HN238" s="511"/>
      <c r="HO238" s="511"/>
      <c r="HP238" s="511"/>
      <c r="HQ238" s="511"/>
      <c r="HR238" s="511"/>
      <c r="HS238" s="511"/>
      <c r="HT238" s="511"/>
      <c r="HU238" s="511"/>
      <c r="HW238" s="534">
        <f>IF(EXACT(A238,LCI!A78),LCI!O78,-1*10^6)</f>
        <v>0</v>
      </c>
      <c r="HX238" s="534">
        <f t="shared" si="585"/>
        <v>0</v>
      </c>
      <c r="HY238" s="534">
        <f t="shared" si="586"/>
        <v>0</v>
      </c>
      <c r="HZ238" s="534">
        <f t="shared" si="587"/>
        <v>0</v>
      </c>
      <c r="IA238" s="534">
        <f t="shared" si="588"/>
        <v>0</v>
      </c>
      <c r="IB238" s="534">
        <f t="shared" si="589"/>
        <v>0</v>
      </c>
      <c r="IC238" s="534">
        <f t="shared" si="590"/>
        <v>0</v>
      </c>
      <c r="ID238" s="534">
        <f t="shared" si="591"/>
        <v>0</v>
      </c>
      <c r="IE238" s="534">
        <f t="shared" si="592"/>
        <v>0</v>
      </c>
      <c r="IF238" s="534">
        <f t="shared" si="593"/>
        <v>0</v>
      </c>
      <c r="IG238" s="534">
        <f t="shared" si="594"/>
        <v>0</v>
      </c>
      <c r="IH238" s="534">
        <f t="shared" si="595"/>
        <v>0</v>
      </c>
      <c r="II238" s="534">
        <f t="shared" si="596"/>
        <v>0</v>
      </c>
      <c r="IJ238" s="534">
        <f t="shared" si="597"/>
        <v>0</v>
      </c>
      <c r="IK238" s="534">
        <f t="shared" si="598"/>
        <v>0</v>
      </c>
      <c r="IL238" s="534">
        <f t="shared" si="599"/>
        <v>0</v>
      </c>
      <c r="IM238" s="534">
        <f t="shared" si="600"/>
        <v>0</v>
      </c>
      <c r="IN238" s="534">
        <f t="shared" si="601"/>
        <v>0</v>
      </c>
      <c r="IO238" s="534">
        <f t="shared" si="602"/>
        <v>0</v>
      </c>
      <c r="IP238" s="534">
        <f t="shared" si="603"/>
        <v>0</v>
      </c>
      <c r="IQ238" s="534">
        <f t="shared" si="604"/>
        <v>0</v>
      </c>
      <c r="IR238" s="534">
        <f t="shared" si="605"/>
        <v>0</v>
      </c>
      <c r="IT238" s="531">
        <f>IF(EXACT(A238,LCI!A78),LCI!P78,-1*10^6)</f>
        <v>0</v>
      </c>
      <c r="IU238" s="531">
        <f t="shared" si="606"/>
        <v>0</v>
      </c>
      <c r="IV238" s="531">
        <f t="shared" si="607"/>
        <v>0</v>
      </c>
      <c r="IW238" s="531">
        <f t="shared" si="608"/>
        <v>0</v>
      </c>
      <c r="IX238" s="531">
        <f t="shared" si="609"/>
        <v>0</v>
      </c>
      <c r="IY238" s="531">
        <f t="shared" si="610"/>
        <v>0</v>
      </c>
      <c r="IZ238" s="531">
        <f t="shared" si="611"/>
        <v>0</v>
      </c>
      <c r="JA238" s="531">
        <f t="shared" si="612"/>
        <v>0</v>
      </c>
      <c r="JB238" s="531">
        <f t="shared" si="613"/>
        <v>0</v>
      </c>
      <c r="JC238" s="531">
        <f t="shared" si="614"/>
        <v>0</v>
      </c>
      <c r="JD238" s="531">
        <f t="shared" si="615"/>
        <v>0</v>
      </c>
      <c r="JE238" s="531">
        <f t="shared" si="616"/>
        <v>0</v>
      </c>
      <c r="JF238" s="531">
        <f t="shared" si="617"/>
        <v>0</v>
      </c>
      <c r="JG238" s="531">
        <f t="shared" si="618"/>
        <v>0</v>
      </c>
      <c r="JH238" s="531">
        <f t="shared" si="619"/>
        <v>0</v>
      </c>
      <c r="JI238" s="531">
        <f t="shared" si="620"/>
        <v>0</v>
      </c>
      <c r="JJ238" s="531">
        <f t="shared" si="621"/>
        <v>0</v>
      </c>
      <c r="JK238" s="531">
        <f t="shared" si="622"/>
        <v>0</v>
      </c>
      <c r="JL238" s="531">
        <f t="shared" si="623"/>
        <v>0</v>
      </c>
      <c r="JM238" s="531">
        <f t="shared" si="624"/>
        <v>0</v>
      </c>
      <c r="JN238" s="531">
        <f t="shared" si="625"/>
        <v>0</v>
      </c>
      <c r="JO238" s="531">
        <f t="shared" si="626"/>
        <v>0</v>
      </c>
      <c r="JQ238" s="532">
        <f>IF(EXACT(A238,LCI!A78),LCI!Q78,-1*10^6)</f>
        <v>0</v>
      </c>
      <c r="JR238" s="532">
        <f t="shared" si="627"/>
        <v>0</v>
      </c>
      <c r="JS238" s="532">
        <f t="shared" si="628"/>
        <v>0</v>
      </c>
      <c r="JT238" s="532">
        <f t="shared" si="629"/>
        <v>0</v>
      </c>
      <c r="JU238" s="532">
        <f t="shared" si="630"/>
        <v>0</v>
      </c>
      <c r="JV238" s="532">
        <f t="shared" si="631"/>
        <v>0</v>
      </c>
      <c r="JW238" s="532">
        <f t="shared" si="632"/>
        <v>0</v>
      </c>
      <c r="JX238" s="532">
        <f t="shared" si="633"/>
        <v>0</v>
      </c>
      <c r="JY238" s="532">
        <f t="shared" si="634"/>
        <v>0</v>
      </c>
      <c r="JZ238" s="532">
        <f t="shared" si="635"/>
        <v>0</v>
      </c>
      <c r="KA238" s="532">
        <f t="shared" si="636"/>
        <v>0</v>
      </c>
      <c r="KB238" s="532">
        <f t="shared" si="637"/>
        <v>0</v>
      </c>
      <c r="KC238" s="532">
        <f t="shared" si="638"/>
        <v>0</v>
      </c>
      <c r="KD238" s="532">
        <f t="shared" si="639"/>
        <v>0</v>
      </c>
      <c r="KE238" s="532">
        <f t="shared" si="640"/>
        <v>0</v>
      </c>
      <c r="KF238" s="532">
        <f t="shared" si="641"/>
        <v>0</v>
      </c>
      <c r="KG238" s="532">
        <f t="shared" si="642"/>
        <v>0</v>
      </c>
      <c r="KH238" s="532">
        <f t="shared" si="643"/>
        <v>0</v>
      </c>
      <c r="KI238" s="532">
        <f t="shared" si="644"/>
        <v>0</v>
      </c>
      <c r="KJ238" s="532">
        <f t="shared" si="645"/>
        <v>0</v>
      </c>
      <c r="KK238" s="532">
        <f t="shared" si="646"/>
        <v>0</v>
      </c>
      <c r="KL238" s="532">
        <f t="shared" si="647"/>
        <v>0</v>
      </c>
      <c r="KN238" s="533">
        <f>IF(EXACT(A238,LCI!A78),LCI!R78,-1*10^6)</f>
        <v>0</v>
      </c>
      <c r="KO238" s="533">
        <f t="shared" si="648"/>
        <v>0</v>
      </c>
      <c r="KP238" s="533">
        <f t="shared" si="649"/>
        <v>0</v>
      </c>
      <c r="KQ238" s="533">
        <f t="shared" si="650"/>
        <v>0</v>
      </c>
      <c r="KR238" s="533">
        <f t="shared" si="651"/>
        <v>0</v>
      </c>
      <c r="KS238" s="533">
        <f t="shared" si="652"/>
        <v>0</v>
      </c>
      <c r="KT238" s="533">
        <f t="shared" si="653"/>
        <v>0</v>
      </c>
      <c r="KU238" s="533">
        <f t="shared" si="654"/>
        <v>0</v>
      </c>
      <c r="KV238" s="533">
        <f t="shared" si="655"/>
        <v>0</v>
      </c>
      <c r="KW238" s="533">
        <f t="shared" si="656"/>
        <v>0</v>
      </c>
      <c r="KX238" s="533">
        <f t="shared" si="657"/>
        <v>0</v>
      </c>
      <c r="KY238" s="533">
        <f t="shared" si="658"/>
        <v>0</v>
      </c>
      <c r="KZ238" s="533">
        <f t="shared" si="659"/>
        <v>0</v>
      </c>
      <c r="LA238" s="533">
        <f t="shared" si="660"/>
        <v>0</v>
      </c>
      <c r="LB238" s="533">
        <f t="shared" si="661"/>
        <v>0</v>
      </c>
      <c r="LC238" s="533">
        <f t="shared" si="662"/>
        <v>0</v>
      </c>
      <c r="LD238" s="533">
        <f t="shared" si="663"/>
        <v>0</v>
      </c>
      <c r="LE238" s="533">
        <f t="shared" si="664"/>
        <v>0</v>
      </c>
      <c r="LF238" s="533">
        <f t="shared" si="665"/>
        <v>0</v>
      </c>
      <c r="LG238" s="533">
        <f t="shared" si="666"/>
        <v>0</v>
      </c>
      <c r="LH238" s="533">
        <f t="shared" si="667"/>
        <v>0</v>
      </c>
      <c r="LI238" s="533">
        <f t="shared" si="668"/>
        <v>0</v>
      </c>
    </row>
    <row r="239" spans="1:321" x14ac:dyDescent="0.25">
      <c r="A239" s="14" t="str">
        <f>LCI!A79</f>
        <v>Glycerin (kg/yr)</v>
      </c>
      <c r="B239" s="43">
        <f>B143</f>
        <v>5928.5302777028282</v>
      </c>
      <c r="C239" s="43">
        <f t="shared" ref="C239:P239" si="690">C143</f>
        <v>0</v>
      </c>
      <c r="D239" s="43">
        <f t="shared" si="690"/>
        <v>0</v>
      </c>
      <c r="E239" s="43">
        <f t="shared" si="690"/>
        <v>0</v>
      </c>
      <c r="F239" s="43">
        <f t="shared" si="690"/>
        <v>0</v>
      </c>
      <c r="G239" s="43">
        <f t="shared" si="690"/>
        <v>0</v>
      </c>
      <c r="H239" s="43">
        <f t="shared" si="690"/>
        <v>0</v>
      </c>
      <c r="I239" s="43">
        <f t="shared" si="690"/>
        <v>0</v>
      </c>
      <c r="J239" s="43">
        <f t="shared" si="690"/>
        <v>0</v>
      </c>
      <c r="K239" s="43">
        <f t="shared" si="690"/>
        <v>0</v>
      </c>
      <c r="L239" s="43">
        <f t="shared" si="690"/>
        <v>0</v>
      </c>
      <c r="M239" s="43">
        <f t="shared" si="690"/>
        <v>0</v>
      </c>
      <c r="N239" s="43">
        <f t="shared" si="690"/>
        <v>0</v>
      </c>
      <c r="O239" s="258">
        <f t="shared" si="690"/>
        <v>0</v>
      </c>
      <c r="P239" s="252">
        <f t="shared" si="690"/>
        <v>0</v>
      </c>
      <c r="Q239" s="252"/>
      <c r="R239" s="252"/>
      <c r="S239" s="252"/>
      <c r="T239" s="269"/>
      <c r="U239" s="252"/>
      <c r="V239" s="252"/>
      <c r="X239" s="45">
        <f>IF(EXACT(A239,LCI!A79),LCI!G79,-1*10^6)</f>
        <v>0.13200000000000001</v>
      </c>
      <c r="Y239" s="47">
        <f t="shared" si="411"/>
        <v>782.56599665677334</v>
      </c>
      <c r="Z239" s="47">
        <f t="shared" si="412"/>
        <v>0</v>
      </c>
      <c r="AA239" s="47">
        <f t="shared" si="413"/>
        <v>0</v>
      </c>
      <c r="AB239" s="47">
        <f t="shared" si="414"/>
        <v>0</v>
      </c>
      <c r="AC239" s="47">
        <f t="shared" si="415"/>
        <v>0</v>
      </c>
      <c r="AD239" s="47">
        <f t="shared" si="416"/>
        <v>0</v>
      </c>
      <c r="AE239" s="47">
        <f t="shared" si="417"/>
        <v>0</v>
      </c>
      <c r="AF239" s="47">
        <f t="shared" si="418"/>
        <v>0</v>
      </c>
      <c r="AG239" s="47">
        <f t="shared" si="419"/>
        <v>0</v>
      </c>
      <c r="AH239" s="47">
        <f t="shared" si="420"/>
        <v>0</v>
      </c>
      <c r="AI239" s="47">
        <f t="shared" si="421"/>
        <v>0</v>
      </c>
      <c r="AJ239" s="47">
        <f t="shared" si="499"/>
        <v>0</v>
      </c>
      <c r="AK239" s="47">
        <f t="shared" si="471"/>
        <v>0</v>
      </c>
      <c r="AL239" s="262">
        <f t="shared" si="472"/>
        <v>0</v>
      </c>
      <c r="AM239" s="260">
        <f t="shared" si="473"/>
        <v>0</v>
      </c>
      <c r="AN239" s="260">
        <f t="shared" si="681"/>
        <v>0</v>
      </c>
      <c r="AO239" s="260">
        <f t="shared" si="682"/>
        <v>0</v>
      </c>
      <c r="AP239" s="260">
        <f t="shared" si="683"/>
        <v>0</v>
      </c>
      <c r="AQ239" s="260">
        <f t="shared" si="684"/>
        <v>0</v>
      </c>
      <c r="AR239" s="260">
        <f t="shared" si="685"/>
        <v>0</v>
      </c>
      <c r="AS239" s="260">
        <f t="shared" si="686"/>
        <v>0</v>
      </c>
      <c r="AU239" s="41">
        <f>IF(EXACT(A239,LCI!A79),LCI!H79,-1*10^6)</f>
        <v>-2000</v>
      </c>
      <c r="AV239" s="71">
        <f t="shared" si="432"/>
        <v>-11857060.555405656</v>
      </c>
      <c r="AW239" s="71">
        <f t="shared" si="433"/>
        <v>0</v>
      </c>
      <c r="AX239" s="71">
        <f t="shared" si="434"/>
        <v>0</v>
      </c>
      <c r="AY239" s="71">
        <f t="shared" si="435"/>
        <v>0</v>
      </c>
      <c r="AZ239" s="71">
        <f t="shared" si="436"/>
        <v>0</v>
      </c>
      <c r="BA239" s="71">
        <f t="shared" si="437"/>
        <v>0</v>
      </c>
      <c r="BB239" s="71">
        <f t="shared" si="438"/>
        <v>0</v>
      </c>
      <c r="BC239" s="71">
        <f t="shared" si="439"/>
        <v>0</v>
      </c>
      <c r="BD239" s="520">
        <f t="shared" si="440"/>
        <v>0</v>
      </c>
      <c r="BE239" s="521">
        <f t="shared" si="441"/>
        <v>0</v>
      </c>
      <c r="BF239" s="71">
        <f t="shared" si="442"/>
        <v>0</v>
      </c>
      <c r="BG239" s="521">
        <f t="shared" si="443"/>
        <v>0</v>
      </c>
      <c r="BH239" s="521">
        <f t="shared" si="444"/>
        <v>0</v>
      </c>
      <c r="BI239" s="71">
        <f t="shared" si="445"/>
        <v>0</v>
      </c>
      <c r="BJ239" s="71">
        <f t="shared" si="446"/>
        <v>0</v>
      </c>
      <c r="BK239" s="71">
        <f t="shared" si="447"/>
        <v>0</v>
      </c>
      <c r="BL239" s="71">
        <f t="shared" si="448"/>
        <v>0</v>
      </c>
      <c r="BM239" s="71">
        <f t="shared" si="449"/>
        <v>0</v>
      </c>
      <c r="BN239" s="71">
        <f t="shared" si="450"/>
        <v>0</v>
      </c>
      <c r="BO239" s="71">
        <f t="shared" si="451"/>
        <v>0</v>
      </c>
      <c r="BP239" s="71">
        <f t="shared" si="452"/>
        <v>0</v>
      </c>
      <c r="BR239" s="507">
        <f>IF(EXACT(A239,LCI!A79),LCI!I79,-1*10^6)</f>
        <v>0</v>
      </c>
      <c r="BS239" s="507">
        <f t="shared" si="474"/>
        <v>0</v>
      </c>
      <c r="BT239" s="507">
        <f t="shared" si="475"/>
        <v>0</v>
      </c>
      <c r="BU239" s="507">
        <f t="shared" si="475"/>
        <v>0</v>
      </c>
      <c r="BV239" s="507">
        <f t="shared" si="475"/>
        <v>0</v>
      </c>
      <c r="BW239" s="507">
        <f t="shared" si="454"/>
        <v>0</v>
      </c>
      <c r="BX239" s="507">
        <f t="shared" si="455"/>
        <v>0</v>
      </c>
      <c r="BY239" s="507">
        <f t="shared" si="456"/>
        <v>0</v>
      </c>
      <c r="BZ239" s="507">
        <f t="shared" si="457"/>
        <v>0</v>
      </c>
      <c r="CA239" s="507">
        <f t="shared" si="458"/>
        <v>0</v>
      </c>
      <c r="CB239" s="507">
        <f t="shared" si="459"/>
        <v>0</v>
      </c>
      <c r="CC239" s="507">
        <f t="shared" si="460"/>
        <v>0</v>
      </c>
      <c r="CD239" s="507">
        <f t="shared" si="461"/>
        <v>0</v>
      </c>
      <c r="CE239" s="507">
        <f t="shared" si="462"/>
        <v>0</v>
      </c>
      <c r="CF239" s="507">
        <f t="shared" si="463"/>
        <v>0</v>
      </c>
      <c r="CG239" s="507">
        <f t="shared" si="463"/>
        <v>0</v>
      </c>
      <c r="CH239" s="507">
        <f t="shared" si="463"/>
        <v>0</v>
      </c>
      <c r="CI239" s="507">
        <f t="shared" si="465"/>
        <v>0</v>
      </c>
      <c r="CJ239" s="507">
        <f t="shared" si="466"/>
        <v>0</v>
      </c>
      <c r="CK239" s="507">
        <f t="shared" si="467"/>
        <v>0</v>
      </c>
      <c r="CL239" s="507">
        <f t="shared" si="476"/>
        <v>0</v>
      </c>
      <c r="CM239" s="507">
        <f t="shared" si="468"/>
        <v>0</v>
      </c>
      <c r="CO239" s="511">
        <f>IF(EXACT(A239,LCI!A79),LCI!F79,-1*10^6)</f>
        <v>19</v>
      </c>
      <c r="CP239" s="511">
        <f t="shared" si="477"/>
        <v>112642.07527635373</v>
      </c>
      <c r="CQ239" s="511">
        <f t="shared" si="478"/>
        <v>0</v>
      </c>
      <c r="CR239" s="511">
        <f t="shared" si="479"/>
        <v>0</v>
      </c>
      <c r="CS239" s="511">
        <f t="shared" si="480"/>
        <v>0</v>
      </c>
      <c r="CT239" s="511">
        <f t="shared" si="481"/>
        <v>0</v>
      </c>
      <c r="CU239" s="511">
        <f t="shared" si="482"/>
        <v>0</v>
      </c>
      <c r="CV239" s="511">
        <f t="shared" si="483"/>
        <v>0</v>
      </c>
      <c r="CW239" s="511">
        <f t="shared" si="484"/>
        <v>0</v>
      </c>
      <c r="CX239" s="511">
        <f t="shared" si="485"/>
        <v>0</v>
      </c>
      <c r="CY239" s="511">
        <f t="shared" si="486"/>
        <v>0</v>
      </c>
      <c r="CZ239" s="511">
        <f t="shared" si="487"/>
        <v>0</v>
      </c>
      <c r="DA239" s="511">
        <f t="shared" si="488"/>
        <v>0</v>
      </c>
      <c r="DB239" s="511">
        <f t="shared" si="489"/>
        <v>0</v>
      </c>
      <c r="DC239" s="511">
        <f t="shared" si="490"/>
        <v>0</v>
      </c>
      <c r="DD239" s="511">
        <f t="shared" si="491"/>
        <v>0</v>
      </c>
      <c r="DE239" s="511">
        <f t="shared" si="492"/>
        <v>0</v>
      </c>
      <c r="DF239" s="511">
        <f t="shared" si="493"/>
        <v>0</v>
      </c>
      <c r="DG239" s="511">
        <f t="shared" si="494"/>
        <v>0</v>
      </c>
      <c r="DH239" s="511">
        <f t="shared" si="495"/>
        <v>0</v>
      </c>
      <c r="DI239" s="511">
        <f t="shared" si="496"/>
        <v>0</v>
      </c>
      <c r="DJ239" s="511">
        <f t="shared" si="497"/>
        <v>0</v>
      </c>
      <c r="DL239" s="530">
        <f>IF(EXACT(A239,LCI!A79),LCI!J79,-1*10^6)</f>
        <v>0</v>
      </c>
      <c r="DM239" s="530">
        <f t="shared" si="501"/>
        <v>0</v>
      </c>
      <c r="DN239" s="530">
        <f t="shared" si="502"/>
        <v>0</v>
      </c>
      <c r="DO239" s="530">
        <f t="shared" si="503"/>
        <v>0</v>
      </c>
      <c r="DP239" s="530">
        <f t="shared" si="504"/>
        <v>0</v>
      </c>
      <c r="DQ239" s="530">
        <f t="shared" si="505"/>
        <v>0</v>
      </c>
      <c r="DR239" s="530">
        <f t="shared" si="506"/>
        <v>0</v>
      </c>
      <c r="DS239" s="530">
        <f t="shared" si="507"/>
        <v>0</v>
      </c>
      <c r="DT239" s="530">
        <f t="shared" si="508"/>
        <v>0</v>
      </c>
      <c r="DU239" s="530">
        <f t="shared" si="509"/>
        <v>0</v>
      </c>
      <c r="DV239" s="530">
        <f t="shared" si="510"/>
        <v>0</v>
      </c>
      <c r="DW239" s="530">
        <f t="shared" si="511"/>
        <v>0</v>
      </c>
      <c r="DX239" s="530">
        <f t="shared" si="512"/>
        <v>0</v>
      </c>
      <c r="DY239" s="530">
        <f t="shared" si="513"/>
        <v>0</v>
      </c>
      <c r="DZ239" s="530">
        <f t="shared" si="514"/>
        <v>0</v>
      </c>
      <c r="EA239" s="530">
        <f t="shared" si="515"/>
        <v>0</v>
      </c>
      <c r="EB239" s="530">
        <f t="shared" si="516"/>
        <v>0</v>
      </c>
      <c r="EC239" s="530">
        <f t="shared" si="517"/>
        <v>0</v>
      </c>
      <c r="ED239" s="530">
        <f t="shared" si="518"/>
        <v>0</v>
      </c>
      <c r="EE239" s="530">
        <f t="shared" si="519"/>
        <v>0</v>
      </c>
      <c r="EF239" s="530">
        <f t="shared" si="520"/>
        <v>0</v>
      </c>
      <c r="EG239" s="530">
        <f t="shared" si="521"/>
        <v>0</v>
      </c>
      <c r="EI239" s="535">
        <f>IF(EXACT(A239,LCI!A79),LCI!K79,-1*10^6)</f>
        <v>0</v>
      </c>
      <c r="EJ239" s="531">
        <f t="shared" si="522"/>
        <v>0</v>
      </c>
      <c r="EK239" s="536">
        <f t="shared" si="523"/>
        <v>0</v>
      </c>
      <c r="EL239" s="531">
        <f t="shared" si="524"/>
        <v>0</v>
      </c>
      <c r="EM239" s="531">
        <f t="shared" si="525"/>
        <v>0</v>
      </c>
      <c r="EN239" s="531">
        <f t="shared" si="526"/>
        <v>0</v>
      </c>
      <c r="EO239" s="531">
        <f t="shared" si="527"/>
        <v>0</v>
      </c>
      <c r="EP239" s="531">
        <f t="shared" si="528"/>
        <v>0</v>
      </c>
      <c r="EQ239" s="531">
        <f t="shared" si="529"/>
        <v>0</v>
      </c>
      <c r="ER239" s="531">
        <f t="shared" si="530"/>
        <v>0</v>
      </c>
      <c r="ES239" s="531">
        <f t="shared" si="531"/>
        <v>0</v>
      </c>
      <c r="ET239" s="531">
        <f t="shared" si="532"/>
        <v>0</v>
      </c>
      <c r="EU239" s="531">
        <f t="shared" si="533"/>
        <v>0</v>
      </c>
      <c r="EV239" s="531">
        <f t="shared" si="534"/>
        <v>0</v>
      </c>
      <c r="EW239" s="531">
        <f t="shared" si="535"/>
        <v>0</v>
      </c>
      <c r="EX239" s="531">
        <f t="shared" si="536"/>
        <v>0</v>
      </c>
      <c r="EY239" s="531">
        <f t="shared" si="537"/>
        <v>0</v>
      </c>
      <c r="EZ239" s="531">
        <f t="shared" si="538"/>
        <v>0</v>
      </c>
      <c r="FA239" s="531">
        <f t="shared" si="539"/>
        <v>0</v>
      </c>
      <c r="FB239" s="531">
        <f t="shared" si="540"/>
        <v>0</v>
      </c>
      <c r="FC239" s="531">
        <f t="shared" si="541"/>
        <v>0</v>
      </c>
      <c r="FD239" s="531">
        <f t="shared" si="542"/>
        <v>0</v>
      </c>
      <c r="FF239" s="532">
        <f>IF(EXACT(A239,LCI!A79),LCI!L79,-1*10^6)</f>
        <v>0</v>
      </c>
      <c r="FG239" s="532">
        <f t="shared" si="543"/>
        <v>0</v>
      </c>
      <c r="FH239" s="532">
        <f t="shared" si="544"/>
        <v>0</v>
      </c>
      <c r="FI239" s="532">
        <f t="shared" si="545"/>
        <v>0</v>
      </c>
      <c r="FJ239" s="532">
        <f t="shared" si="546"/>
        <v>0</v>
      </c>
      <c r="FK239" s="532">
        <f t="shared" si="547"/>
        <v>0</v>
      </c>
      <c r="FL239" s="532">
        <f t="shared" si="548"/>
        <v>0</v>
      </c>
      <c r="FM239" s="532">
        <f t="shared" si="549"/>
        <v>0</v>
      </c>
      <c r="FN239" s="532">
        <f t="shared" si="550"/>
        <v>0</v>
      </c>
      <c r="FO239" s="532">
        <f t="shared" si="551"/>
        <v>0</v>
      </c>
      <c r="FP239" s="532">
        <f t="shared" si="552"/>
        <v>0</v>
      </c>
      <c r="FQ239" s="532">
        <f t="shared" si="553"/>
        <v>0</v>
      </c>
      <c r="FR239" s="532">
        <f t="shared" si="554"/>
        <v>0</v>
      </c>
      <c r="FS239" s="532">
        <f t="shared" si="555"/>
        <v>0</v>
      </c>
      <c r="FT239" s="532">
        <f t="shared" si="556"/>
        <v>0</v>
      </c>
      <c r="FU239" s="532">
        <f t="shared" si="557"/>
        <v>0</v>
      </c>
      <c r="FV239" s="532">
        <f t="shared" si="558"/>
        <v>0</v>
      </c>
      <c r="FW239" s="532">
        <f t="shared" si="559"/>
        <v>0</v>
      </c>
      <c r="FX239" s="532">
        <f t="shared" si="560"/>
        <v>0</v>
      </c>
      <c r="FY239" s="532">
        <f t="shared" si="561"/>
        <v>0</v>
      </c>
      <c r="FZ239" s="532">
        <f t="shared" si="562"/>
        <v>0</v>
      </c>
      <c r="GA239" s="532">
        <f t="shared" si="563"/>
        <v>0</v>
      </c>
      <c r="GC239" s="533">
        <f>IF(EXACT(A239,LCI!A79),LCI!M79,-1*10^6)</f>
        <v>0</v>
      </c>
      <c r="GD239" s="533">
        <f t="shared" si="564"/>
        <v>0</v>
      </c>
      <c r="GE239" s="533">
        <f t="shared" si="565"/>
        <v>0</v>
      </c>
      <c r="GF239" s="533">
        <f t="shared" si="566"/>
        <v>0</v>
      </c>
      <c r="GG239" s="533">
        <f t="shared" si="567"/>
        <v>0</v>
      </c>
      <c r="GH239" s="533">
        <f t="shared" si="568"/>
        <v>0</v>
      </c>
      <c r="GI239" s="533">
        <f t="shared" si="569"/>
        <v>0</v>
      </c>
      <c r="GJ239" s="533">
        <f t="shared" si="570"/>
        <v>0</v>
      </c>
      <c r="GK239" s="533">
        <f t="shared" si="571"/>
        <v>0</v>
      </c>
      <c r="GL239" s="533">
        <f t="shared" si="572"/>
        <v>0</v>
      </c>
      <c r="GM239" s="533">
        <f t="shared" si="573"/>
        <v>0</v>
      </c>
      <c r="GN239" s="533">
        <f t="shared" si="574"/>
        <v>0</v>
      </c>
      <c r="GO239" s="533">
        <f t="shared" si="575"/>
        <v>0</v>
      </c>
      <c r="GP239" s="533">
        <f t="shared" si="576"/>
        <v>0</v>
      </c>
      <c r="GQ239" s="533">
        <f t="shared" si="577"/>
        <v>0</v>
      </c>
      <c r="GR239" s="533">
        <f t="shared" si="578"/>
        <v>0</v>
      </c>
      <c r="GS239" s="533">
        <f t="shared" si="579"/>
        <v>0</v>
      </c>
      <c r="GT239" s="533">
        <f t="shared" si="580"/>
        <v>0</v>
      </c>
      <c r="GU239" s="533">
        <f t="shared" si="581"/>
        <v>0</v>
      </c>
      <c r="GV239" s="533">
        <f t="shared" si="582"/>
        <v>0</v>
      </c>
      <c r="GW239" s="533">
        <f t="shared" si="583"/>
        <v>0</v>
      </c>
      <c r="GX239" s="533">
        <f t="shared" si="584"/>
        <v>0</v>
      </c>
      <c r="GZ239" s="511">
        <f>IF(EXACT(A239,LCI!A79),LCI!N79,-1*10^6)</f>
        <v>0</v>
      </c>
      <c r="HA239" s="511"/>
      <c r="HB239" s="511"/>
      <c r="HC239" s="511"/>
      <c r="HD239" s="511"/>
      <c r="HE239" s="511"/>
      <c r="HF239" s="511"/>
      <c r="HG239" s="511"/>
      <c r="HH239" s="511"/>
      <c r="HI239" s="511"/>
      <c r="HJ239" s="511"/>
      <c r="HK239" s="511"/>
      <c r="HL239" s="511"/>
      <c r="HM239" s="511"/>
      <c r="HN239" s="511"/>
      <c r="HO239" s="511"/>
      <c r="HP239" s="511"/>
      <c r="HQ239" s="511"/>
      <c r="HR239" s="511"/>
      <c r="HS239" s="511"/>
      <c r="HT239" s="511"/>
      <c r="HU239" s="511"/>
      <c r="HW239" s="534">
        <f>IF(EXACT(A239,LCI!A79),LCI!O79,-1*10^6)</f>
        <v>0</v>
      </c>
      <c r="HX239" s="534">
        <f t="shared" si="585"/>
        <v>0</v>
      </c>
      <c r="HY239" s="534">
        <f t="shared" si="586"/>
        <v>0</v>
      </c>
      <c r="HZ239" s="534">
        <f t="shared" si="587"/>
        <v>0</v>
      </c>
      <c r="IA239" s="534">
        <f t="shared" si="588"/>
        <v>0</v>
      </c>
      <c r="IB239" s="534">
        <f t="shared" si="589"/>
        <v>0</v>
      </c>
      <c r="IC239" s="534">
        <f t="shared" si="590"/>
        <v>0</v>
      </c>
      <c r="ID239" s="534">
        <f t="shared" si="591"/>
        <v>0</v>
      </c>
      <c r="IE239" s="534">
        <f t="shared" si="592"/>
        <v>0</v>
      </c>
      <c r="IF239" s="534">
        <f t="shared" si="593"/>
        <v>0</v>
      </c>
      <c r="IG239" s="534">
        <f t="shared" si="594"/>
        <v>0</v>
      </c>
      <c r="IH239" s="534">
        <f t="shared" si="595"/>
        <v>0</v>
      </c>
      <c r="II239" s="534">
        <f t="shared" si="596"/>
        <v>0</v>
      </c>
      <c r="IJ239" s="534">
        <f t="shared" si="597"/>
        <v>0</v>
      </c>
      <c r="IK239" s="534">
        <f t="shared" si="598"/>
        <v>0</v>
      </c>
      <c r="IL239" s="534">
        <f t="shared" si="599"/>
        <v>0</v>
      </c>
      <c r="IM239" s="534">
        <f t="shared" si="600"/>
        <v>0</v>
      </c>
      <c r="IN239" s="534">
        <f t="shared" si="601"/>
        <v>0</v>
      </c>
      <c r="IO239" s="534">
        <f t="shared" si="602"/>
        <v>0</v>
      </c>
      <c r="IP239" s="534">
        <f t="shared" si="603"/>
        <v>0</v>
      </c>
      <c r="IQ239" s="534">
        <f t="shared" si="604"/>
        <v>0</v>
      </c>
      <c r="IR239" s="534">
        <f t="shared" si="605"/>
        <v>0</v>
      </c>
      <c r="IT239" s="531">
        <f>IF(EXACT(A239,LCI!A79),LCI!P79,-1*10^6)</f>
        <v>0</v>
      </c>
      <c r="IU239" s="531">
        <f t="shared" si="606"/>
        <v>0</v>
      </c>
      <c r="IV239" s="531">
        <f t="shared" si="607"/>
        <v>0</v>
      </c>
      <c r="IW239" s="531">
        <f t="shared" si="608"/>
        <v>0</v>
      </c>
      <c r="IX239" s="531">
        <f t="shared" si="609"/>
        <v>0</v>
      </c>
      <c r="IY239" s="531">
        <f t="shared" si="610"/>
        <v>0</v>
      </c>
      <c r="IZ239" s="531">
        <f t="shared" si="611"/>
        <v>0</v>
      </c>
      <c r="JA239" s="531">
        <f t="shared" si="612"/>
        <v>0</v>
      </c>
      <c r="JB239" s="531">
        <f t="shared" si="613"/>
        <v>0</v>
      </c>
      <c r="JC239" s="531">
        <f t="shared" si="614"/>
        <v>0</v>
      </c>
      <c r="JD239" s="531">
        <f t="shared" si="615"/>
        <v>0</v>
      </c>
      <c r="JE239" s="531">
        <f t="shared" si="616"/>
        <v>0</v>
      </c>
      <c r="JF239" s="531">
        <f t="shared" si="617"/>
        <v>0</v>
      </c>
      <c r="JG239" s="531">
        <f t="shared" si="618"/>
        <v>0</v>
      </c>
      <c r="JH239" s="531">
        <f t="shared" si="619"/>
        <v>0</v>
      </c>
      <c r="JI239" s="531">
        <f t="shared" si="620"/>
        <v>0</v>
      </c>
      <c r="JJ239" s="531">
        <f t="shared" si="621"/>
        <v>0</v>
      </c>
      <c r="JK239" s="531">
        <f t="shared" si="622"/>
        <v>0</v>
      </c>
      <c r="JL239" s="531">
        <f t="shared" si="623"/>
        <v>0</v>
      </c>
      <c r="JM239" s="531">
        <f t="shared" si="624"/>
        <v>0</v>
      </c>
      <c r="JN239" s="531">
        <f t="shared" si="625"/>
        <v>0</v>
      </c>
      <c r="JO239" s="531">
        <f t="shared" si="626"/>
        <v>0</v>
      </c>
      <c r="JQ239" s="532">
        <f>IF(EXACT(A239,LCI!A79),LCI!Q79,-1*10^6)</f>
        <v>0</v>
      </c>
      <c r="JR239" s="532">
        <f t="shared" si="627"/>
        <v>0</v>
      </c>
      <c r="JS239" s="532">
        <f t="shared" si="628"/>
        <v>0</v>
      </c>
      <c r="JT239" s="532">
        <f t="shared" si="629"/>
        <v>0</v>
      </c>
      <c r="JU239" s="532">
        <f t="shared" si="630"/>
        <v>0</v>
      </c>
      <c r="JV239" s="532">
        <f t="shared" si="631"/>
        <v>0</v>
      </c>
      <c r="JW239" s="532">
        <f t="shared" si="632"/>
        <v>0</v>
      </c>
      <c r="JX239" s="532">
        <f t="shared" si="633"/>
        <v>0</v>
      </c>
      <c r="JY239" s="532">
        <f t="shared" si="634"/>
        <v>0</v>
      </c>
      <c r="JZ239" s="532">
        <f t="shared" si="635"/>
        <v>0</v>
      </c>
      <c r="KA239" s="532">
        <f t="shared" si="636"/>
        <v>0</v>
      </c>
      <c r="KB239" s="532">
        <f t="shared" si="637"/>
        <v>0</v>
      </c>
      <c r="KC239" s="532">
        <f t="shared" si="638"/>
        <v>0</v>
      </c>
      <c r="KD239" s="532">
        <f t="shared" si="639"/>
        <v>0</v>
      </c>
      <c r="KE239" s="532">
        <f t="shared" si="640"/>
        <v>0</v>
      </c>
      <c r="KF239" s="532">
        <f t="shared" si="641"/>
        <v>0</v>
      </c>
      <c r="KG239" s="532">
        <f t="shared" si="642"/>
        <v>0</v>
      </c>
      <c r="KH239" s="532">
        <f t="shared" si="643"/>
        <v>0</v>
      </c>
      <c r="KI239" s="532">
        <f t="shared" si="644"/>
        <v>0</v>
      </c>
      <c r="KJ239" s="532">
        <f t="shared" si="645"/>
        <v>0</v>
      </c>
      <c r="KK239" s="532">
        <f t="shared" si="646"/>
        <v>0</v>
      </c>
      <c r="KL239" s="532">
        <f t="shared" si="647"/>
        <v>0</v>
      </c>
      <c r="KN239" s="533">
        <f>IF(EXACT(A239,LCI!A79),LCI!R79,-1*10^6)</f>
        <v>0</v>
      </c>
      <c r="KO239" s="533">
        <f t="shared" si="648"/>
        <v>0</v>
      </c>
      <c r="KP239" s="533">
        <f t="shared" si="649"/>
        <v>0</v>
      </c>
      <c r="KQ239" s="533">
        <f t="shared" si="650"/>
        <v>0</v>
      </c>
      <c r="KR239" s="533">
        <f t="shared" si="651"/>
        <v>0</v>
      </c>
      <c r="KS239" s="533">
        <f t="shared" si="652"/>
        <v>0</v>
      </c>
      <c r="KT239" s="533">
        <f t="shared" si="653"/>
        <v>0</v>
      </c>
      <c r="KU239" s="533">
        <f t="shared" si="654"/>
        <v>0</v>
      </c>
      <c r="KV239" s="533">
        <f t="shared" si="655"/>
        <v>0</v>
      </c>
      <c r="KW239" s="533">
        <f t="shared" si="656"/>
        <v>0</v>
      </c>
      <c r="KX239" s="533">
        <f t="shared" si="657"/>
        <v>0</v>
      </c>
      <c r="KY239" s="533">
        <f t="shared" si="658"/>
        <v>0</v>
      </c>
      <c r="KZ239" s="533">
        <f t="shared" si="659"/>
        <v>0</v>
      </c>
      <c r="LA239" s="533">
        <f t="shared" si="660"/>
        <v>0</v>
      </c>
      <c r="LB239" s="533">
        <f t="shared" si="661"/>
        <v>0</v>
      </c>
      <c r="LC239" s="533">
        <f t="shared" si="662"/>
        <v>0</v>
      </c>
      <c r="LD239" s="533">
        <f t="shared" si="663"/>
        <v>0</v>
      </c>
      <c r="LE239" s="533">
        <f t="shared" si="664"/>
        <v>0</v>
      </c>
      <c r="LF239" s="533">
        <f t="shared" si="665"/>
        <v>0</v>
      </c>
      <c r="LG239" s="533">
        <f t="shared" si="666"/>
        <v>0</v>
      </c>
      <c r="LH239" s="533">
        <f t="shared" si="667"/>
        <v>0</v>
      </c>
      <c r="LI239" s="533">
        <f t="shared" si="668"/>
        <v>0</v>
      </c>
    </row>
    <row r="240" spans="1:321" x14ac:dyDescent="0.25">
      <c r="A240" s="14" t="str">
        <f>LCI!A80</f>
        <v>MSW Co-Products (kg/yr)</v>
      </c>
      <c r="B240" s="43">
        <f>B111</f>
        <v>0</v>
      </c>
      <c r="C240" s="43">
        <f t="shared" ref="C240:P240" si="691">C111</f>
        <v>0</v>
      </c>
      <c r="D240" s="43">
        <f t="shared" si="691"/>
        <v>0</v>
      </c>
      <c r="E240" s="43">
        <f t="shared" si="691"/>
        <v>0</v>
      </c>
      <c r="F240" s="43">
        <f t="shared" si="691"/>
        <v>0</v>
      </c>
      <c r="G240" s="43">
        <f t="shared" si="691"/>
        <v>0</v>
      </c>
      <c r="H240" s="43">
        <f t="shared" si="691"/>
        <v>0</v>
      </c>
      <c r="I240" s="43">
        <f t="shared" si="691"/>
        <v>0</v>
      </c>
      <c r="J240" s="43">
        <f t="shared" si="691"/>
        <v>0</v>
      </c>
      <c r="K240" s="43">
        <f t="shared" si="691"/>
        <v>0</v>
      </c>
      <c r="L240" s="43">
        <f t="shared" si="691"/>
        <v>0</v>
      </c>
      <c r="M240" s="43">
        <f t="shared" si="691"/>
        <v>0</v>
      </c>
      <c r="N240" s="43">
        <f t="shared" si="691"/>
        <v>0</v>
      </c>
      <c r="O240" s="258">
        <f t="shared" si="691"/>
        <v>0</v>
      </c>
      <c r="P240" s="252">
        <f t="shared" si="691"/>
        <v>0</v>
      </c>
      <c r="Q240" s="252"/>
      <c r="R240" s="252"/>
      <c r="S240" s="252"/>
      <c r="T240" s="269"/>
      <c r="U240" s="252"/>
      <c r="V240" s="252"/>
      <c r="X240" s="45">
        <f>IF(EXACT(A240,LCI!A80),LCI!G80,-1*10^6)</f>
        <v>0.33</v>
      </c>
      <c r="Y240" s="47">
        <f t="shared" si="411"/>
        <v>0</v>
      </c>
      <c r="Z240" s="47">
        <f t="shared" si="412"/>
        <v>0</v>
      </c>
      <c r="AA240" s="47">
        <f t="shared" si="413"/>
        <v>0</v>
      </c>
      <c r="AB240" s="47">
        <f t="shared" si="414"/>
        <v>0</v>
      </c>
      <c r="AC240" s="47">
        <f t="shared" si="415"/>
        <v>0</v>
      </c>
      <c r="AD240" s="47">
        <f t="shared" si="416"/>
        <v>0</v>
      </c>
      <c r="AE240" s="47">
        <f t="shared" si="417"/>
        <v>0</v>
      </c>
      <c r="AF240" s="47">
        <f t="shared" si="418"/>
        <v>0</v>
      </c>
      <c r="AG240" s="47">
        <f t="shared" si="419"/>
        <v>0</v>
      </c>
      <c r="AH240" s="47">
        <f t="shared" si="420"/>
        <v>0</v>
      </c>
      <c r="AI240" s="47">
        <f t="shared" si="421"/>
        <v>0</v>
      </c>
      <c r="AJ240" s="47">
        <f t="shared" si="499"/>
        <v>0</v>
      </c>
      <c r="AK240" s="47">
        <f t="shared" si="471"/>
        <v>0</v>
      </c>
      <c r="AL240" s="262">
        <f t="shared" si="472"/>
        <v>0</v>
      </c>
      <c r="AM240" s="260">
        <f t="shared" si="473"/>
        <v>0</v>
      </c>
      <c r="AN240" s="260">
        <f t="shared" si="681"/>
        <v>0</v>
      </c>
      <c r="AO240" s="260">
        <f t="shared" si="682"/>
        <v>0</v>
      </c>
      <c r="AP240" s="260">
        <f t="shared" si="683"/>
        <v>0</v>
      </c>
      <c r="AQ240" s="260">
        <f t="shared" si="684"/>
        <v>0</v>
      </c>
      <c r="AR240" s="260">
        <f t="shared" si="685"/>
        <v>0</v>
      </c>
      <c r="AS240" s="260">
        <f t="shared" si="686"/>
        <v>0</v>
      </c>
      <c r="AU240" s="41">
        <f>IF(EXACT(A240,LCI!A80),LCI!H80,-1*10^6)</f>
        <v>-2000</v>
      </c>
      <c r="AV240" s="71">
        <f t="shared" si="432"/>
        <v>0</v>
      </c>
      <c r="AW240" s="71">
        <f t="shared" si="433"/>
        <v>0</v>
      </c>
      <c r="AX240" s="71">
        <f t="shared" si="434"/>
        <v>0</v>
      </c>
      <c r="AY240" s="71">
        <f t="shared" si="435"/>
        <v>0</v>
      </c>
      <c r="AZ240" s="71">
        <f t="shared" si="436"/>
        <v>0</v>
      </c>
      <c r="BA240" s="71">
        <f t="shared" si="437"/>
        <v>0</v>
      </c>
      <c r="BB240" s="71">
        <f t="shared" si="438"/>
        <v>0</v>
      </c>
      <c r="BC240" s="71">
        <f t="shared" si="439"/>
        <v>0</v>
      </c>
      <c r="BD240" s="520">
        <f t="shared" si="440"/>
        <v>0</v>
      </c>
      <c r="BE240" s="521">
        <f t="shared" si="441"/>
        <v>0</v>
      </c>
      <c r="BF240" s="71">
        <f t="shared" si="442"/>
        <v>0</v>
      </c>
      <c r="BG240" s="521">
        <f t="shared" si="443"/>
        <v>0</v>
      </c>
      <c r="BH240" s="521">
        <f t="shared" si="444"/>
        <v>0</v>
      </c>
      <c r="BI240" s="71">
        <f t="shared" si="445"/>
        <v>0</v>
      </c>
      <c r="BJ240" s="71">
        <f t="shared" si="446"/>
        <v>0</v>
      </c>
      <c r="BK240" s="71">
        <f t="shared" si="447"/>
        <v>0</v>
      </c>
      <c r="BL240" s="71">
        <f t="shared" si="448"/>
        <v>0</v>
      </c>
      <c r="BM240" s="71">
        <f t="shared" si="449"/>
        <v>0</v>
      </c>
      <c r="BN240" s="71">
        <f t="shared" si="450"/>
        <v>0</v>
      </c>
      <c r="BO240" s="71">
        <f t="shared" si="451"/>
        <v>0</v>
      </c>
      <c r="BP240" s="71">
        <f t="shared" si="452"/>
        <v>0</v>
      </c>
      <c r="BR240" s="507">
        <f>IF(EXACT(A240,LCI!A80),LCI!I80,-1*10^6)</f>
        <v>0</v>
      </c>
      <c r="BS240" s="507">
        <f t="shared" si="474"/>
        <v>0</v>
      </c>
      <c r="BT240" s="507">
        <f t="shared" si="475"/>
        <v>0</v>
      </c>
      <c r="BU240" s="507">
        <f t="shared" si="475"/>
        <v>0</v>
      </c>
      <c r="BV240" s="507">
        <f t="shared" si="475"/>
        <v>0</v>
      </c>
      <c r="BW240" s="507">
        <f t="shared" si="454"/>
        <v>0</v>
      </c>
      <c r="BX240" s="507">
        <f t="shared" si="455"/>
        <v>0</v>
      </c>
      <c r="BY240" s="507">
        <f t="shared" si="456"/>
        <v>0</v>
      </c>
      <c r="BZ240" s="507">
        <f t="shared" si="457"/>
        <v>0</v>
      </c>
      <c r="CA240" s="507">
        <f t="shared" si="458"/>
        <v>0</v>
      </c>
      <c r="CB240" s="507">
        <f t="shared" si="459"/>
        <v>0</v>
      </c>
      <c r="CC240" s="507">
        <f t="shared" si="460"/>
        <v>0</v>
      </c>
      <c r="CD240" s="507">
        <f t="shared" si="461"/>
        <v>0</v>
      </c>
      <c r="CE240" s="507">
        <f t="shared" si="462"/>
        <v>0</v>
      </c>
      <c r="CF240" s="507">
        <f t="shared" si="463"/>
        <v>0</v>
      </c>
      <c r="CG240" s="507">
        <f t="shared" si="463"/>
        <v>0</v>
      </c>
      <c r="CH240" s="507">
        <f t="shared" si="463"/>
        <v>0</v>
      </c>
      <c r="CI240" s="507">
        <f t="shared" si="465"/>
        <v>0</v>
      </c>
      <c r="CJ240" s="507">
        <f t="shared" si="466"/>
        <v>0</v>
      </c>
      <c r="CK240" s="507">
        <f t="shared" si="467"/>
        <v>0</v>
      </c>
      <c r="CL240" s="507">
        <f t="shared" si="476"/>
        <v>0</v>
      </c>
      <c r="CM240" s="507">
        <f t="shared" si="468"/>
        <v>0</v>
      </c>
      <c r="CO240" s="511">
        <f>IF(EXACT(A240,LCI!A80),LCI!F80,-1*10^6)</f>
        <v>12.87234043</v>
      </c>
      <c r="CP240" s="511">
        <f t="shared" si="477"/>
        <v>0</v>
      </c>
      <c r="CQ240" s="511">
        <f t="shared" si="478"/>
        <v>0</v>
      </c>
      <c r="CR240" s="511">
        <f t="shared" si="479"/>
        <v>0</v>
      </c>
      <c r="CS240" s="511">
        <f t="shared" si="480"/>
        <v>0</v>
      </c>
      <c r="CT240" s="511">
        <f t="shared" si="481"/>
        <v>0</v>
      </c>
      <c r="CU240" s="511">
        <f t="shared" si="482"/>
        <v>0</v>
      </c>
      <c r="CV240" s="511">
        <f t="shared" si="483"/>
        <v>0</v>
      </c>
      <c r="CW240" s="511">
        <f t="shared" si="484"/>
        <v>0</v>
      </c>
      <c r="CX240" s="511">
        <f t="shared" si="485"/>
        <v>0</v>
      </c>
      <c r="CY240" s="511">
        <f t="shared" si="486"/>
        <v>0</v>
      </c>
      <c r="CZ240" s="511">
        <f t="shared" si="487"/>
        <v>0</v>
      </c>
      <c r="DA240" s="511">
        <f t="shared" si="488"/>
        <v>0</v>
      </c>
      <c r="DB240" s="511">
        <f t="shared" si="489"/>
        <v>0</v>
      </c>
      <c r="DC240" s="511">
        <f t="shared" si="490"/>
        <v>0</v>
      </c>
      <c r="DD240" s="511">
        <f t="shared" si="491"/>
        <v>0</v>
      </c>
      <c r="DE240" s="511">
        <f t="shared" si="492"/>
        <v>0</v>
      </c>
      <c r="DF240" s="511">
        <f t="shared" si="493"/>
        <v>0</v>
      </c>
      <c r="DG240" s="511">
        <f t="shared" si="494"/>
        <v>0</v>
      </c>
      <c r="DH240" s="511">
        <f t="shared" si="495"/>
        <v>0</v>
      </c>
      <c r="DI240" s="511">
        <f t="shared" si="496"/>
        <v>0</v>
      </c>
      <c r="DJ240" s="511">
        <f t="shared" si="497"/>
        <v>0</v>
      </c>
      <c r="DL240" s="530">
        <f>IF(EXACT(A240,LCI!A80),LCI!J80,-1*10^6)</f>
        <v>0</v>
      </c>
      <c r="DM240" s="530">
        <f t="shared" si="501"/>
        <v>0</v>
      </c>
      <c r="DN240" s="530">
        <f t="shared" si="502"/>
        <v>0</v>
      </c>
      <c r="DO240" s="530">
        <f t="shared" si="503"/>
        <v>0</v>
      </c>
      <c r="DP240" s="530">
        <f t="shared" si="504"/>
        <v>0</v>
      </c>
      <c r="DQ240" s="530">
        <f t="shared" si="505"/>
        <v>0</v>
      </c>
      <c r="DR240" s="530">
        <f t="shared" si="506"/>
        <v>0</v>
      </c>
      <c r="DS240" s="530">
        <f t="shared" si="507"/>
        <v>0</v>
      </c>
      <c r="DT240" s="530">
        <f t="shared" si="508"/>
        <v>0</v>
      </c>
      <c r="DU240" s="530">
        <f t="shared" si="509"/>
        <v>0</v>
      </c>
      <c r="DV240" s="530">
        <f t="shared" si="510"/>
        <v>0</v>
      </c>
      <c r="DW240" s="530">
        <f t="shared" si="511"/>
        <v>0</v>
      </c>
      <c r="DX240" s="530">
        <f t="shared" si="512"/>
        <v>0</v>
      </c>
      <c r="DY240" s="530">
        <f t="shared" si="513"/>
        <v>0</v>
      </c>
      <c r="DZ240" s="530">
        <f t="shared" si="514"/>
        <v>0</v>
      </c>
      <c r="EA240" s="530">
        <f t="shared" si="515"/>
        <v>0</v>
      </c>
      <c r="EB240" s="530">
        <f t="shared" si="516"/>
        <v>0</v>
      </c>
      <c r="EC240" s="530">
        <f t="shared" si="517"/>
        <v>0</v>
      </c>
      <c r="ED240" s="530">
        <f t="shared" si="518"/>
        <v>0</v>
      </c>
      <c r="EE240" s="530">
        <f t="shared" si="519"/>
        <v>0</v>
      </c>
      <c r="EF240" s="530">
        <f t="shared" si="520"/>
        <v>0</v>
      </c>
      <c r="EG240" s="530">
        <f t="shared" si="521"/>
        <v>0</v>
      </c>
      <c r="EI240" s="535">
        <f>IF(EXACT(A240,LCI!A80),LCI!K80,-1*10^6)</f>
        <v>0</v>
      </c>
      <c r="EJ240" s="531">
        <f t="shared" si="522"/>
        <v>0</v>
      </c>
      <c r="EK240" s="536">
        <f t="shared" si="523"/>
        <v>0</v>
      </c>
      <c r="EL240" s="531">
        <f t="shared" si="524"/>
        <v>0</v>
      </c>
      <c r="EM240" s="531">
        <f t="shared" si="525"/>
        <v>0</v>
      </c>
      <c r="EN240" s="531">
        <f t="shared" si="526"/>
        <v>0</v>
      </c>
      <c r="EO240" s="531">
        <f t="shared" si="527"/>
        <v>0</v>
      </c>
      <c r="EP240" s="531">
        <f t="shared" si="528"/>
        <v>0</v>
      </c>
      <c r="EQ240" s="531">
        <f t="shared" si="529"/>
        <v>0</v>
      </c>
      <c r="ER240" s="531">
        <f t="shared" si="530"/>
        <v>0</v>
      </c>
      <c r="ES240" s="531">
        <f t="shared" si="531"/>
        <v>0</v>
      </c>
      <c r="ET240" s="531">
        <f t="shared" si="532"/>
        <v>0</v>
      </c>
      <c r="EU240" s="531">
        <f t="shared" si="533"/>
        <v>0</v>
      </c>
      <c r="EV240" s="531">
        <f t="shared" si="534"/>
        <v>0</v>
      </c>
      <c r="EW240" s="531">
        <f t="shared" si="535"/>
        <v>0</v>
      </c>
      <c r="EX240" s="531">
        <f t="shared" si="536"/>
        <v>0</v>
      </c>
      <c r="EY240" s="531">
        <f t="shared" si="537"/>
        <v>0</v>
      </c>
      <c r="EZ240" s="531">
        <f t="shared" si="538"/>
        <v>0</v>
      </c>
      <c r="FA240" s="531">
        <f t="shared" si="539"/>
        <v>0</v>
      </c>
      <c r="FB240" s="531">
        <f t="shared" si="540"/>
        <v>0</v>
      </c>
      <c r="FC240" s="531">
        <f t="shared" si="541"/>
        <v>0</v>
      </c>
      <c r="FD240" s="531">
        <f t="shared" si="542"/>
        <v>0</v>
      </c>
      <c r="FF240" s="532">
        <f>IF(EXACT(A240,LCI!A80),LCI!L80,-1*10^6)</f>
        <v>0</v>
      </c>
      <c r="FG240" s="532">
        <f t="shared" si="543"/>
        <v>0</v>
      </c>
      <c r="FH240" s="532">
        <f t="shared" si="544"/>
        <v>0</v>
      </c>
      <c r="FI240" s="532">
        <f t="shared" si="545"/>
        <v>0</v>
      </c>
      <c r="FJ240" s="532">
        <f t="shared" si="546"/>
        <v>0</v>
      </c>
      <c r="FK240" s="532">
        <f t="shared" si="547"/>
        <v>0</v>
      </c>
      <c r="FL240" s="532">
        <f t="shared" si="548"/>
        <v>0</v>
      </c>
      <c r="FM240" s="532">
        <f t="shared" si="549"/>
        <v>0</v>
      </c>
      <c r="FN240" s="532">
        <f t="shared" si="550"/>
        <v>0</v>
      </c>
      <c r="FO240" s="532">
        <f t="shared" si="551"/>
        <v>0</v>
      </c>
      <c r="FP240" s="532">
        <f t="shared" si="552"/>
        <v>0</v>
      </c>
      <c r="FQ240" s="532">
        <f t="shared" si="553"/>
        <v>0</v>
      </c>
      <c r="FR240" s="532">
        <f t="shared" si="554"/>
        <v>0</v>
      </c>
      <c r="FS240" s="532">
        <f t="shared" si="555"/>
        <v>0</v>
      </c>
      <c r="FT240" s="532">
        <f t="shared" si="556"/>
        <v>0</v>
      </c>
      <c r="FU240" s="532">
        <f t="shared" si="557"/>
        <v>0</v>
      </c>
      <c r="FV240" s="532">
        <f t="shared" si="558"/>
        <v>0</v>
      </c>
      <c r="FW240" s="532">
        <f t="shared" si="559"/>
        <v>0</v>
      </c>
      <c r="FX240" s="532">
        <f t="shared" si="560"/>
        <v>0</v>
      </c>
      <c r="FY240" s="532">
        <f t="shared" si="561"/>
        <v>0</v>
      </c>
      <c r="FZ240" s="532">
        <f t="shared" si="562"/>
        <v>0</v>
      </c>
      <c r="GA240" s="532">
        <f t="shared" si="563"/>
        <v>0</v>
      </c>
      <c r="GC240" s="533">
        <f>IF(EXACT(A240,LCI!A80),LCI!M80,-1*10^6)</f>
        <v>0</v>
      </c>
      <c r="GD240" s="533">
        <f t="shared" si="564"/>
        <v>0</v>
      </c>
      <c r="GE240" s="533">
        <f t="shared" si="565"/>
        <v>0</v>
      </c>
      <c r="GF240" s="533">
        <f t="shared" si="566"/>
        <v>0</v>
      </c>
      <c r="GG240" s="533">
        <f t="shared" si="567"/>
        <v>0</v>
      </c>
      <c r="GH240" s="533">
        <f t="shared" si="568"/>
        <v>0</v>
      </c>
      <c r="GI240" s="533">
        <f t="shared" si="569"/>
        <v>0</v>
      </c>
      <c r="GJ240" s="533">
        <f t="shared" si="570"/>
        <v>0</v>
      </c>
      <c r="GK240" s="533">
        <f t="shared" si="571"/>
        <v>0</v>
      </c>
      <c r="GL240" s="533">
        <f t="shared" si="572"/>
        <v>0</v>
      </c>
      <c r="GM240" s="533">
        <f t="shared" si="573"/>
        <v>0</v>
      </c>
      <c r="GN240" s="533">
        <f t="shared" si="574"/>
        <v>0</v>
      </c>
      <c r="GO240" s="533">
        <f t="shared" si="575"/>
        <v>0</v>
      </c>
      <c r="GP240" s="533">
        <f t="shared" si="576"/>
        <v>0</v>
      </c>
      <c r="GQ240" s="533">
        <f t="shared" si="577"/>
        <v>0</v>
      </c>
      <c r="GR240" s="533">
        <f t="shared" si="578"/>
        <v>0</v>
      </c>
      <c r="GS240" s="533">
        <f t="shared" si="579"/>
        <v>0</v>
      </c>
      <c r="GT240" s="533">
        <f t="shared" si="580"/>
        <v>0</v>
      </c>
      <c r="GU240" s="533">
        <f t="shared" si="581"/>
        <v>0</v>
      </c>
      <c r="GV240" s="533">
        <f t="shared" si="582"/>
        <v>0</v>
      </c>
      <c r="GW240" s="533">
        <f t="shared" si="583"/>
        <v>0</v>
      </c>
      <c r="GX240" s="533">
        <f t="shared" si="584"/>
        <v>0</v>
      </c>
      <c r="GZ240" s="511">
        <f>IF(EXACT(A240,LCI!A80),LCI!N80,-1*10^6)</f>
        <v>0</v>
      </c>
      <c r="HA240" s="511"/>
      <c r="HB240" s="511"/>
      <c r="HC240" s="511"/>
      <c r="HD240" s="511"/>
      <c r="HE240" s="511"/>
      <c r="HF240" s="511"/>
      <c r="HG240" s="511"/>
      <c r="HH240" s="511"/>
      <c r="HI240" s="511"/>
      <c r="HJ240" s="511"/>
      <c r="HK240" s="511"/>
      <c r="HL240" s="511"/>
      <c r="HM240" s="511"/>
      <c r="HN240" s="511"/>
      <c r="HO240" s="511"/>
      <c r="HP240" s="511"/>
      <c r="HQ240" s="511"/>
      <c r="HR240" s="511"/>
      <c r="HS240" s="511"/>
      <c r="HT240" s="511"/>
      <c r="HU240" s="511"/>
      <c r="HW240" s="534">
        <f>IF(EXACT(A240,LCI!A80),LCI!O80,-1*10^6)</f>
        <v>0</v>
      </c>
      <c r="HX240" s="534">
        <f t="shared" si="585"/>
        <v>0</v>
      </c>
      <c r="HY240" s="534">
        <f t="shared" si="586"/>
        <v>0</v>
      </c>
      <c r="HZ240" s="534">
        <f t="shared" si="587"/>
        <v>0</v>
      </c>
      <c r="IA240" s="534">
        <f t="shared" si="588"/>
        <v>0</v>
      </c>
      <c r="IB240" s="534">
        <f t="shared" si="589"/>
        <v>0</v>
      </c>
      <c r="IC240" s="534">
        <f t="shared" si="590"/>
        <v>0</v>
      </c>
      <c r="ID240" s="534">
        <f t="shared" si="591"/>
        <v>0</v>
      </c>
      <c r="IE240" s="534">
        <f t="shared" si="592"/>
        <v>0</v>
      </c>
      <c r="IF240" s="534">
        <f t="shared" si="593"/>
        <v>0</v>
      </c>
      <c r="IG240" s="534">
        <f t="shared" si="594"/>
        <v>0</v>
      </c>
      <c r="IH240" s="534">
        <f t="shared" si="595"/>
        <v>0</v>
      </c>
      <c r="II240" s="534">
        <f t="shared" si="596"/>
        <v>0</v>
      </c>
      <c r="IJ240" s="534">
        <f t="shared" si="597"/>
        <v>0</v>
      </c>
      <c r="IK240" s="534">
        <f t="shared" si="598"/>
        <v>0</v>
      </c>
      <c r="IL240" s="534">
        <f t="shared" si="599"/>
        <v>0</v>
      </c>
      <c r="IM240" s="534">
        <f t="shared" si="600"/>
        <v>0</v>
      </c>
      <c r="IN240" s="534">
        <f t="shared" si="601"/>
        <v>0</v>
      </c>
      <c r="IO240" s="534">
        <f t="shared" si="602"/>
        <v>0</v>
      </c>
      <c r="IP240" s="534">
        <f t="shared" si="603"/>
        <v>0</v>
      </c>
      <c r="IQ240" s="534">
        <f t="shared" si="604"/>
        <v>0</v>
      </c>
      <c r="IR240" s="534">
        <f t="shared" si="605"/>
        <v>0</v>
      </c>
      <c r="IT240" s="531">
        <f>IF(EXACT(A240,LCI!A80),LCI!P80,-1*10^6)</f>
        <v>0</v>
      </c>
      <c r="IU240" s="531">
        <f t="shared" si="606"/>
        <v>0</v>
      </c>
      <c r="IV240" s="531">
        <f t="shared" si="607"/>
        <v>0</v>
      </c>
      <c r="IW240" s="531">
        <f t="shared" si="608"/>
        <v>0</v>
      </c>
      <c r="IX240" s="531">
        <f t="shared" si="609"/>
        <v>0</v>
      </c>
      <c r="IY240" s="531">
        <f t="shared" si="610"/>
        <v>0</v>
      </c>
      <c r="IZ240" s="531">
        <f t="shared" si="611"/>
        <v>0</v>
      </c>
      <c r="JA240" s="531">
        <f t="shared" si="612"/>
        <v>0</v>
      </c>
      <c r="JB240" s="531">
        <f t="shared" si="613"/>
        <v>0</v>
      </c>
      <c r="JC240" s="531">
        <f t="shared" si="614"/>
        <v>0</v>
      </c>
      <c r="JD240" s="531">
        <f t="shared" si="615"/>
        <v>0</v>
      </c>
      <c r="JE240" s="531">
        <f t="shared" si="616"/>
        <v>0</v>
      </c>
      <c r="JF240" s="531">
        <f t="shared" si="617"/>
        <v>0</v>
      </c>
      <c r="JG240" s="531">
        <f t="shared" si="618"/>
        <v>0</v>
      </c>
      <c r="JH240" s="531">
        <f t="shared" si="619"/>
        <v>0</v>
      </c>
      <c r="JI240" s="531">
        <f t="shared" si="620"/>
        <v>0</v>
      </c>
      <c r="JJ240" s="531">
        <f t="shared" si="621"/>
        <v>0</v>
      </c>
      <c r="JK240" s="531">
        <f t="shared" si="622"/>
        <v>0</v>
      </c>
      <c r="JL240" s="531">
        <f t="shared" si="623"/>
        <v>0</v>
      </c>
      <c r="JM240" s="531">
        <f t="shared" si="624"/>
        <v>0</v>
      </c>
      <c r="JN240" s="531">
        <f t="shared" si="625"/>
        <v>0</v>
      </c>
      <c r="JO240" s="531">
        <f t="shared" si="626"/>
        <v>0</v>
      </c>
      <c r="JQ240" s="532">
        <f>IF(EXACT(A240,LCI!A80),LCI!Q80,-1*10^6)</f>
        <v>0</v>
      </c>
      <c r="JR240" s="532">
        <f t="shared" si="627"/>
        <v>0</v>
      </c>
      <c r="JS240" s="532">
        <f t="shared" si="628"/>
        <v>0</v>
      </c>
      <c r="JT240" s="532">
        <f t="shared" si="629"/>
        <v>0</v>
      </c>
      <c r="JU240" s="532">
        <f t="shared" si="630"/>
        <v>0</v>
      </c>
      <c r="JV240" s="532">
        <f t="shared" si="631"/>
        <v>0</v>
      </c>
      <c r="JW240" s="532">
        <f t="shared" si="632"/>
        <v>0</v>
      </c>
      <c r="JX240" s="532">
        <f t="shared" si="633"/>
        <v>0</v>
      </c>
      <c r="JY240" s="532">
        <f t="shared" si="634"/>
        <v>0</v>
      </c>
      <c r="JZ240" s="532">
        <f t="shared" si="635"/>
        <v>0</v>
      </c>
      <c r="KA240" s="532">
        <f t="shared" si="636"/>
        <v>0</v>
      </c>
      <c r="KB240" s="532">
        <f t="shared" si="637"/>
        <v>0</v>
      </c>
      <c r="KC240" s="532">
        <f t="shared" si="638"/>
        <v>0</v>
      </c>
      <c r="KD240" s="532">
        <f t="shared" si="639"/>
        <v>0</v>
      </c>
      <c r="KE240" s="532">
        <f t="shared" si="640"/>
        <v>0</v>
      </c>
      <c r="KF240" s="532">
        <f t="shared" si="641"/>
        <v>0</v>
      </c>
      <c r="KG240" s="532">
        <f t="shared" si="642"/>
        <v>0</v>
      </c>
      <c r="KH240" s="532">
        <f t="shared" si="643"/>
        <v>0</v>
      </c>
      <c r="KI240" s="532">
        <f t="shared" si="644"/>
        <v>0</v>
      </c>
      <c r="KJ240" s="532">
        <f t="shared" si="645"/>
        <v>0</v>
      </c>
      <c r="KK240" s="532">
        <f t="shared" si="646"/>
        <v>0</v>
      </c>
      <c r="KL240" s="532">
        <f t="shared" si="647"/>
        <v>0</v>
      </c>
      <c r="KN240" s="533">
        <f>IF(EXACT(A240,LCI!A80),LCI!R80,-1*10^6)</f>
        <v>0</v>
      </c>
      <c r="KO240" s="533">
        <f t="shared" si="648"/>
        <v>0</v>
      </c>
      <c r="KP240" s="533">
        <f t="shared" si="649"/>
        <v>0</v>
      </c>
      <c r="KQ240" s="533">
        <f t="shared" si="650"/>
        <v>0</v>
      </c>
      <c r="KR240" s="533">
        <f t="shared" si="651"/>
        <v>0</v>
      </c>
      <c r="KS240" s="533">
        <f t="shared" si="652"/>
        <v>0</v>
      </c>
      <c r="KT240" s="533">
        <f t="shared" si="653"/>
        <v>0</v>
      </c>
      <c r="KU240" s="533">
        <f t="shared" si="654"/>
        <v>0</v>
      </c>
      <c r="KV240" s="533">
        <f t="shared" si="655"/>
        <v>0</v>
      </c>
      <c r="KW240" s="533">
        <f t="shared" si="656"/>
        <v>0</v>
      </c>
      <c r="KX240" s="533">
        <f t="shared" si="657"/>
        <v>0</v>
      </c>
      <c r="KY240" s="533">
        <f t="shared" si="658"/>
        <v>0</v>
      </c>
      <c r="KZ240" s="533">
        <f t="shared" si="659"/>
        <v>0</v>
      </c>
      <c r="LA240" s="533">
        <f t="shared" si="660"/>
        <v>0</v>
      </c>
      <c r="LB240" s="533">
        <f t="shared" si="661"/>
        <v>0</v>
      </c>
      <c r="LC240" s="533">
        <f t="shared" si="662"/>
        <v>0</v>
      </c>
      <c r="LD240" s="533">
        <f t="shared" si="663"/>
        <v>0</v>
      </c>
      <c r="LE240" s="533">
        <f t="shared" si="664"/>
        <v>0</v>
      </c>
      <c r="LF240" s="533">
        <f t="shared" si="665"/>
        <v>0</v>
      </c>
      <c r="LG240" s="533">
        <f t="shared" si="666"/>
        <v>0</v>
      </c>
      <c r="LH240" s="533">
        <f t="shared" si="667"/>
        <v>0</v>
      </c>
      <c r="LI240" s="533">
        <f t="shared" si="668"/>
        <v>0</v>
      </c>
    </row>
    <row r="241" spans="1:321" x14ac:dyDescent="0.25">
      <c r="A241" s="14" t="str">
        <f>LCI!A81</f>
        <v>Nitrogen Gas (kg/yr)</v>
      </c>
      <c r="B241" s="43">
        <f>B128</f>
        <v>0</v>
      </c>
      <c r="C241" s="43">
        <f t="shared" ref="C241:P241" si="692">C128</f>
        <v>0</v>
      </c>
      <c r="D241" s="43">
        <f t="shared" si="692"/>
        <v>0</v>
      </c>
      <c r="E241" s="43">
        <f t="shared" si="692"/>
        <v>0</v>
      </c>
      <c r="F241" s="43">
        <f t="shared" si="692"/>
        <v>0</v>
      </c>
      <c r="G241" s="43">
        <f t="shared" si="692"/>
        <v>0</v>
      </c>
      <c r="H241" s="43">
        <f t="shared" si="692"/>
        <v>0</v>
      </c>
      <c r="I241" s="43">
        <f t="shared" si="692"/>
        <v>0</v>
      </c>
      <c r="J241" s="43">
        <f t="shared" si="692"/>
        <v>0</v>
      </c>
      <c r="K241" s="43">
        <f t="shared" si="692"/>
        <v>0</v>
      </c>
      <c r="L241" s="43">
        <f t="shared" si="692"/>
        <v>0</v>
      </c>
      <c r="M241" s="43">
        <f t="shared" si="692"/>
        <v>0</v>
      </c>
      <c r="N241" s="43">
        <f t="shared" si="692"/>
        <v>0</v>
      </c>
      <c r="O241" s="258">
        <f t="shared" si="692"/>
        <v>0</v>
      </c>
      <c r="P241" s="252">
        <f t="shared" si="692"/>
        <v>0</v>
      </c>
      <c r="Q241" s="252"/>
      <c r="R241" s="252"/>
      <c r="S241" s="252"/>
      <c r="T241" s="269"/>
      <c r="U241" s="252"/>
      <c r="V241" s="252"/>
      <c r="X241" s="45">
        <f>IF(EXACT(A241,LCI!A81),LCI!G81,-1*10^6)</f>
        <v>14.102564102564104</v>
      </c>
      <c r="Y241" s="47">
        <f t="shared" si="411"/>
        <v>0</v>
      </c>
      <c r="Z241" s="47">
        <f t="shared" si="412"/>
        <v>0</v>
      </c>
      <c r="AA241" s="47">
        <f t="shared" si="413"/>
        <v>0</v>
      </c>
      <c r="AB241" s="47">
        <f t="shared" si="414"/>
        <v>0</v>
      </c>
      <c r="AC241" s="47">
        <f t="shared" si="415"/>
        <v>0</v>
      </c>
      <c r="AD241" s="47">
        <f t="shared" si="416"/>
        <v>0</v>
      </c>
      <c r="AE241" s="47">
        <f t="shared" si="417"/>
        <v>0</v>
      </c>
      <c r="AF241" s="47">
        <f t="shared" si="418"/>
        <v>0</v>
      </c>
      <c r="AG241" s="47">
        <f t="shared" si="419"/>
        <v>0</v>
      </c>
      <c r="AH241" s="47">
        <f t="shared" si="420"/>
        <v>0</v>
      </c>
      <c r="AI241" s="47">
        <f t="shared" si="421"/>
        <v>0</v>
      </c>
      <c r="AJ241" s="47">
        <f t="shared" si="499"/>
        <v>0</v>
      </c>
      <c r="AK241" s="47">
        <f t="shared" si="471"/>
        <v>0</v>
      </c>
      <c r="AL241" s="262">
        <f t="shared" si="472"/>
        <v>0</v>
      </c>
      <c r="AM241" s="260">
        <f t="shared" si="473"/>
        <v>0</v>
      </c>
      <c r="AN241" s="260">
        <f t="shared" si="681"/>
        <v>0</v>
      </c>
      <c r="AO241" s="260">
        <f t="shared" si="682"/>
        <v>0</v>
      </c>
      <c r="AP241" s="260">
        <f t="shared" si="683"/>
        <v>0</v>
      </c>
      <c r="AQ241" s="260">
        <f t="shared" si="684"/>
        <v>0</v>
      </c>
      <c r="AR241" s="260">
        <f t="shared" si="685"/>
        <v>0</v>
      </c>
      <c r="AS241" s="260">
        <f t="shared" si="686"/>
        <v>0</v>
      </c>
      <c r="AU241" s="41">
        <f>IF(EXACT(A241,LCI!A81),LCI!H81,-1*10^6)</f>
        <v>-2000</v>
      </c>
      <c r="AV241" s="71">
        <f t="shared" si="432"/>
        <v>0</v>
      </c>
      <c r="AW241" s="71">
        <f t="shared" si="433"/>
        <v>0</v>
      </c>
      <c r="AX241" s="71">
        <f t="shared" si="434"/>
        <v>0</v>
      </c>
      <c r="AY241" s="71">
        <f t="shared" si="435"/>
        <v>0</v>
      </c>
      <c r="AZ241" s="71">
        <f t="shared" si="436"/>
        <v>0</v>
      </c>
      <c r="BA241" s="71">
        <f t="shared" si="437"/>
        <v>0</v>
      </c>
      <c r="BB241" s="71">
        <f t="shared" si="438"/>
        <v>0</v>
      </c>
      <c r="BC241" s="71">
        <f t="shared" si="439"/>
        <v>0</v>
      </c>
      <c r="BD241" s="520">
        <f t="shared" si="440"/>
        <v>0</v>
      </c>
      <c r="BE241" s="521">
        <f t="shared" si="441"/>
        <v>0</v>
      </c>
      <c r="BF241" s="71">
        <f t="shared" si="442"/>
        <v>0</v>
      </c>
      <c r="BG241" s="521">
        <f t="shared" si="443"/>
        <v>0</v>
      </c>
      <c r="BH241" s="521">
        <f t="shared" si="444"/>
        <v>0</v>
      </c>
      <c r="BI241" s="71">
        <f t="shared" si="445"/>
        <v>0</v>
      </c>
      <c r="BJ241" s="71">
        <f t="shared" si="446"/>
        <v>0</v>
      </c>
      <c r="BK241" s="71">
        <f t="shared" si="447"/>
        <v>0</v>
      </c>
      <c r="BL241" s="71">
        <f t="shared" si="448"/>
        <v>0</v>
      </c>
      <c r="BM241" s="71">
        <f t="shared" si="449"/>
        <v>0</v>
      </c>
      <c r="BN241" s="71">
        <f t="shared" si="450"/>
        <v>0</v>
      </c>
      <c r="BO241" s="71">
        <f t="shared" si="451"/>
        <v>0</v>
      </c>
      <c r="BP241" s="71">
        <f t="shared" si="452"/>
        <v>0</v>
      </c>
      <c r="BR241" s="507">
        <f>IF(EXACT(A241,LCI!A81),LCI!I81,-1*10^6)</f>
        <v>0</v>
      </c>
      <c r="BS241" s="507">
        <f t="shared" si="474"/>
        <v>0</v>
      </c>
      <c r="BT241" s="507">
        <f t="shared" si="475"/>
        <v>0</v>
      </c>
      <c r="BU241" s="507">
        <f t="shared" si="475"/>
        <v>0</v>
      </c>
      <c r="BV241" s="507">
        <f t="shared" si="475"/>
        <v>0</v>
      </c>
      <c r="BW241" s="507">
        <f t="shared" si="454"/>
        <v>0</v>
      </c>
      <c r="BX241" s="507">
        <f t="shared" si="455"/>
        <v>0</v>
      </c>
      <c r="BY241" s="507">
        <f t="shared" si="456"/>
        <v>0</v>
      </c>
      <c r="BZ241" s="507">
        <f t="shared" si="457"/>
        <v>0</v>
      </c>
      <c r="CA241" s="507">
        <f t="shared" si="458"/>
        <v>0</v>
      </c>
      <c r="CB241" s="507">
        <f t="shared" si="459"/>
        <v>0</v>
      </c>
      <c r="CC241" s="507">
        <f t="shared" si="460"/>
        <v>0</v>
      </c>
      <c r="CD241" s="507">
        <f t="shared" si="461"/>
        <v>0</v>
      </c>
      <c r="CE241" s="507">
        <f t="shared" si="462"/>
        <v>0</v>
      </c>
      <c r="CF241" s="507">
        <f t="shared" si="463"/>
        <v>0</v>
      </c>
      <c r="CG241" s="507">
        <f t="shared" si="463"/>
        <v>0</v>
      </c>
      <c r="CH241" s="507">
        <f t="shared" si="463"/>
        <v>0</v>
      </c>
      <c r="CI241" s="507">
        <f t="shared" si="465"/>
        <v>0</v>
      </c>
      <c r="CJ241" s="507">
        <f t="shared" si="466"/>
        <v>0</v>
      </c>
      <c r="CK241" s="507">
        <f t="shared" si="467"/>
        <v>0</v>
      </c>
      <c r="CL241" s="507">
        <f t="shared" si="476"/>
        <v>0</v>
      </c>
      <c r="CM241" s="507">
        <f t="shared" si="468"/>
        <v>0</v>
      </c>
      <c r="CO241" s="511">
        <f>IF(EXACT(A241,LCI!A81),LCI!F81,-1*10^6)</f>
        <v>0</v>
      </c>
      <c r="CP241" s="511">
        <f t="shared" si="477"/>
        <v>0</v>
      </c>
      <c r="CQ241" s="511">
        <f t="shared" si="478"/>
        <v>0</v>
      </c>
      <c r="CR241" s="511">
        <f t="shared" si="479"/>
        <v>0</v>
      </c>
      <c r="CS241" s="511">
        <f t="shared" si="480"/>
        <v>0</v>
      </c>
      <c r="CT241" s="511">
        <f t="shared" si="481"/>
        <v>0</v>
      </c>
      <c r="CU241" s="511">
        <f t="shared" si="482"/>
        <v>0</v>
      </c>
      <c r="CV241" s="511">
        <f t="shared" si="483"/>
        <v>0</v>
      </c>
      <c r="CW241" s="511">
        <f t="shared" si="484"/>
        <v>0</v>
      </c>
      <c r="CX241" s="511">
        <f t="shared" si="485"/>
        <v>0</v>
      </c>
      <c r="CY241" s="511">
        <f t="shared" si="486"/>
        <v>0</v>
      </c>
      <c r="CZ241" s="511">
        <f t="shared" si="487"/>
        <v>0</v>
      </c>
      <c r="DA241" s="511">
        <f t="shared" si="488"/>
        <v>0</v>
      </c>
      <c r="DB241" s="511">
        <f t="shared" si="489"/>
        <v>0</v>
      </c>
      <c r="DC241" s="511">
        <f t="shared" si="490"/>
        <v>0</v>
      </c>
      <c r="DD241" s="511">
        <f t="shared" si="491"/>
        <v>0</v>
      </c>
      <c r="DE241" s="511">
        <f t="shared" si="492"/>
        <v>0</v>
      </c>
      <c r="DF241" s="511">
        <f t="shared" si="493"/>
        <v>0</v>
      </c>
      <c r="DG241" s="511">
        <f t="shared" si="494"/>
        <v>0</v>
      </c>
      <c r="DH241" s="511">
        <f t="shared" si="495"/>
        <v>0</v>
      </c>
      <c r="DI241" s="511">
        <f t="shared" si="496"/>
        <v>0</v>
      </c>
      <c r="DJ241" s="511">
        <f t="shared" si="497"/>
        <v>0</v>
      </c>
      <c r="DL241" s="530">
        <f>IF(EXACT(A241,LCI!A81),LCI!J81,-1*10^6)</f>
        <v>0</v>
      </c>
      <c r="DM241" s="530">
        <f t="shared" si="501"/>
        <v>0</v>
      </c>
      <c r="DN241" s="530">
        <f t="shared" si="502"/>
        <v>0</v>
      </c>
      <c r="DO241" s="530">
        <f t="shared" si="503"/>
        <v>0</v>
      </c>
      <c r="DP241" s="530">
        <f t="shared" si="504"/>
        <v>0</v>
      </c>
      <c r="DQ241" s="530">
        <f t="shared" si="505"/>
        <v>0</v>
      </c>
      <c r="DR241" s="530">
        <f t="shared" si="506"/>
        <v>0</v>
      </c>
      <c r="DS241" s="530">
        <f t="shared" si="507"/>
        <v>0</v>
      </c>
      <c r="DT241" s="530">
        <f t="shared" si="508"/>
        <v>0</v>
      </c>
      <c r="DU241" s="530">
        <f t="shared" si="509"/>
        <v>0</v>
      </c>
      <c r="DV241" s="530">
        <f t="shared" si="510"/>
        <v>0</v>
      </c>
      <c r="DW241" s="530">
        <f t="shared" si="511"/>
        <v>0</v>
      </c>
      <c r="DX241" s="530">
        <f t="shared" si="512"/>
        <v>0</v>
      </c>
      <c r="DY241" s="530">
        <f t="shared" si="513"/>
        <v>0</v>
      </c>
      <c r="DZ241" s="530">
        <f t="shared" si="514"/>
        <v>0</v>
      </c>
      <c r="EA241" s="530">
        <f t="shared" si="515"/>
        <v>0</v>
      </c>
      <c r="EB241" s="530">
        <f t="shared" si="516"/>
        <v>0</v>
      </c>
      <c r="EC241" s="530">
        <f t="shared" si="517"/>
        <v>0</v>
      </c>
      <c r="ED241" s="530">
        <f t="shared" si="518"/>
        <v>0</v>
      </c>
      <c r="EE241" s="530">
        <f t="shared" si="519"/>
        <v>0</v>
      </c>
      <c r="EF241" s="530">
        <f t="shared" si="520"/>
        <v>0</v>
      </c>
      <c r="EG241" s="530">
        <f t="shared" si="521"/>
        <v>0</v>
      </c>
      <c r="EI241" s="535">
        <f>IF(EXACT(A241,LCI!A81),LCI!K81,-1*10^6)</f>
        <v>0</v>
      </c>
      <c r="EJ241" s="531">
        <f t="shared" si="522"/>
        <v>0</v>
      </c>
      <c r="EK241" s="536">
        <f t="shared" si="523"/>
        <v>0</v>
      </c>
      <c r="EL241" s="531">
        <f t="shared" si="524"/>
        <v>0</v>
      </c>
      <c r="EM241" s="531">
        <f t="shared" si="525"/>
        <v>0</v>
      </c>
      <c r="EN241" s="531">
        <f t="shared" si="526"/>
        <v>0</v>
      </c>
      <c r="EO241" s="531">
        <f t="shared" si="527"/>
        <v>0</v>
      </c>
      <c r="EP241" s="531">
        <f t="shared" si="528"/>
        <v>0</v>
      </c>
      <c r="EQ241" s="531">
        <f t="shared" si="529"/>
        <v>0</v>
      </c>
      <c r="ER241" s="531">
        <f t="shared" si="530"/>
        <v>0</v>
      </c>
      <c r="ES241" s="531">
        <f t="shared" si="531"/>
        <v>0</v>
      </c>
      <c r="ET241" s="531">
        <f t="shared" si="532"/>
        <v>0</v>
      </c>
      <c r="EU241" s="531">
        <f t="shared" si="533"/>
        <v>0</v>
      </c>
      <c r="EV241" s="531">
        <f t="shared" si="534"/>
        <v>0</v>
      </c>
      <c r="EW241" s="531">
        <f t="shared" si="535"/>
        <v>0</v>
      </c>
      <c r="EX241" s="531">
        <f t="shared" si="536"/>
        <v>0</v>
      </c>
      <c r="EY241" s="531">
        <f t="shared" si="537"/>
        <v>0</v>
      </c>
      <c r="EZ241" s="531">
        <f t="shared" si="538"/>
        <v>0</v>
      </c>
      <c r="FA241" s="531">
        <f t="shared" si="539"/>
        <v>0</v>
      </c>
      <c r="FB241" s="531">
        <f t="shared" si="540"/>
        <v>0</v>
      </c>
      <c r="FC241" s="531">
        <f t="shared" si="541"/>
        <v>0</v>
      </c>
      <c r="FD241" s="531">
        <f t="shared" si="542"/>
        <v>0</v>
      </c>
      <c r="FF241" s="532">
        <f>IF(EXACT(A241,LCI!A81),LCI!L81,-1*10^6)</f>
        <v>0</v>
      </c>
      <c r="FG241" s="532">
        <f t="shared" si="543"/>
        <v>0</v>
      </c>
      <c r="FH241" s="532">
        <f t="shared" si="544"/>
        <v>0</v>
      </c>
      <c r="FI241" s="532">
        <f t="shared" si="545"/>
        <v>0</v>
      </c>
      <c r="FJ241" s="532">
        <f t="shared" si="546"/>
        <v>0</v>
      </c>
      <c r="FK241" s="532">
        <f t="shared" si="547"/>
        <v>0</v>
      </c>
      <c r="FL241" s="532">
        <f t="shared" si="548"/>
        <v>0</v>
      </c>
      <c r="FM241" s="532">
        <f t="shared" si="549"/>
        <v>0</v>
      </c>
      <c r="FN241" s="532">
        <f t="shared" si="550"/>
        <v>0</v>
      </c>
      <c r="FO241" s="532">
        <f t="shared" si="551"/>
        <v>0</v>
      </c>
      <c r="FP241" s="532">
        <f t="shared" si="552"/>
        <v>0</v>
      </c>
      <c r="FQ241" s="532">
        <f t="shared" si="553"/>
        <v>0</v>
      </c>
      <c r="FR241" s="532">
        <f t="shared" si="554"/>
        <v>0</v>
      </c>
      <c r="FS241" s="532">
        <f t="shared" si="555"/>
        <v>0</v>
      </c>
      <c r="FT241" s="532">
        <f t="shared" si="556"/>
        <v>0</v>
      </c>
      <c r="FU241" s="532">
        <f t="shared" si="557"/>
        <v>0</v>
      </c>
      <c r="FV241" s="532">
        <f t="shared" si="558"/>
        <v>0</v>
      </c>
      <c r="FW241" s="532">
        <f t="shared" si="559"/>
        <v>0</v>
      </c>
      <c r="FX241" s="532">
        <f t="shared" si="560"/>
        <v>0</v>
      </c>
      <c r="FY241" s="532">
        <f t="shared" si="561"/>
        <v>0</v>
      </c>
      <c r="FZ241" s="532">
        <f t="shared" si="562"/>
        <v>0</v>
      </c>
      <c r="GA241" s="532">
        <f t="shared" si="563"/>
        <v>0</v>
      </c>
      <c r="GC241" s="533">
        <f>IF(EXACT(A241,LCI!A81),LCI!M81,-1*10^6)</f>
        <v>0</v>
      </c>
      <c r="GD241" s="533">
        <f t="shared" si="564"/>
        <v>0</v>
      </c>
      <c r="GE241" s="533">
        <f t="shared" si="565"/>
        <v>0</v>
      </c>
      <c r="GF241" s="533">
        <f t="shared" si="566"/>
        <v>0</v>
      </c>
      <c r="GG241" s="533">
        <f t="shared" si="567"/>
        <v>0</v>
      </c>
      <c r="GH241" s="533">
        <f t="shared" si="568"/>
        <v>0</v>
      </c>
      <c r="GI241" s="533">
        <f t="shared" si="569"/>
        <v>0</v>
      </c>
      <c r="GJ241" s="533">
        <f t="shared" si="570"/>
        <v>0</v>
      </c>
      <c r="GK241" s="533">
        <f t="shared" si="571"/>
        <v>0</v>
      </c>
      <c r="GL241" s="533">
        <f t="shared" si="572"/>
        <v>0</v>
      </c>
      <c r="GM241" s="533">
        <f t="shared" si="573"/>
        <v>0</v>
      </c>
      <c r="GN241" s="533">
        <f t="shared" si="574"/>
        <v>0</v>
      </c>
      <c r="GO241" s="533">
        <f t="shared" si="575"/>
        <v>0</v>
      </c>
      <c r="GP241" s="533">
        <f t="shared" si="576"/>
        <v>0</v>
      </c>
      <c r="GQ241" s="533">
        <f t="shared" si="577"/>
        <v>0</v>
      </c>
      <c r="GR241" s="533">
        <f t="shared" si="578"/>
        <v>0</v>
      </c>
      <c r="GS241" s="533">
        <f t="shared" si="579"/>
        <v>0</v>
      </c>
      <c r="GT241" s="533">
        <f t="shared" si="580"/>
        <v>0</v>
      </c>
      <c r="GU241" s="533">
        <f t="shared" si="581"/>
        <v>0</v>
      </c>
      <c r="GV241" s="533">
        <f t="shared" si="582"/>
        <v>0</v>
      </c>
      <c r="GW241" s="533">
        <f t="shared" si="583"/>
        <v>0</v>
      </c>
      <c r="GX241" s="533">
        <f t="shared" si="584"/>
        <v>0</v>
      </c>
      <c r="GZ241" s="511">
        <f>IF(EXACT(A241,LCI!A81),LCI!N81,-1*10^6)</f>
        <v>0</v>
      </c>
      <c r="HA241" s="511"/>
      <c r="HB241" s="511"/>
      <c r="HC241" s="511"/>
      <c r="HD241" s="511"/>
      <c r="HE241" s="511"/>
      <c r="HF241" s="511"/>
      <c r="HG241" s="511"/>
      <c r="HH241" s="511"/>
      <c r="HI241" s="511"/>
      <c r="HJ241" s="511"/>
      <c r="HK241" s="511"/>
      <c r="HL241" s="511"/>
      <c r="HM241" s="511"/>
      <c r="HN241" s="511"/>
      <c r="HO241" s="511"/>
      <c r="HP241" s="511"/>
      <c r="HQ241" s="511"/>
      <c r="HR241" s="511"/>
      <c r="HS241" s="511"/>
      <c r="HT241" s="511"/>
      <c r="HU241" s="511"/>
      <c r="HW241" s="534">
        <f>IF(EXACT(A241,LCI!A81),LCI!O81,-1*10^6)</f>
        <v>0</v>
      </c>
      <c r="HX241" s="534">
        <f t="shared" si="585"/>
        <v>0</v>
      </c>
      <c r="HY241" s="534">
        <f t="shared" si="586"/>
        <v>0</v>
      </c>
      <c r="HZ241" s="534">
        <f t="shared" si="587"/>
        <v>0</v>
      </c>
      <c r="IA241" s="534">
        <f t="shared" si="588"/>
        <v>0</v>
      </c>
      <c r="IB241" s="534">
        <f t="shared" si="589"/>
        <v>0</v>
      </c>
      <c r="IC241" s="534">
        <f t="shared" si="590"/>
        <v>0</v>
      </c>
      <c r="ID241" s="534">
        <f t="shared" si="591"/>
        <v>0</v>
      </c>
      <c r="IE241" s="534">
        <f t="shared" si="592"/>
        <v>0</v>
      </c>
      <c r="IF241" s="534">
        <f t="shared" si="593"/>
        <v>0</v>
      </c>
      <c r="IG241" s="534">
        <f t="shared" si="594"/>
        <v>0</v>
      </c>
      <c r="IH241" s="534">
        <f t="shared" si="595"/>
        <v>0</v>
      </c>
      <c r="II241" s="534">
        <f t="shared" si="596"/>
        <v>0</v>
      </c>
      <c r="IJ241" s="534">
        <f t="shared" si="597"/>
        <v>0</v>
      </c>
      <c r="IK241" s="534">
        <f t="shared" si="598"/>
        <v>0</v>
      </c>
      <c r="IL241" s="534">
        <f t="shared" si="599"/>
        <v>0</v>
      </c>
      <c r="IM241" s="534">
        <f t="shared" si="600"/>
        <v>0</v>
      </c>
      <c r="IN241" s="534">
        <f t="shared" si="601"/>
        <v>0</v>
      </c>
      <c r="IO241" s="534">
        <f t="shared" si="602"/>
        <v>0</v>
      </c>
      <c r="IP241" s="534">
        <f t="shared" si="603"/>
        <v>0</v>
      </c>
      <c r="IQ241" s="534">
        <f t="shared" si="604"/>
        <v>0</v>
      </c>
      <c r="IR241" s="534">
        <f t="shared" si="605"/>
        <v>0</v>
      </c>
      <c r="IT241" s="531">
        <f>IF(EXACT(A241,LCI!A81),LCI!P81,-1*10^6)</f>
        <v>0</v>
      </c>
      <c r="IU241" s="531">
        <f t="shared" si="606"/>
        <v>0</v>
      </c>
      <c r="IV241" s="531">
        <f t="shared" si="607"/>
        <v>0</v>
      </c>
      <c r="IW241" s="531">
        <f t="shared" si="608"/>
        <v>0</v>
      </c>
      <c r="IX241" s="531">
        <f t="shared" si="609"/>
        <v>0</v>
      </c>
      <c r="IY241" s="531">
        <f t="shared" si="610"/>
        <v>0</v>
      </c>
      <c r="IZ241" s="531">
        <f t="shared" si="611"/>
        <v>0</v>
      </c>
      <c r="JA241" s="531">
        <f t="shared" si="612"/>
        <v>0</v>
      </c>
      <c r="JB241" s="531">
        <f t="shared" si="613"/>
        <v>0</v>
      </c>
      <c r="JC241" s="531">
        <f t="shared" si="614"/>
        <v>0</v>
      </c>
      <c r="JD241" s="531">
        <f t="shared" si="615"/>
        <v>0</v>
      </c>
      <c r="JE241" s="531">
        <f t="shared" si="616"/>
        <v>0</v>
      </c>
      <c r="JF241" s="531">
        <f t="shared" si="617"/>
        <v>0</v>
      </c>
      <c r="JG241" s="531">
        <f t="shared" si="618"/>
        <v>0</v>
      </c>
      <c r="JH241" s="531">
        <f t="shared" si="619"/>
        <v>0</v>
      </c>
      <c r="JI241" s="531">
        <f t="shared" si="620"/>
        <v>0</v>
      </c>
      <c r="JJ241" s="531">
        <f t="shared" si="621"/>
        <v>0</v>
      </c>
      <c r="JK241" s="531">
        <f t="shared" si="622"/>
        <v>0</v>
      </c>
      <c r="JL241" s="531">
        <f t="shared" si="623"/>
        <v>0</v>
      </c>
      <c r="JM241" s="531">
        <f t="shared" si="624"/>
        <v>0</v>
      </c>
      <c r="JN241" s="531">
        <f t="shared" si="625"/>
        <v>0</v>
      </c>
      <c r="JO241" s="531">
        <f t="shared" si="626"/>
        <v>0</v>
      </c>
      <c r="JQ241" s="532">
        <f>IF(EXACT(A241,LCI!A81),LCI!Q81,-1*10^6)</f>
        <v>0</v>
      </c>
      <c r="JR241" s="532">
        <f t="shared" si="627"/>
        <v>0</v>
      </c>
      <c r="JS241" s="532">
        <f t="shared" si="628"/>
        <v>0</v>
      </c>
      <c r="JT241" s="532">
        <f t="shared" si="629"/>
        <v>0</v>
      </c>
      <c r="JU241" s="532">
        <f t="shared" si="630"/>
        <v>0</v>
      </c>
      <c r="JV241" s="532">
        <f t="shared" si="631"/>
        <v>0</v>
      </c>
      <c r="JW241" s="532">
        <f t="shared" si="632"/>
        <v>0</v>
      </c>
      <c r="JX241" s="532">
        <f t="shared" si="633"/>
        <v>0</v>
      </c>
      <c r="JY241" s="532">
        <f t="shared" si="634"/>
        <v>0</v>
      </c>
      <c r="JZ241" s="532">
        <f t="shared" si="635"/>
        <v>0</v>
      </c>
      <c r="KA241" s="532">
        <f t="shared" si="636"/>
        <v>0</v>
      </c>
      <c r="KB241" s="532">
        <f t="shared" si="637"/>
        <v>0</v>
      </c>
      <c r="KC241" s="532">
        <f t="shared" si="638"/>
        <v>0</v>
      </c>
      <c r="KD241" s="532">
        <f t="shared" si="639"/>
        <v>0</v>
      </c>
      <c r="KE241" s="532">
        <f t="shared" si="640"/>
        <v>0</v>
      </c>
      <c r="KF241" s="532">
        <f t="shared" si="641"/>
        <v>0</v>
      </c>
      <c r="KG241" s="532">
        <f t="shared" si="642"/>
        <v>0</v>
      </c>
      <c r="KH241" s="532">
        <f t="shared" si="643"/>
        <v>0</v>
      </c>
      <c r="KI241" s="532">
        <f t="shared" si="644"/>
        <v>0</v>
      </c>
      <c r="KJ241" s="532">
        <f t="shared" si="645"/>
        <v>0</v>
      </c>
      <c r="KK241" s="532">
        <f t="shared" si="646"/>
        <v>0</v>
      </c>
      <c r="KL241" s="532">
        <f t="shared" si="647"/>
        <v>0</v>
      </c>
      <c r="KN241" s="533">
        <f>IF(EXACT(A241,LCI!A81),LCI!R81,-1*10^6)</f>
        <v>0</v>
      </c>
      <c r="KO241" s="533">
        <f t="shared" si="648"/>
        <v>0</v>
      </c>
      <c r="KP241" s="533">
        <f t="shared" si="649"/>
        <v>0</v>
      </c>
      <c r="KQ241" s="533">
        <f t="shared" si="650"/>
        <v>0</v>
      </c>
      <c r="KR241" s="533">
        <f t="shared" si="651"/>
        <v>0</v>
      </c>
      <c r="KS241" s="533">
        <f t="shared" si="652"/>
        <v>0</v>
      </c>
      <c r="KT241" s="533">
        <f t="shared" si="653"/>
        <v>0</v>
      </c>
      <c r="KU241" s="533">
        <f t="shared" si="654"/>
        <v>0</v>
      </c>
      <c r="KV241" s="533">
        <f t="shared" si="655"/>
        <v>0</v>
      </c>
      <c r="KW241" s="533">
        <f t="shared" si="656"/>
        <v>0</v>
      </c>
      <c r="KX241" s="533">
        <f t="shared" si="657"/>
        <v>0</v>
      </c>
      <c r="KY241" s="533">
        <f t="shared" si="658"/>
        <v>0</v>
      </c>
      <c r="KZ241" s="533">
        <f t="shared" si="659"/>
        <v>0</v>
      </c>
      <c r="LA241" s="533">
        <f t="shared" si="660"/>
        <v>0</v>
      </c>
      <c r="LB241" s="533">
        <f t="shared" si="661"/>
        <v>0</v>
      </c>
      <c r="LC241" s="533">
        <f t="shared" si="662"/>
        <v>0</v>
      </c>
      <c r="LD241" s="533">
        <f t="shared" si="663"/>
        <v>0</v>
      </c>
      <c r="LE241" s="533">
        <f t="shared" si="664"/>
        <v>0</v>
      </c>
      <c r="LF241" s="533">
        <f t="shared" si="665"/>
        <v>0</v>
      </c>
      <c r="LG241" s="533">
        <f t="shared" si="666"/>
        <v>0</v>
      </c>
      <c r="LH241" s="533">
        <f t="shared" si="667"/>
        <v>0</v>
      </c>
      <c r="LI241" s="533">
        <f t="shared" si="668"/>
        <v>0</v>
      </c>
    </row>
    <row r="242" spans="1:321" x14ac:dyDescent="0.25">
      <c r="A242" s="14" t="str">
        <f>LCI!A82</f>
        <v>Refused Derived Fuel (kg/yr)</v>
      </c>
      <c r="B242" s="43">
        <f>B112-B58</f>
        <v>0</v>
      </c>
      <c r="C242" s="43">
        <f t="shared" ref="C242:P242" si="693">C112-C58</f>
        <v>0</v>
      </c>
      <c r="D242" s="43">
        <f t="shared" si="693"/>
        <v>0</v>
      </c>
      <c r="E242" s="43">
        <f t="shared" si="693"/>
        <v>0</v>
      </c>
      <c r="F242" s="43">
        <f t="shared" si="693"/>
        <v>0</v>
      </c>
      <c r="G242" s="43">
        <f t="shared" si="693"/>
        <v>0</v>
      </c>
      <c r="H242" s="43">
        <f t="shared" si="693"/>
        <v>0</v>
      </c>
      <c r="I242" s="43">
        <f t="shared" si="693"/>
        <v>0</v>
      </c>
      <c r="J242" s="43">
        <f t="shared" si="693"/>
        <v>0</v>
      </c>
      <c r="K242" s="43">
        <f t="shared" si="693"/>
        <v>0</v>
      </c>
      <c r="L242" s="43">
        <f t="shared" si="693"/>
        <v>0</v>
      </c>
      <c r="M242" s="43">
        <f t="shared" si="693"/>
        <v>0</v>
      </c>
      <c r="N242" s="43">
        <f t="shared" si="693"/>
        <v>0</v>
      </c>
      <c r="O242" s="258">
        <f t="shared" si="693"/>
        <v>0</v>
      </c>
      <c r="P242" s="252">
        <f t="shared" si="693"/>
        <v>0</v>
      </c>
      <c r="Q242" s="252"/>
      <c r="R242" s="252"/>
      <c r="S242" s="252"/>
      <c r="T242" s="269"/>
      <c r="U242" s="252"/>
      <c r="V242" s="252"/>
      <c r="X242" s="45">
        <f>IF(EXACT(A242,LCI!A82),LCI!G82,-1*10^6)</f>
        <v>0.1</v>
      </c>
      <c r="Y242" s="47">
        <f t="shared" si="411"/>
        <v>0</v>
      </c>
      <c r="Z242" s="47">
        <f t="shared" si="412"/>
        <v>0</v>
      </c>
      <c r="AA242" s="47">
        <f t="shared" si="413"/>
        <v>0</v>
      </c>
      <c r="AB242" s="47">
        <f t="shared" si="414"/>
        <v>0</v>
      </c>
      <c r="AC242" s="47">
        <f t="shared" si="415"/>
        <v>0</v>
      </c>
      <c r="AD242" s="47">
        <f t="shared" si="416"/>
        <v>0</v>
      </c>
      <c r="AE242" s="47">
        <f t="shared" si="417"/>
        <v>0</v>
      </c>
      <c r="AF242" s="47">
        <f t="shared" si="418"/>
        <v>0</v>
      </c>
      <c r="AG242" s="47">
        <f t="shared" si="419"/>
        <v>0</v>
      </c>
      <c r="AH242" s="47">
        <f t="shared" si="420"/>
        <v>0</v>
      </c>
      <c r="AI242" s="47">
        <f t="shared" si="421"/>
        <v>0</v>
      </c>
      <c r="AJ242" s="47">
        <f t="shared" si="499"/>
        <v>0</v>
      </c>
      <c r="AK242" s="47">
        <f t="shared" si="471"/>
        <v>0</v>
      </c>
      <c r="AL242" s="262">
        <f t="shared" si="472"/>
        <v>0</v>
      </c>
      <c r="AM242" s="260">
        <f t="shared" si="473"/>
        <v>0</v>
      </c>
      <c r="AN242" s="260">
        <f t="shared" si="681"/>
        <v>0</v>
      </c>
      <c r="AO242" s="260">
        <f t="shared" si="682"/>
        <v>0</v>
      </c>
      <c r="AP242" s="260">
        <f t="shared" si="683"/>
        <v>0</v>
      </c>
      <c r="AQ242" s="260">
        <f t="shared" si="684"/>
        <v>0</v>
      </c>
      <c r="AR242" s="260">
        <f t="shared" si="685"/>
        <v>0</v>
      </c>
      <c r="AS242" s="260">
        <f t="shared" si="686"/>
        <v>0</v>
      </c>
      <c r="AU242" s="41">
        <f>IF(EXACT(A242,LCI!A82),LCI!H82,-1*10^6)</f>
        <v>-2000</v>
      </c>
      <c r="AV242" s="71">
        <f t="shared" si="432"/>
        <v>0</v>
      </c>
      <c r="AW242" s="71">
        <f t="shared" si="433"/>
        <v>0</v>
      </c>
      <c r="AX242" s="71">
        <f t="shared" si="434"/>
        <v>0</v>
      </c>
      <c r="AY242" s="71">
        <f t="shared" si="435"/>
        <v>0</v>
      </c>
      <c r="AZ242" s="71">
        <f t="shared" si="436"/>
        <v>0</v>
      </c>
      <c r="BA242" s="71">
        <f t="shared" si="437"/>
        <v>0</v>
      </c>
      <c r="BB242" s="71">
        <f t="shared" si="438"/>
        <v>0</v>
      </c>
      <c r="BC242" s="71">
        <f t="shared" si="439"/>
        <v>0</v>
      </c>
      <c r="BD242" s="520">
        <f t="shared" si="440"/>
        <v>0</v>
      </c>
      <c r="BE242" s="521">
        <f t="shared" si="441"/>
        <v>0</v>
      </c>
      <c r="BF242" s="71">
        <f t="shared" si="442"/>
        <v>0</v>
      </c>
      <c r="BG242" s="521">
        <f t="shared" si="443"/>
        <v>0</v>
      </c>
      <c r="BH242" s="521">
        <f t="shared" si="444"/>
        <v>0</v>
      </c>
      <c r="BI242" s="71">
        <f t="shared" si="445"/>
        <v>0</v>
      </c>
      <c r="BJ242" s="71">
        <f t="shared" si="446"/>
        <v>0</v>
      </c>
      <c r="BK242" s="71">
        <f t="shared" si="447"/>
        <v>0</v>
      </c>
      <c r="BL242" s="71">
        <f t="shared" si="448"/>
        <v>0</v>
      </c>
      <c r="BM242" s="71">
        <f t="shared" si="449"/>
        <v>0</v>
      </c>
      <c r="BN242" s="71">
        <f t="shared" si="450"/>
        <v>0</v>
      </c>
      <c r="BO242" s="71">
        <f t="shared" si="451"/>
        <v>0</v>
      </c>
      <c r="BP242" s="71">
        <f t="shared" si="452"/>
        <v>0</v>
      </c>
      <c r="BR242" s="507">
        <f>IF(EXACT(A242,LCI!A82),LCI!I82,-1*10^6)</f>
        <v>0</v>
      </c>
      <c r="BS242" s="507">
        <f t="shared" si="474"/>
        <v>0</v>
      </c>
      <c r="BT242" s="507">
        <f t="shared" si="475"/>
        <v>0</v>
      </c>
      <c r="BU242" s="507">
        <f t="shared" si="475"/>
        <v>0</v>
      </c>
      <c r="BV242" s="507">
        <f t="shared" si="475"/>
        <v>0</v>
      </c>
      <c r="BW242" s="507">
        <f t="shared" si="454"/>
        <v>0</v>
      </c>
      <c r="BX242" s="507">
        <f t="shared" si="455"/>
        <v>0</v>
      </c>
      <c r="BY242" s="507">
        <f t="shared" si="456"/>
        <v>0</v>
      </c>
      <c r="BZ242" s="507">
        <f t="shared" si="457"/>
        <v>0</v>
      </c>
      <c r="CA242" s="507">
        <f t="shared" si="458"/>
        <v>0</v>
      </c>
      <c r="CB242" s="507">
        <f t="shared" si="459"/>
        <v>0</v>
      </c>
      <c r="CC242" s="507">
        <f t="shared" si="460"/>
        <v>0</v>
      </c>
      <c r="CD242" s="507">
        <f t="shared" si="461"/>
        <v>0</v>
      </c>
      <c r="CE242" s="507">
        <f t="shared" si="462"/>
        <v>0</v>
      </c>
      <c r="CF242" s="507">
        <f t="shared" si="463"/>
        <v>0</v>
      </c>
      <c r="CG242" s="507">
        <f t="shared" si="463"/>
        <v>0</v>
      </c>
      <c r="CH242" s="507">
        <f t="shared" si="463"/>
        <v>0</v>
      </c>
      <c r="CI242" s="507">
        <f t="shared" si="465"/>
        <v>0</v>
      </c>
      <c r="CJ242" s="507">
        <f t="shared" si="466"/>
        <v>0</v>
      </c>
      <c r="CK242" s="507">
        <f t="shared" si="467"/>
        <v>0</v>
      </c>
      <c r="CL242" s="507">
        <f t="shared" si="476"/>
        <v>0</v>
      </c>
      <c r="CM242" s="507">
        <f t="shared" si="468"/>
        <v>0</v>
      </c>
      <c r="CO242" s="511">
        <f>IF(EXACT(A242,LCI!A82),LCI!F82,-1*10^6)</f>
        <v>0</v>
      </c>
      <c r="CP242" s="511">
        <f t="shared" si="477"/>
        <v>0</v>
      </c>
      <c r="CQ242" s="511">
        <f t="shared" si="478"/>
        <v>0</v>
      </c>
      <c r="CR242" s="511">
        <f t="shared" si="479"/>
        <v>0</v>
      </c>
      <c r="CS242" s="511">
        <f t="shared" si="480"/>
        <v>0</v>
      </c>
      <c r="CT242" s="511">
        <f t="shared" si="481"/>
        <v>0</v>
      </c>
      <c r="CU242" s="511">
        <f t="shared" si="482"/>
        <v>0</v>
      </c>
      <c r="CV242" s="511">
        <f t="shared" si="483"/>
        <v>0</v>
      </c>
      <c r="CW242" s="511">
        <f t="shared" si="484"/>
        <v>0</v>
      </c>
      <c r="CX242" s="511">
        <f t="shared" si="485"/>
        <v>0</v>
      </c>
      <c r="CY242" s="511">
        <f t="shared" si="486"/>
        <v>0</v>
      </c>
      <c r="CZ242" s="511">
        <f t="shared" si="487"/>
        <v>0</v>
      </c>
      <c r="DA242" s="511">
        <f t="shared" si="488"/>
        <v>0</v>
      </c>
      <c r="DB242" s="511">
        <f t="shared" si="489"/>
        <v>0</v>
      </c>
      <c r="DC242" s="511">
        <f t="shared" si="490"/>
        <v>0</v>
      </c>
      <c r="DD242" s="511">
        <f t="shared" si="491"/>
        <v>0</v>
      </c>
      <c r="DE242" s="511">
        <f t="shared" si="492"/>
        <v>0</v>
      </c>
      <c r="DF242" s="511">
        <f t="shared" si="493"/>
        <v>0</v>
      </c>
      <c r="DG242" s="511">
        <f t="shared" si="494"/>
        <v>0</v>
      </c>
      <c r="DH242" s="511">
        <f t="shared" si="495"/>
        <v>0</v>
      </c>
      <c r="DI242" s="511">
        <f t="shared" si="496"/>
        <v>0</v>
      </c>
      <c r="DJ242" s="511">
        <f t="shared" si="497"/>
        <v>0</v>
      </c>
      <c r="DL242" s="530">
        <f>IF(EXACT(A242,LCI!A82),LCI!J82,-1*10^6)</f>
        <v>0</v>
      </c>
      <c r="DM242" s="530">
        <f t="shared" si="501"/>
        <v>0</v>
      </c>
      <c r="DN242" s="530">
        <f t="shared" si="502"/>
        <v>0</v>
      </c>
      <c r="DO242" s="530">
        <f t="shared" si="503"/>
        <v>0</v>
      </c>
      <c r="DP242" s="530">
        <f t="shared" si="504"/>
        <v>0</v>
      </c>
      <c r="DQ242" s="530">
        <f t="shared" si="505"/>
        <v>0</v>
      </c>
      <c r="DR242" s="530">
        <f t="shared" si="506"/>
        <v>0</v>
      </c>
      <c r="DS242" s="530">
        <f t="shared" si="507"/>
        <v>0</v>
      </c>
      <c r="DT242" s="530">
        <f t="shared" si="508"/>
        <v>0</v>
      </c>
      <c r="DU242" s="530">
        <f t="shared" si="509"/>
        <v>0</v>
      </c>
      <c r="DV242" s="530">
        <f t="shared" si="510"/>
        <v>0</v>
      </c>
      <c r="DW242" s="530">
        <f t="shared" si="511"/>
        <v>0</v>
      </c>
      <c r="DX242" s="530">
        <f t="shared" si="512"/>
        <v>0</v>
      </c>
      <c r="DY242" s="530">
        <f t="shared" si="513"/>
        <v>0</v>
      </c>
      <c r="DZ242" s="530">
        <f t="shared" si="514"/>
        <v>0</v>
      </c>
      <c r="EA242" s="530">
        <f t="shared" si="515"/>
        <v>0</v>
      </c>
      <c r="EB242" s="530">
        <f t="shared" si="516"/>
        <v>0</v>
      </c>
      <c r="EC242" s="530">
        <f t="shared" si="517"/>
        <v>0</v>
      </c>
      <c r="ED242" s="530">
        <f t="shared" si="518"/>
        <v>0</v>
      </c>
      <c r="EE242" s="530">
        <f t="shared" si="519"/>
        <v>0</v>
      </c>
      <c r="EF242" s="530">
        <f t="shared" si="520"/>
        <v>0</v>
      </c>
      <c r="EG242" s="530">
        <f t="shared" si="521"/>
        <v>0</v>
      </c>
      <c r="EI242" s="535">
        <f>IF(EXACT(A242,LCI!A82),LCI!K82,-1*10^6)</f>
        <v>0</v>
      </c>
      <c r="EJ242" s="531">
        <f t="shared" si="522"/>
        <v>0</v>
      </c>
      <c r="EK242" s="536">
        <f t="shared" si="523"/>
        <v>0</v>
      </c>
      <c r="EL242" s="531">
        <f t="shared" si="524"/>
        <v>0</v>
      </c>
      <c r="EM242" s="531">
        <f t="shared" si="525"/>
        <v>0</v>
      </c>
      <c r="EN242" s="531">
        <f t="shared" si="526"/>
        <v>0</v>
      </c>
      <c r="EO242" s="531">
        <f t="shared" si="527"/>
        <v>0</v>
      </c>
      <c r="EP242" s="531">
        <f t="shared" si="528"/>
        <v>0</v>
      </c>
      <c r="EQ242" s="531">
        <f t="shared" si="529"/>
        <v>0</v>
      </c>
      <c r="ER242" s="531">
        <f t="shared" si="530"/>
        <v>0</v>
      </c>
      <c r="ES242" s="531">
        <f t="shared" si="531"/>
        <v>0</v>
      </c>
      <c r="ET242" s="531">
        <f t="shared" si="532"/>
        <v>0</v>
      </c>
      <c r="EU242" s="531">
        <f t="shared" si="533"/>
        <v>0</v>
      </c>
      <c r="EV242" s="531">
        <f t="shared" si="534"/>
        <v>0</v>
      </c>
      <c r="EW242" s="531">
        <f t="shared" si="535"/>
        <v>0</v>
      </c>
      <c r="EX242" s="531">
        <f t="shared" si="536"/>
        <v>0</v>
      </c>
      <c r="EY242" s="531">
        <f t="shared" si="537"/>
        <v>0</v>
      </c>
      <c r="EZ242" s="531">
        <f t="shared" si="538"/>
        <v>0</v>
      </c>
      <c r="FA242" s="531">
        <f t="shared" si="539"/>
        <v>0</v>
      </c>
      <c r="FB242" s="531">
        <f t="shared" si="540"/>
        <v>0</v>
      </c>
      <c r="FC242" s="531">
        <f t="shared" si="541"/>
        <v>0</v>
      </c>
      <c r="FD242" s="531">
        <f t="shared" si="542"/>
        <v>0</v>
      </c>
      <c r="FF242" s="532">
        <f>IF(EXACT(A242,LCI!A82),LCI!L82,-1*10^6)</f>
        <v>0</v>
      </c>
      <c r="FG242" s="532">
        <f t="shared" si="543"/>
        <v>0</v>
      </c>
      <c r="FH242" s="532">
        <f t="shared" si="544"/>
        <v>0</v>
      </c>
      <c r="FI242" s="532">
        <f t="shared" si="545"/>
        <v>0</v>
      </c>
      <c r="FJ242" s="532">
        <f t="shared" si="546"/>
        <v>0</v>
      </c>
      <c r="FK242" s="532">
        <f t="shared" si="547"/>
        <v>0</v>
      </c>
      <c r="FL242" s="532">
        <f t="shared" si="548"/>
        <v>0</v>
      </c>
      <c r="FM242" s="532">
        <f t="shared" si="549"/>
        <v>0</v>
      </c>
      <c r="FN242" s="532">
        <f t="shared" si="550"/>
        <v>0</v>
      </c>
      <c r="FO242" s="532">
        <f t="shared" si="551"/>
        <v>0</v>
      </c>
      <c r="FP242" s="532">
        <f t="shared" si="552"/>
        <v>0</v>
      </c>
      <c r="FQ242" s="532">
        <f t="shared" si="553"/>
        <v>0</v>
      </c>
      <c r="FR242" s="532">
        <f t="shared" si="554"/>
        <v>0</v>
      </c>
      <c r="FS242" s="532">
        <f t="shared" si="555"/>
        <v>0</v>
      </c>
      <c r="FT242" s="532">
        <f t="shared" si="556"/>
        <v>0</v>
      </c>
      <c r="FU242" s="532">
        <f t="shared" si="557"/>
        <v>0</v>
      </c>
      <c r="FV242" s="532">
        <f t="shared" si="558"/>
        <v>0</v>
      </c>
      <c r="FW242" s="532">
        <f t="shared" si="559"/>
        <v>0</v>
      </c>
      <c r="FX242" s="532">
        <f t="shared" si="560"/>
        <v>0</v>
      </c>
      <c r="FY242" s="532">
        <f t="shared" si="561"/>
        <v>0</v>
      </c>
      <c r="FZ242" s="532">
        <f t="shared" si="562"/>
        <v>0</v>
      </c>
      <c r="GA242" s="532">
        <f t="shared" si="563"/>
        <v>0</v>
      </c>
      <c r="GC242" s="533">
        <f>IF(EXACT(A242,LCI!A82),LCI!M82,-1*10^6)</f>
        <v>0</v>
      </c>
      <c r="GD242" s="533">
        <f t="shared" si="564"/>
        <v>0</v>
      </c>
      <c r="GE242" s="533">
        <f t="shared" si="565"/>
        <v>0</v>
      </c>
      <c r="GF242" s="533">
        <f t="shared" si="566"/>
        <v>0</v>
      </c>
      <c r="GG242" s="533">
        <f t="shared" si="567"/>
        <v>0</v>
      </c>
      <c r="GH242" s="533">
        <f t="shared" si="568"/>
        <v>0</v>
      </c>
      <c r="GI242" s="533">
        <f t="shared" si="569"/>
        <v>0</v>
      </c>
      <c r="GJ242" s="533">
        <f t="shared" si="570"/>
        <v>0</v>
      </c>
      <c r="GK242" s="533">
        <f t="shared" si="571"/>
        <v>0</v>
      </c>
      <c r="GL242" s="533">
        <f t="shared" si="572"/>
        <v>0</v>
      </c>
      <c r="GM242" s="533">
        <f t="shared" si="573"/>
        <v>0</v>
      </c>
      <c r="GN242" s="533">
        <f t="shared" si="574"/>
        <v>0</v>
      </c>
      <c r="GO242" s="533">
        <f t="shared" si="575"/>
        <v>0</v>
      </c>
      <c r="GP242" s="533">
        <f t="shared" si="576"/>
        <v>0</v>
      </c>
      <c r="GQ242" s="533">
        <f t="shared" si="577"/>
        <v>0</v>
      </c>
      <c r="GR242" s="533">
        <f t="shared" si="578"/>
        <v>0</v>
      </c>
      <c r="GS242" s="533">
        <f t="shared" si="579"/>
        <v>0</v>
      </c>
      <c r="GT242" s="533">
        <f t="shared" si="580"/>
        <v>0</v>
      </c>
      <c r="GU242" s="533">
        <f t="shared" si="581"/>
        <v>0</v>
      </c>
      <c r="GV242" s="533">
        <f t="shared" si="582"/>
        <v>0</v>
      </c>
      <c r="GW242" s="533">
        <f t="shared" si="583"/>
        <v>0</v>
      </c>
      <c r="GX242" s="533">
        <f t="shared" si="584"/>
        <v>0</v>
      </c>
      <c r="GZ242" s="511">
        <f>IF(EXACT(A242,LCI!A82),LCI!N82,-1*10^6)</f>
        <v>0</v>
      </c>
      <c r="HA242" s="511"/>
      <c r="HB242" s="511"/>
      <c r="HC242" s="511"/>
      <c r="HD242" s="511"/>
      <c r="HE242" s="511"/>
      <c r="HF242" s="511"/>
      <c r="HG242" s="511"/>
      <c r="HH242" s="511"/>
      <c r="HI242" s="511"/>
      <c r="HJ242" s="511"/>
      <c r="HK242" s="511"/>
      <c r="HL242" s="511"/>
      <c r="HM242" s="511"/>
      <c r="HN242" s="511"/>
      <c r="HO242" s="511"/>
      <c r="HP242" s="511"/>
      <c r="HQ242" s="511"/>
      <c r="HR242" s="511"/>
      <c r="HS242" s="511"/>
      <c r="HT242" s="511"/>
      <c r="HU242" s="511"/>
      <c r="HW242" s="534">
        <f>IF(EXACT(A242,LCI!A82),LCI!O82,-1*10^6)</f>
        <v>0</v>
      </c>
      <c r="HX242" s="534">
        <f t="shared" si="585"/>
        <v>0</v>
      </c>
      <c r="HY242" s="534">
        <f t="shared" si="586"/>
        <v>0</v>
      </c>
      <c r="HZ242" s="534">
        <f t="shared" si="587"/>
        <v>0</v>
      </c>
      <c r="IA242" s="534">
        <f t="shared" si="588"/>
        <v>0</v>
      </c>
      <c r="IB242" s="534">
        <f t="shared" si="589"/>
        <v>0</v>
      </c>
      <c r="IC242" s="534">
        <f t="shared" si="590"/>
        <v>0</v>
      </c>
      <c r="ID242" s="534">
        <f t="shared" si="591"/>
        <v>0</v>
      </c>
      <c r="IE242" s="534">
        <f t="shared" si="592"/>
        <v>0</v>
      </c>
      <c r="IF242" s="534">
        <f t="shared" si="593"/>
        <v>0</v>
      </c>
      <c r="IG242" s="534">
        <f t="shared" si="594"/>
        <v>0</v>
      </c>
      <c r="IH242" s="534">
        <f t="shared" si="595"/>
        <v>0</v>
      </c>
      <c r="II242" s="534">
        <f t="shared" si="596"/>
        <v>0</v>
      </c>
      <c r="IJ242" s="534">
        <f t="shared" si="597"/>
        <v>0</v>
      </c>
      <c r="IK242" s="534">
        <f t="shared" si="598"/>
        <v>0</v>
      </c>
      <c r="IL242" s="534">
        <f t="shared" si="599"/>
        <v>0</v>
      </c>
      <c r="IM242" s="534">
        <f t="shared" si="600"/>
        <v>0</v>
      </c>
      <c r="IN242" s="534">
        <f t="shared" si="601"/>
        <v>0</v>
      </c>
      <c r="IO242" s="534">
        <f t="shared" si="602"/>
        <v>0</v>
      </c>
      <c r="IP242" s="534">
        <f t="shared" si="603"/>
        <v>0</v>
      </c>
      <c r="IQ242" s="534">
        <f t="shared" si="604"/>
        <v>0</v>
      </c>
      <c r="IR242" s="534">
        <f t="shared" si="605"/>
        <v>0</v>
      </c>
      <c r="IT242" s="531">
        <f>IF(EXACT(A242,LCI!A82),LCI!P82,-1*10^6)</f>
        <v>0</v>
      </c>
      <c r="IU242" s="531">
        <f t="shared" si="606"/>
        <v>0</v>
      </c>
      <c r="IV242" s="531">
        <f t="shared" si="607"/>
        <v>0</v>
      </c>
      <c r="IW242" s="531">
        <f t="shared" si="608"/>
        <v>0</v>
      </c>
      <c r="IX242" s="531">
        <f t="shared" si="609"/>
        <v>0</v>
      </c>
      <c r="IY242" s="531">
        <f t="shared" si="610"/>
        <v>0</v>
      </c>
      <c r="IZ242" s="531">
        <f t="shared" si="611"/>
        <v>0</v>
      </c>
      <c r="JA242" s="531">
        <f t="shared" si="612"/>
        <v>0</v>
      </c>
      <c r="JB242" s="531">
        <f t="shared" si="613"/>
        <v>0</v>
      </c>
      <c r="JC242" s="531">
        <f t="shared" si="614"/>
        <v>0</v>
      </c>
      <c r="JD242" s="531">
        <f t="shared" si="615"/>
        <v>0</v>
      </c>
      <c r="JE242" s="531">
        <f t="shared" si="616"/>
        <v>0</v>
      </c>
      <c r="JF242" s="531">
        <f t="shared" si="617"/>
        <v>0</v>
      </c>
      <c r="JG242" s="531">
        <f t="shared" si="618"/>
        <v>0</v>
      </c>
      <c r="JH242" s="531">
        <f t="shared" si="619"/>
        <v>0</v>
      </c>
      <c r="JI242" s="531">
        <f t="shared" si="620"/>
        <v>0</v>
      </c>
      <c r="JJ242" s="531">
        <f t="shared" si="621"/>
        <v>0</v>
      </c>
      <c r="JK242" s="531">
        <f t="shared" si="622"/>
        <v>0</v>
      </c>
      <c r="JL242" s="531">
        <f t="shared" si="623"/>
        <v>0</v>
      </c>
      <c r="JM242" s="531">
        <f t="shared" si="624"/>
        <v>0</v>
      </c>
      <c r="JN242" s="531">
        <f t="shared" si="625"/>
        <v>0</v>
      </c>
      <c r="JO242" s="531">
        <f t="shared" si="626"/>
        <v>0</v>
      </c>
      <c r="JQ242" s="532">
        <f>IF(EXACT(A242,LCI!A82),LCI!Q82,-1*10^6)</f>
        <v>0</v>
      </c>
      <c r="JR242" s="532">
        <f t="shared" si="627"/>
        <v>0</v>
      </c>
      <c r="JS242" s="532">
        <f t="shared" si="628"/>
        <v>0</v>
      </c>
      <c r="JT242" s="532">
        <f t="shared" si="629"/>
        <v>0</v>
      </c>
      <c r="JU242" s="532">
        <f t="shared" si="630"/>
        <v>0</v>
      </c>
      <c r="JV242" s="532">
        <f t="shared" si="631"/>
        <v>0</v>
      </c>
      <c r="JW242" s="532">
        <f t="shared" si="632"/>
        <v>0</v>
      </c>
      <c r="JX242" s="532">
        <f t="shared" si="633"/>
        <v>0</v>
      </c>
      <c r="JY242" s="532">
        <f t="shared" si="634"/>
        <v>0</v>
      </c>
      <c r="JZ242" s="532">
        <f t="shared" si="635"/>
        <v>0</v>
      </c>
      <c r="KA242" s="532">
        <f t="shared" si="636"/>
        <v>0</v>
      </c>
      <c r="KB242" s="532">
        <f t="shared" si="637"/>
        <v>0</v>
      </c>
      <c r="KC242" s="532">
        <f t="shared" si="638"/>
        <v>0</v>
      </c>
      <c r="KD242" s="532">
        <f t="shared" si="639"/>
        <v>0</v>
      </c>
      <c r="KE242" s="532">
        <f t="shared" si="640"/>
        <v>0</v>
      </c>
      <c r="KF242" s="532">
        <f t="shared" si="641"/>
        <v>0</v>
      </c>
      <c r="KG242" s="532">
        <f t="shared" si="642"/>
        <v>0</v>
      </c>
      <c r="KH242" s="532">
        <f t="shared" si="643"/>
        <v>0</v>
      </c>
      <c r="KI242" s="532">
        <f t="shared" si="644"/>
        <v>0</v>
      </c>
      <c r="KJ242" s="532">
        <f t="shared" si="645"/>
        <v>0</v>
      </c>
      <c r="KK242" s="532">
        <f t="shared" si="646"/>
        <v>0</v>
      </c>
      <c r="KL242" s="532">
        <f t="shared" si="647"/>
        <v>0</v>
      </c>
      <c r="KN242" s="533">
        <f>IF(EXACT(A242,LCI!A82),LCI!R82,-1*10^6)</f>
        <v>0</v>
      </c>
      <c r="KO242" s="533">
        <f t="shared" si="648"/>
        <v>0</v>
      </c>
      <c r="KP242" s="533">
        <f t="shared" si="649"/>
        <v>0</v>
      </c>
      <c r="KQ242" s="533">
        <f t="shared" si="650"/>
        <v>0</v>
      </c>
      <c r="KR242" s="533">
        <f t="shared" si="651"/>
        <v>0</v>
      </c>
      <c r="KS242" s="533">
        <f t="shared" si="652"/>
        <v>0</v>
      </c>
      <c r="KT242" s="533">
        <f t="shared" si="653"/>
        <v>0</v>
      </c>
      <c r="KU242" s="533">
        <f t="shared" si="654"/>
        <v>0</v>
      </c>
      <c r="KV242" s="533">
        <f t="shared" si="655"/>
        <v>0</v>
      </c>
      <c r="KW242" s="533">
        <f t="shared" si="656"/>
        <v>0</v>
      </c>
      <c r="KX242" s="533">
        <f t="shared" si="657"/>
        <v>0</v>
      </c>
      <c r="KY242" s="533">
        <f t="shared" si="658"/>
        <v>0</v>
      </c>
      <c r="KZ242" s="533">
        <f t="shared" si="659"/>
        <v>0</v>
      </c>
      <c r="LA242" s="533">
        <f t="shared" si="660"/>
        <v>0</v>
      </c>
      <c r="LB242" s="533">
        <f t="shared" si="661"/>
        <v>0</v>
      </c>
      <c r="LC242" s="533">
        <f t="shared" si="662"/>
        <v>0</v>
      </c>
      <c r="LD242" s="533">
        <f t="shared" si="663"/>
        <v>0</v>
      </c>
      <c r="LE242" s="533">
        <f t="shared" si="664"/>
        <v>0</v>
      </c>
      <c r="LF242" s="533">
        <f t="shared" si="665"/>
        <v>0</v>
      </c>
      <c r="LG242" s="533">
        <f t="shared" si="666"/>
        <v>0</v>
      </c>
      <c r="LH242" s="533">
        <f t="shared" si="667"/>
        <v>0</v>
      </c>
      <c r="LI242" s="533">
        <f t="shared" si="668"/>
        <v>0</v>
      </c>
    </row>
    <row r="243" spans="1:321" x14ac:dyDescent="0.25">
      <c r="A243" s="14" t="str">
        <f>LCI!A83</f>
        <v>Slag (kg/yr)</v>
      </c>
      <c r="B243" s="43">
        <f>B129</f>
        <v>0</v>
      </c>
      <c r="C243" s="43">
        <f t="shared" ref="C243:P243" si="694">C129</f>
        <v>0</v>
      </c>
      <c r="D243" s="43">
        <f t="shared" si="694"/>
        <v>0</v>
      </c>
      <c r="E243" s="43">
        <f t="shared" si="694"/>
        <v>0</v>
      </c>
      <c r="F243" s="43">
        <f t="shared" si="694"/>
        <v>0</v>
      </c>
      <c r="G243" s="43">
        <f t="shared" si="694"/>
        <v>0</v>
      </c>
      <c r="H243" s="43">
        <f t="shared" si="694"/>
        <v>0</v>
      </c>
      <c r="I243" s="43">
        <f t="shared" si="694"/>
        <v>0</v>
      </c>
      <c r="J243" s="43">
        <f t="shared" si="694"/>
        <v>65999.986999999994</v>
      </c>
      <c r="K243" s="43">
        <f t="shared" si="694"/>
        <v>51311.052799999998</v>
      </c>
      <c r="L243" s="43">
        <f>L129</f>
        <v>125986.96</v>
      </c>
      <c r="M243" s="43">
        <f t="shared" si="694"/>
        <v>0</v>
      </c>
      <c r="N243" s="43">
        <f t="shared" si="694"/>
        <v>0</v>
      </c>
      <c r="O243" s="258">
        <f t="shared" si="694"/>
        <v>57266.8</v>
      </c>
      <c r="P243" s="252">
        <f t="shared" si="694"/>
        <v>0</v>
      </c>
      <c r="Q243" s="252"/>
      <c r="R243" s="252"/>
      <c r="S243" s="252"/>
      <c r="T243" s="269"/>
      <c r="U243" s="252"/>
      <c r="V243" s="252"/>
      <c r="X243" s="45">
        <f>IF(EXACT(A243,LCI!A83),LCI!G83,-1*10^6)</f>
        <v>-2.5899999999999999E-2</v>
      </c>
      <c r="Y243" s="47">
        <f t="shared" si="411"/>
        <v>0</v>
      </c>
      <c r="Z243" s="47">
        <f t="shared" si="412"/>
        <v>0</v>
      </c>
      <c r="AA243" s="47">
        <f t="shared" si="413"/>
        <v>0</v>
      </c>
      <c r="AB243" s="47">
        <f t="shared" si="414"/>
        <v>0</v>
      </c>
      <c r="AC243" s="47">
        <f t="shared" si="415"/>
        <v>0</v>
      </c>
      <c r="AD243" s="47">
        <f t="shared" si="416"/>
        <v>0</v>
      </c>
      <c r="AE243" s="47">
        <f t="shared" si="417"/>
        <v>0</v>
      </c>
      <c r="AF243" s="47">
        <f t="shared" si="418"/>
        <v>0</v>
      </c>
      <c r="AG243" s="47">
        <f t="shared" si="419"/>
        <v>-1709.3996632999997</v>
      </c>
      <c r="AH243" s="47">
        <f t="shared" si="420"/>
        <v>-1328.95626752</v>
      </c>
      <c r="AI243" s="47">
        <f t="shared" si="421"/>
        <v>-3263.0622640000001</v>
      </c>
      <c r="AJ243" s="47">
        <f t="shared" si="499"/>
        <v>0</v>
      </c>
      <c r="AK243" s="47">
        <f t="shared" si="471"/>
        <v>0</v>
      </c>
      <c r="AL243" s="262">
        <f t="shared" si="472"/>
        <v>-1483.21012</v>
      </c>
      <c r="AM243" s="260">
        <f t="shared" si="473"/>
        <v>0</v>
      </c>
      <c r="AN243" s="260">
        <f t="shared" si="681"/>
        <v>0</v>
      </c>
      <c r="AO243" s="260">
        <f t="shared" si="682"/>
        <v>0</v>
      </c>
      <c r="AP243" s="260">
        <f t="shared" si="683"/>
        <v>0</v>
      </c>
      <c r="AQ243" s="260">
        <f t="shared" si="684"/>
        <v>0</v>
      </c>
      <c r="AR243" s="260">
        <f t="shared" si="685"/>
        <v>0</v>
      </c>
      <c r="AS243" s="260">
        <f t="shared" si="686"/>
        <v>0</v>
      </c>
      <c r="AU243" s="41">
        <f>IF(EXACT(A243,LCI!A83),LCI!H83,-1*10^6)</f>
        <v>3666.666667</v>
      </c>
      <c r="AV243" s="71">
        <f t="shared" si="432"/>
        <v>0</v>
      </c>
      <c r="AW243" s="71">
        <f t="shared" si="433"/>
        <v>0</v>
      </c>
      <c r="AX243" s="71">
        <f t="shared" si="434"/>
        <v>0</v>
      </c>
      <c r="AY243" s="71">
        <f t="shared" si="435"/>
        <v>0</v>
      </c>
      <c r="AZ243" s="71">
        <f t="shared" si="436"/>
        <v>0</v>
      </c>
      <c r="BA243" s="71">
        <f t="shared" si="437"/>
        <v>0</v>
      </c>
      <c r="BB243" s="71">
        <f t="shared" si="438"/>
        <v>0</v>
      </c>
      <c r="BC243" s="71">
        <f t="shared" si="439"/>
        <v>0</v>
      </c>
      <c r="BD243" s="520">
        <f t="shared" si="440"/>
        <v>241999952.3553333</v>
      </c>
      <c r="BE243" s="521">
        <f t="shared" si="441"/>
        <v>188140526.95043701</v>
      </c>
      <c r="BF243" s="71">
        <f t="shared" si="442"/>
        <v>461952186.70866233</v>
      </c>
      <c r="BG243" s="521">
        <f t="shared" si="443"/>
        <v>0</v>
      </c>
      <c r="BH243" s="521">
        <f t="shared" si="444"/>
        <v>0</v>
      </c>
      <c r="BI243" s="71">
        <f t="shared" si="445"/>
        <v>209978266.68575561</v>
      </c>
      <c r="BJ243" s="71">
        <f t="shared" si="446"/>
        <v>0</v>
      </c>
      <c r="BK243" s="71">
        <f t="shared" si="447"/>
        <v>0</v>
      </c>
      <c r="BL243" s="71">
        <f t="shared" si="448"/>
        <v>0</v>
      </c>
      <c r="BM243" s="71">
        <f t="shared" si="449"/>
        <v>0</v>
      </c>
      <c r="BN243" s="71">
        <f t="shared" si="450"/>
        <v>0</v>
      </c>
      <c r="BO243" s="71">
        <f t="shared" si="451"/>
        <v>0</v>
      </c>
      <c r="BP243" s="71">
        <f t="shared" si="452"/>
        <v>0</v>
      </c>
      <c r="BR243" s="507">
        <f>IF(EXACT(A243,LCI!A83),LCI!I83,-1*10^6)</f>
        <v>0</v>
      </c>
      <c r="BS243" s="507">
        <f t="shared" si="474"/>
        <v>0</v>
      </c>
      <c r="BT243" s="507">
        <f t="shared" si="475"/>
        <v>0</v>
      </c>
      <c r="BU243" s="507">
        <f t="shared" si="475"/>
        <v>0</v>
      </c>
      <c r="BV243" s="507">
        <f t="shared" si="475"/>
        <v>0</v>
      </c>
      <c r="BW243" s="507">
        <f t="shared" si="454"/>
        <v>0</v>
      </c>
      <c r="BX243" s="507">
        <f t="shared" si="455"/>
        <v>0</v>
      </c>
      <c r="BY243" s="507">
        <f t="shared" si="456"/>
        <v>0</v>
      </c>
      <c r="BZ243" s="507">
        <f t="shared" si="457"/>
        <v>0</v>
      </c>
      <c r="CA243" s="507">
        <f t="shared" si="458"/>
        <v>0</v>
      </c>
      <c r="CB243" s="507">
        <f t="shared" si="459"/>
        <v>0</v>
      </c>
      <c r="CC243" s="507">
        <f t="shared" si="460"/>
        <v>0</v>
      </c>
      <c r="CD243" s="507">
        <f t="shared" si="461"/>
        <v>0</v>
      </c>
      <c r="CE243" s="507">
        <f t="shared" si="462"/>
        <v>0</v>
      </c>
      <c r="CF243" s="507">
        <f t="shared" si="463"/>
        <v>0</v>
      </c>
      <c r="CG243" s="507">
        <f t="shared" si="463"/>
        <v>0</v>
      </c>
      <c r="CH243" s="507">
        <f t="shared" si="463"/>
        <v>0</v>
      </c>
      <c r="CI243" s="507">
        <f t="shared" si="465"/>
        <v>0</v>
      </c>
      <c r="CJ243" s="507">
        <f t="shared" si="466"/>
        <v>0</v>
      </c>
      <c r="CK243" s="507">
        <f t="shared" si="467"/>
        <v>0</v>
      </c>
      <c r="CL243" s="507">
        <f t="shared" si="476"/>
        <v>0</v>
      </c>
      <c r="CM243" s="507">
        <f t="shared" si="468"/>
        <v>0</v>
      </c>
      <c r="CO243" s="511">
        <f>IF(EXACT(A243,LCI!A83),LCI!F83,-1*10^6)</f>
        <v>0</v>
      </c>
      <c r="CP243" s="511">
        <f t="shared" si="477"/>
        <v>0</v>
      </c>
      <c r="CQ243" s="511">
        <f t="shared" si="478"/>
        <v>0</v>
      </c>
      <c r="CR243" s="511">
        <f t="shared" si="479"/>
        <v>0</v>
      </c>
      <c r="CS243" s="511">
        <f t="shared" si="480"/>
        <v>0</v>
      </c>
      <c r="CT243" s="511">
        <f t="shared" si="481"/>
        <v>0</v>
      </c>
      <c r="CU243" s="511">
        <f t="shared" si="482"/>
        <v>0</v>
      </c>
      <c r="CV243" s="511">
        <f t="shared" si="483"/>
        <v>0</v>
      </c>
      <c r="CW243" s="511">
        <f t="shared" si="484"/>
        <v>0</v>
      </c>
      <c r="CX243" s="511">
        <f t="shared" si="485"/>
        <v>0</v>
      </c>
      <c r="CY243" s="511">
        <f t="shared" si="486"/>
        <v>0</v>
      </c>
      <c r="CZ243" s="511">
        <f t="shared" si="487"/>
        <v>0</v>
      </c>
      <c r="DA243" s="511">
        <f t="shared" si="488"/>
        <v>0</v>
      </c>
      <c r="DB243" s="511">
        <f t="shared" si="489"/>
        <v>0</v>
      </c>
      <c r="DC243" s="511">
        <f t="shared" si="490"/>
        <v>0</v>
      </c>
      <c r="DD243" s="511">
        <f t="shared" si="491"/>
        <v>0</v>
      </c>
      <c r="DE243" s="511">
        <f t="shared" si="492"/>
        <v>0</v>
      </c>
      <c r="DF243" s="511">
        <f t="shared" si="493"/>
        <v>0</v>
      </c>
      <c r="DG243" s="511">
        <f t="shared" si="494"/>
        <v>0</v>
      </c>
      <c r="DH243" s="511">
        <f t="shared" si="495"/>
        <v>0</v>
      </c>
      <c r="DI243" s="511">
        <f t="shared" si="496"/>
        <v>0</v>
      </c>
      <c r="DJ243" s="511">
        <f t="shared" si="497"/>
        <v>0</v>
      </c>
      <c r="DL243" s="530">
        <f>IF(EXACT(A243,LCI!A83),LCI!J83,-1*10^6)</f>
        <v>0</v>
      </c>
      <c r="DM243" s="530">
        <f t="shared" si="501"/>
        <v>0</v>
      </c>
      <c r="DN243" s="530">
        <f t="shared" si="502"/>
        <v>0</v>
      </c>
      <c r="DO243" s="530">
        <f t="shared" si="503"/>
        <v>0</v>
      </c>
      <c r="DP243" s="530">
        <f t="shared" si="504"/>
        <v>0</v>
      </c>
      <c r="DQ243" s="530">
        <f t="shared" si="505"/>
        <v>0</v>
      </c>
      <c r="DR243" s="530">
        <f t="shared" si="506"/>
        <v>0</v>
      </c>
      <c r="DS243" s="530">
        <f t="shared" si="507"/>
        <v>0</v>
      </c>
      <c r="DT243" s="530">
        <f t="shared" si="508"/>
        <v>0</v>
      </c>
      <c r="DU243" s="530">
        <f t="shared" si="509"/>
        <v>0</v>
      </c>
      <c r="DV243" s="530">
        <f t="shared" si="510"/>
        <v>0</v>
      </c>
      <c r="DW243" s="530">
        <f t="shared" si="511"/>
        <v>0</v>
      </c>
      <c r="DX243" s="530">
        <f t="shared" si="512"/>
        <v>0</v>
      </c>
      <c r="DY243" s="530">
        <f t="shared" si="513"/>
        <v>0</v>
      </c>
      <c r="DZ243" s="530">
        <f t="shared" si="514"/>
        <v>0</v>
      </c>
      <c r="EA243" s="530">
        <f t="shared" si="515"/>
        <v>0</v>
      </c>
      <c r="EB243" s="530">
        <f t="shared" si="516"/>
        <v>0</v>
      </c>
      <c r="EC243" s="530">
        <f t="shared" si="517"/>
        <v>0</v>
      </c>
      <c r="ED243" s="530">
        <f t="shared" si="518"/>
        <v>0</v>
      </c>
      <c r="EE243" s="530">
        <f t="shared" si="519"/>
        <v>0</v>
      </c>
      <c r="EF243" s="530">
        <f t="shared" si="520"/>
        <v>0</v>
      </c>
      <c r="EG243" s="530">
        <f t="shared" si="521"/>
        <v>0</v>
      </c>
      <c r="EI243" s="535">
        <f>IF(EXACT(A243,LCI!A83),LCI!K83,-1*10^6)</f>
        <v>0</v>
      </c>
      <c r="EJ243" s="531">
        <f t="shared" si="522"/>
        <v>0</v>
      </c>
      <c r="EK243" s="536">
        <f t="shared" si="523"/>
        <v>0</v>
      </c>
      <c r="EL243" s="531">
        <f t="shared" si="524"/>
        <v>0</v>
      </c>
      <c r="EM243" s="531">
        <f t="shared" si="525"/>
        <v>0</v>
      </c>
      <c r="EN243" s="531">
        <f t="shared" si="526"/>
        <v>0</v>
      </c>
      <c r="EO243" s="531">
        <f t="shared" si="527"/>
        <v>0</v>
      </c>
      <c r="EP243" s="531">
        <f t="shared" si="528"/>
        <v>0</v>
      </c>
      <c r="EQ243" s="531">
        <f t="shared" si="529"/>
        <v>0</v>
      </c>
      <c r="ER243" s="531">
        <f t="shared" si="530"/>
        <v>0</v>
      </c>
      <c r="ES243" s="531">
        <f t="shared" si="531"/>
        <v>0</v>
      </c>
      <c r="ET243" s="531">
        <f t="shared" si="532"/>
        <v>0</v>
      </c>
      <c r="EU243" s="531">
        <f t="shared" si="533"/>
        <v>0</v>
      </c>
      <c r="EV243" s="531">
        <f t="shared" si="534"/>
        <v>0</v>
      </c>
      <c r="EW243" s="531">
        <f t="shared" si="535"/>
        <v>0</v>
      </c>
      <c r="EX243" s="531">
        <f t="shared" si="536"/>
        <v>0</v>
      </c>
      <c r="EY243" s="531">
        <f t="shared" si="537"/>
        <v>0</v>
      </c>
      <c r="EZ243" s="531">
        <f t="shared" si="538"/>
        <v>0</v>
      </c>
      <c r="FA243" s="531">
        <f t="shared" si="539"/>
        <v>0</v>
      </c>
      <c r="FB243" s="531">
        <f t="shared" si="540"/>
        <v>0</v>
      </c>
      <c r="FC243" s="531">
        <f t="shared" si="541"/>
        <v>0</v>
      </c>
      <c r="FD243" s="531">
        <f t="shared" si="542"/>
        <v>0</v>
      </c>
      <c r="FF243" s="532">
        <f>IF(EXACT(A243,LCI!A83),LCI!L83,-1*10^6)</f>
        <v>0</v>
      </c>
      <c r="FG243" s="532">
        <f t="shared" si="543"/>
        <v>0</v>
      </c>
      <c r="FH243" s="532">
        <f t="shared" si="544"/>
        <v>0</v>
      </c>
      <c r="FI243" s="532">
        <f t="shared" si="545"/>
        <v>0</v>
      </c>
      <c r="FJ243" s="532">
        <f t="shared" si="546"/>
        <v>0</v>
      </c>
      <c r="FK243" s="532">
        <f t="shared" si="547"/>
        <v>0</v>
      </c>
      <c r="FL243" s="532">
        <f t="shared" si="548"/>
        <v>0</v>
      </c>
      <c r="FM243" s="532">
        <f t="shared" si="549"/>
        <v>0</v>
      </c>
      <c r="FN243" s="532">
        <f t="shared" si="550"/>
        <v>0</v>
      </c>
      <c r="FO243" s="532">
        <f t="shared" si="551"/>
        <v>0</v>
      </c>
      <c r="FP243" s="532">
        <f t="shared" si="552"/>
        <v>0</v>
      </c>
      <c r="FQ243" s="532">
        <f t="shared" si="553"/>
        <v>0</v>
      </c>
      <c r="FR243" s="532">
        <f t="shared" si="554"/>
        <v>0</v>
      </c>
      <c r="FS243" s="532">
        <f t="shared" si="555"/>
        <v>0</v>
      </c>
      <c r="FT243" s="532">
        <f t="shared" si="556"/>
        <v>0</v>
      </c>
      <c r="FU243" s="532">
        <f t="shared" si="557"/>
        <v>0</v>
      </c>
      <c r="FV243" s="532">
        <f t="shared" si="558"/>
        <v>0</v>
      </c>
      <c r="FW243" s="532">
        <f t="shared" si="559"/>
        <v>0</v>
      </c>
      <c r="FX243" s="532">
        <f t="shared" si="560"/>
        <v>0</v>
      </c>
      <c r="FY243" s="532">
        <f t="shared" si="561"/>
        <v>0</v>
      </c>
      <c r="FZ243" s="532">
        <f t="shared" si="562"/>
        <v>0</v>
      </c>
      <c r="GA243" s="532">
        <f t="shared" si="563"/>
        <v>0</v>
      </c>
      <c r="GC243" s="533">
        <f>IF(EXACT(A243,LCI!A83),LCI!M83,-1*10^6)</f>
        <v>0</v>
      </c>
      <c r="GD243" s="533">
        <f t="shared" si="564"/>
        <v>0</v>
      </c>
      <c r="GE243" s="533">
        <f t="shared" si="565"/>
        <v>0</v>
      </c>
      <c r="GF243" s="533">
        <f t="shared" si="566"/>
        <v>0</v>
      </c>
      <c r="GG243" s="533">
        <f t="shared" si="567"/>
        <v>0</v>
      </c>
      <c r="GH243" s="533">
        <f t="shared" si="568"/>
        <v>0</v>
      </c>
      <c r="GI243" s="533">
        <f t="shared" si="569"/>
        <v>0</v>
      </c>
      <c r="GJ243" s="533">
        <f t="shared" si="570"/>
        <v>0</v>
      </c>
      <c r="GK243" s="533">
        <f t="shared" si="571"/>
        <v>0</v>
      </c>
      <c r="GL243" s="533">
        <f t="shared" si="572"/>
        <v>0</v>
      </c>
      <c r="GM243" s="533">
        <f t="shared" si="573"/>
        <v>0</v>
      </c>
      <c r="GN243" s="533">
        <f t="shared" si="574"/>
        <v>0</v>
      </c>
      <c r="GO243" s="533">
        <f t="shared" si="575"/>
        <v>0</v>
      </c>
      <c r="GP243" s="533">
        <f t="shared" si="576"/>
        <v>0</v>
      </c>
      <c r="GQ243" s="533">
        <f t="shared" si="577"/>
        <v>0</v>
      </c>
      <c r="GR243" s="533">
        <f t="shared" si="578"/>
        <v>0</v>
      </c>
      <c r="GS243" s="533">
        <f t="shared" si="579"/>
        <v>0</v>
      </c>
      <c r="GT243" s="533">
        <f t="shared" si="580"/>
        <v>0</v>
      </c>
      <c r="GU243" s="533">
        <f t="shared" si="581"/>
        <v>0</v>
      </c>
      <c r="GV243" s="533">
        <f t="shared" si="582"/>
        <v>0</v>
      </c>
      <c r="GW243" s="533">
        <f t="shared" si="583"/>
        <v>0</v>
      </c>
      <c r="GX243" s="533">
        <f t="shared" si="584"/>
        <v>0</v>
      </c>
      <c r="GZ243" s="511">
        <f>IF(EXACT(A243,LCI!A83),LCI!N83,-1*10^6)</f>
        <v>0</v>
      </c>
      <c r="HA243" s="511"/>
      <c r="HB243" s="511"/>
      <c r="HC243" s="511"/>
      <c r="HD243" s="511"/>
      <c r="HE243" s="511"/>
      <c r="HF243" s="511"/>
      <c r="HG243" s="511"/>
      <c r="HH243" s="511"/>
      <c r="HI243" s="511"/>
      <c r="HJ243" s="511"/>
      <c r="HK243" s="511"/>
      <c r="HL243" s="511"/>
      <c r="HM243" s="511"/>
      <c r="HN243" s="511"/>
      <c r="HO243" s="511"/>
      <c r="HP243" s="511"/>
      <c r="HQ243" s="511"/>
      <c r="HR243" s="511"/>
      <c r="HS243" s="511"/>
      <c r="HT243" s="511"/>
      <c r="HU243" s="511"/>
      <c r="HW243" s="534">
        <f>IF(EXACT(A243,LCI!A83),LCI!O83,-1*10^6)</f>
        <v>0</v>
      </c>
      <c r="HX243" s="534">
        <f t="shared" si="585"/>
        <v>0</v>
      </c>
      <c r="HY243" s="534">
        <f t="shared" si="586"/>
        <v>0</v>
      </c>
      <c r="HZ243" s="534">
        <f t="shared" si="587"/>
        <v>0</v>
      </c>
      <c r="IA243" s="534">
        <f t="shared" si="588"/>
        <v>0</v>
      </c>
      <c r="IB243" s="534">
        <f t="shared" si="589"/>
        <v>0</v>
      </c>
      <c r="IC243" s="534">
        <f t="shared" si="590"/>
        <v>0</v>
      </c>
      <c r="ID243" s="534">
        <f t="shared" si="591"/>
        <v>0</v>
      </c>
      <c r="IE243" s="534">
        <f t="shared" si="592"/>
        <v>0</v>
      </c>
      <c r="IF243" s="534">
        <f t="shared" si="593"/>
        <v>0</v>
      </c>
      <c r="IG243" s="534">
        <f t="shared" si="594"/>
        <v>0</v>
      </c>
      <c r="IH243" s="534">
        <f t="shared" si="595"/>
        <v>0</v>
      </c>
      <c r="II243" s="534">
        <f t="shared" si="596"/>
        <v>0</v>
      </c>
      <c r="IJ243" s="534">
        <f t="shared" si="597"/>
        <v>0</v>
      </c>
      <c r="IK243" s="534">
        <f t="shared" si="598"/>
        <v>0</v>
      </c>
      <c r="IL243" s="534">
        <f t="shared" si="599"/>
        <v>0</v>
      </c>
      <c r="IM243" s="534">
        <f t="shared" si="600"/>
        <v>0</v>
      </c>
      <c r="IN243" s="534">
        <f t="shared" si="601"/>
        <v>0</v>
      </c>
      <c r="IO243" s="534">
        <f t="shared" si="602"/>
        <v>0</v>
      </c>
      <c r="IP243" s="534">
        <f t="shared" si="603"/>
        <v>0</v>
      </c>
      <c r="IQ243" s="534">
        <f t="shared" si="604"/>
        <v>0</v>
      </c>
      <c r="IR243" s="534">
        <f t="shared" si="605"/>
        <v>0</v>
      </c>
      <c r="IT243" s="531">
        <f>IF(EXACT(A243,LCI!A83),LCI!P83,-1*10^6)</f>
        <v>0</v>
      </c>
      <c r="IU243" s="531">
        <f t="shared" si="606"/>
        <v>0</v>
      </c>
      <c r="IV243" s="531">
        <f t="shared" si="607"/>
        <v>0</v>
      </c>
      <c r="IW243" s="531">
        <f t="shared" si="608"/>
        <v>0</v>
      </c>
      <c r="IX243" s="531">
        <f t="shared" si="609"/>
        <v>0</v>
      </c>
      <c r="IY243" s="531">
        <f t="shared" si="610"/>
        <v>0</v>
      </c>
      <c r="IZ243" s="531">
        <f t="shared" si="611"/>
        <v>0</v>
      </c>
      <c r="JA243" s="531">
        <f t="shared" si="612"/>
        <v>0</v>
      </c>
      <c r="JB243" s="531">
        <f t="shared" si="613"/>
        <v>0</v>
      </c>
      <c r="JC243" s="531">
        <f t="shared" si="614"/>
        <v>0</v>
      </c>
      <c r="JD243" s="531">
        <f t="shared" si="615"/>
        <v>0</v>
      </c>
      <c r="JE243" s="531">
        <f t="shared" si="616"/>
        <v>0</v>
      </c>
      <c r="JF243" s="531">
        <f t="shared" si="617"/>
        <v>0</v>
      </c>
      <c r="JG243" s="531">
        <f t="shared" si="618"/>
        <v>0</v>
      </c>
      <c r="JH243" s="531">
        <f t="shared" si="619"/>
        <v>0</v>
      </c>
      <c r="JI243" s="531">
        <f t="shared" si="620"/>
        <v>0</v>
      </c>
      <c r="JJ243" s="531">
        <f t="shared" si="621"/>
        <v>0</v>
      </c>
      <c r="JK243" s="531">
        <f t="shared" si="622"/>
        <v>0</v>
      </c>
      <c r="JL243" s="531">
        <f t="shared" si="623"/>
        <v>0</v>
      </c>
      <c r="JM243" s="531">
        <f t="shared" si="624"/>
        <v>0</v>
      </c>
      <c r="JN243" s="531">
        <f t="shared" si="625"/>
        <v>0</v>
      </c>
      <c r="JO243" s="531">
        <f t="shared" si="626"/>
        <v>0</v>
      </c>
      <c r="JQ243" s="532">
        <f>IF(EXACT(A243,LCI!A83),LCI!Q83,-1*10^6)</f>
        <v>0</v>
      </c>
      <c r="JR243" s="532">
        <f t="shared" si="627"/>
        <v>0</v>
      </c>
      <c r="JS243" s="532">
        <f t="shared" si="628"/>
        <v>0</v>
      </c>
      <c r="JT243" s="532">
        <f t="shared" si="629"/>
        <v>0</v>
      </c>
      <c r="JU243" s="532">
        <f t="shared" si="630"/>
        <v>0</v>
      </c>
      <c r="JV243" s="532">
        <f t="shared" si="631"/>
        <v>0</v>
      </c>
      <c r="JW243" s="532">
        <f t="shared" si="632"/>
        <v>0</v>
      </c>
      <c r="JX243" s="532">
        <f t="shared" si="633"/>
        <v>0</v>
      </c>
      <c r="JY243" s="532">
        <f t="shared" si="634"/>
        <v>0</v>
      </c>
      <c r="JZ243" s="532">
        <f t="shared" si="635"/>
        <v>0</v>
      </c>
      <c r="KA243" s="532">
        <f t="shared" si="636"/>
        <v>0</v>
      </c>
      <c r="KB243" s="532">
        <f t="shared" si="637"/>
        <v>0</v>
      </c>
      <c r="KC243" s="532">
        <f t="shared" si="638"/>
        <v>0</v>
      </c>
      <c r="KD243" s="532">
        <f t="shared" si="639"/>
        <v>0</v>
      </c>
      <c r="KE243" s="532">
        <f t="shared" si="640"/>
        <v>0</v>
      </c>
      <c r="KF243" s="532">
        <f t="shared" si="641"/>
        <v>0</v>
      </c>
      <c r="KG243" s="532">
        <f t="shared" si="642"/>
        <v>0</v>
      </c>
      <c r="KH243" s="532">
        <f t="shared" si="643"/>
        <v>0</v>
      </c>
      <c r="KI243" s="532">
        <f t="shared" si="644"/>
        <v>0</v>
      </c>
      <c r="KJ243" s="532">
        <f t="shared" si="645"/>
        <v>0</v>
      </c>
      <c r="KK243" s="532">
        <f t="shared" si="646"/>
        <v>0</v>
      </c>
      <c r="KL243" s="532">
        <f t="shared" si="647"/>
        <v>0</v>
      </c>
      <c r="KN243" s="533">
        <f>IF(EXACT(A243,LCI!A83),LCI!R83,-1*10^6)</f>
        <v>0</v>
      </c>
      <c r="KO243" s="533">
        <f t="shared" si="648"/>
        <v>0</v>
      </c>
      <c r="KP243" s="533">
        <f t="shared" si="649"/>
        <v>0</v>
      </c>
      <c r="KQ243" s="533">
        <f t="shared" si="650"/>
        <v>0</v>
      </c>
      <c r="KR243" s="533">
        <f t="shared" si="651"/>
        <v>0</v>
      </c>
      <c r="KS243" s="533">
        <f t="shared" si="652"/>
        <v>0</v>
      </c>
      <c r="KT243" s="533">
        <f t="shared" si="653"/>
        <v>0</v>
      </c>
      <c r="KU243" s="533">
        <f t="shared" si="654"/>
        <v>0</v>
      </c>
      <c r="KV243" s="533">
        <f t="shared" si="655"/>
        <v>0</v>
      </c>
      <c r="KW243" s="533">
        <f t="shared" si="656"/>
        <v>0</v>
      </c>
      <c r="KX243" s="533">
        <f t="shared" si="657"/>
        <v>0</v>
      </c>
      <c r="KY243" s="533">
        <f t="shared" si="658"/>
        <v>0</v>
      </c>
      <c r="KZ243" s="533">
        <f t="shared" si="659"/>
        <v>0</v>
      </c>
      <c r="LA243" s="533">
        <f t="shared" si="660"/>
        <v>0</v>
      </c>
      <c r="LB243" s="533">
        <f t="shared" si="661"/>
        <v>0</v>
      </c>
      <c r="LC243" s="533">
        <f t="shared" si="662"/>
        <v>0</v>
      </c>
      <c r="LD243" s="533">
        <f t="shared" si="663"/>
        <v>0</v>
      </c>
      <c r="LE243" s="533">
        <f t="shared" si="664"/>
        <v>0</v>
      </c>
      <c r="LF243" s="533">
        <f t="shared" si="665"/>
        <v>0</v>
      </c>
      <c r="LG243" s="533">
        <f t="shared" si="666"/>
        <v>0</v>
      </c>
      <c r="LH243" s="533">
        <f t="shared" si="667"/>
        <v>0</v>
      </c>
      <c r="LI243" s="533">
        <f t="shared" si="668"/>
        <v>0</v>
      </c>
    </row>
    <row r="244" spans="1:321" x14ac:dyDescent="0.25">
      <c r="A244" s="14" t="str">
        <f>LCI!A84</f>
        <v>Soybean Meal (kg/yr)</v>
      </c>
      <c r="B244" s="43">
        <f>B130</f>
        <v>234665.89692000009</v>
      </c>
      <c r="C244" s="43">
        <f t="shared" ref="C244:P244" si="695">C130</f>
        <v>234665.89692000009</v>
      </c>
      <c r="D244" s="43">
        <f t="shared" si="695"/>
        <v>0</v>
      </c>
      <c r="E244" s="43">
        <f t="shared" si="695"/>
        <v>0</v>
      </c>
      <c r="F244" s="43">
        <f t="shared" si="695"/>
        <v>0</v>
      </c>
      <c r="G244" s="43">
        <f t="shared" si="695"/>
        <v>0</v>
      </c>
      <c r="H244" s="43">
        <f t="shared" si="695"/>
        <v>0</v>
      </c>
      <c r="I244" s="43">
        <f t="shared" si="695"/>
        <v>0</v>
      </c>
      <c r="J244" s="43">
        <f t="shared" si="695"/>
        <v>0</v>
      </c>
      <c r="K244" s="43">
        <f t="shared" si="695"/>
        <v>0</v>
      </c>
      <c r="L244" s="43">
        <f t="shared" si="695"/>
        <v>0</v>
      </c>
      <c r="M244" s="43">
        <f t="shared" si="695"/>
        <v>0</v>
      </c>
      <c r="N244" s="43">
        <f t="shared" si="695"/>
        <v>0</v>
      </c>
      <c r="O244" s="258">
        <f t="shared" si="695"/>
        <v>0</v>
      </c>
      <c r="P244" s="252">
        <f t="shared" si="695"/>
        <v>0</v>
      </c>
      <c r="Q244" s="252"/>
      <c r="R244" s="252"/>
      <c r="S244" s="252"/>
      <c r="T244" s="269"/>
      <c r="U244" s="252"/>
      <c r="V244" s="252"/>
      <c r="X244" s="45">
        <f>IF(EXACT(A244,LCI!A84),LCI!G84,-1*10^6)</f>
        <v>0.35</v>
      </c>
      <c r="Y244" s="47">
        <f t="shared" si="411"/>
        <v>82133.06392200003</v>
      </c>
      <c r="Z244" s="47">
        <f t="shared" si="412"/>
        <v>82133.06392200003</v>
      </c>
      <c r="AA244" s="47">
        <f t="shared" si="413"/>
        <v>0</v>
      </c>
      <c r="AB244" s="47">
        <f t="shared" si="414"/>
        <v>0</v>
      </c>
      <c r="AC244" s="47">
        <f t="shared" si="415"/>
        <v>0</v>
      </c>
      <c r="AD244" s="47">
        <f t="shared" si="416"/>
        <v>0</v>
      </c>
      <c r="AE244" s="47">
        <f t="shared" si="417"/>
        <v>0</v>
      </c>
      <c r="AF244" s="47">
        <f t="shared" si="418"/>
        <v>0</v>
      </c>
      <c r="AG244" s="47">
        <f t="shared" si="419"/>
        <v>0</v>
      </c>
      <c r="AH244" s="47">
        <f t="shared" si="420"/>
        <v>0</v>
      </c>
      <c r="AI244" s="47">
        <f t="shared" si="421"/>
        <v>0</v>
      </c>
      <c r="AJ244" s="47">
        <f t="shared" si="499"/>
        <v>0</v>
      </c>
      <c r="AK244" s="47">
        <f t="shared" si="471"/>
        <v>0</v>
      </c>
      <c r="AL244" s="262">
        <f t="shared" si="472"/>
        <v>0</v>
      </c>
      <c r="AM244" s="260">
        <f t="shared" si="473"/>
        <v>0</v>
      </c>
      <c r="AN244" s="260">
        <f t="shared" si="681"/>
        <v>0</v>
      </c>
      <c r="AO244" s="260">
        <f t="shared" si="682"/>
        <v>0</v>
      </c>
      <c r="AP244" s="260">
        <f t="shared" si="683"/>
        <v>0</v>
      </c>
      <c r="AQ244" s="260">
        <f t="shared" si="684"/>
        <v>0</v>
      </c>
      <c r="AR244" s="260">
        <f t="shared" si="685"/>
        <v>0</v>
      </c>
      <c r="AS244" s="260">
        <f t="shared" si="686"/>
        <v>0</v>
      </c>
      <c r="AU244" s="41">
        <f>IF(EXACT(A244,LCI!A84),LCI!H84,-1*10^6)</f>
        <v>-2000</v>
      </c>
      <c r="AV244" s="71">
        <f t="shared" si="432"/>
        <v>-469331793.84000015</v>
      </c>
      <c r="AW244" s="71">
        <f t="shared" si="433"/>
        <v>-469331793.84000015</v>
      </c>
      <c r="AX244" s="71">
        <f t="shared" si="434"/>
        <v>0</v>
      </c>
      <c r="AY244" s="71">
        <f t="shared" si="435"/>
        <v>0</v>
      </c>
      <c r="AZ244" s="71">
        <f t="shared" si="436"/>
        <v>0</v>
      </c>
      <c r="BA244" s="71">
        <f t="shared" si="437"/>
        <v>0</v>
      </c>
      <c r="BB244" s="71">
        <f t="shared" si="438"/>
        <v>0</v>
      </c>
      <c r="BC244" s="71">
        <f t="shared" si="439"/>
        <v>0</v>
      </c>
      <c r="BD244" s="520">
        <f t="shared" si="440"/>
        <v>0</v>
      </c>
      <c r="BE244" s="521">
        <f t="shared" si="441"/>
        <v>0</v>
      </c>
      <c r="BF244" s="71">
        <f t="shared" si="442"/>
        <v>0</v>
      </c>
      <c r="BG244" s="521">
        <f t="shared" si="443"/>
        <v>0</v>
      </c>
      <c r="BH244" s="521">
        <f t="shared" si="444"/>
        <v>0</v>
      </c>
      <c r="BI244" s="71">
        <f t="shared" si="445"/>
        <v>0</v>
      </c>
      <c r="BJ244" s="71">
        <f t="shared" si="446"/>
        <v>0</v>
      </c>
      <c r="BK244" s="71">
        <f t="shared" si="447"/>
        <v>0</v>
      </c>
      <c r="BL244" s="71">
        <f t="shared" si="448"/>
        <v>0</v>
      </c>
      <c r="BM244" s="71">
        <f t="shared" si="449"/>
        <v>0</v>
      </c>
      <c r="BN244" s="71">
        <f t="shared" si="450"/>
        <v>0</v>
      </c>
      <c r="BO244" s="71">
        <f t="shared" si="451"/>
        <v>0</v>
      </c>
      <c r="BP244" s="71">
        <f t="shared" si="452"/>
        <v>0</v>
      </c>
      <c r="BR244" s="507">
        <f>IF(EXACT(A244,LCI!A84),LCI!I84,-1*10^6)</f>
        <v>0</v>
      </c>
      <c r="BS244" s="507">
        <f t="shared" si="474"/>
        <v>0</v>
      </c>
      <c r="BT244" s="507">
        <f t="shared" si="475"/>
        <v>0</v>
      </c>
      <c r="BU244" s="507">
        <f t="shared" si="475"/>
        <v>0</v>
      </c>
      <c r="BV244" s="507">
        <f t="shared" si="475"/>
        <v>0</v>
      </c>
      <c r="BW244" s="507">
        <f t="shared" si="454"/>
        <v>0</v>
      </c>
      <c r="BX244" s="507">
        <f t="shared" si="455"/>
        <v>0</v>
      </c>
      <c r="BY244" s="507">
        <f t="shared" si="456"/>
        <v>0</v>
      </c>
      <c r="BZ244" s="507">
        <f t="shared" si="457"/>
        <v>0</v>
      </c>
      <c r="CA244" s="507">
        <f t="shared" si="458"/>
        <v>0</v>
      </c>
      <c r="CB244" s="507">
        <f t="shared" si="459"/>
        <v>0</v>
      </c>
      <c r="CC244" s="507">
        <f t="shared" si="460"/>
        <v>0</v>
      </c>
      <c r="CD244" s="507">
        <f t="shared" si="461"/>
        <v>0</v>
      </c>
      <c r="CE244" s="507">
        <f t="shared" si="462"/>
        <v>0</v>
      </c>
      <c r="CF244" s="507">
        <f t="shared" si="463"/>
        <v>0</v>
      </c>
      <c r="CG244" s="507">
        <f t="shared" si="463"/>
        <v>0</v>
      </c>
      <c r="CH244" s="507">
        <f t="shared" si="463"/>
        <v>0</v>
      </c>
      <c r="CI244" s="507">
        <f t="shared" si="465"/>
        <v>0</v>
      </c>
      <c r="CJ244" s="507">
        <f t="shared" si="466"/>
        <v>0</v>
      </c>
      <c r="CK244" s="507">
        <f t="shared" si="467"/>
        <v>0</v>
      </c>
      <c r="CL244" s="507">
        <f t="shared" si="476"/>
        <v>0</v>
      </c>
      <c r="CM244" s="507">
        <f t="shared" si="468"/>
        <v>0</v>
      </c>
      <c r="CO244" s="511">
        <f>IF(EXACT(A244,LCI!A84),LCI!F84,-1*10^6)</f>
        <v>19.899999999999999</v>
      </c>
      <c r="CP244" s="511">
        <f t="shared" si="477"/>
        <v>4669851.348708001</v>
      </c>
      <c r="CQ244" s="511">
        <f t="shared" si="478"/>
        <v>4669851.348708001</v>
      </c>
      <c r="CR244" s="511">
        <f t="shared" si="479"/>
        <v>0</v>
      </c>
      <c r="CS244" s="511">
        <f t="shared" si="480"/>
        <v>0</v>
      </c>
      <c r="CT244" s="511">
        <f t="shared" si="481"/>
        <v>0</v>
      </c>
      <c r="CU244" s="511">
        <f t="shared" si="482"/>
        <v>0</v>
      </c>
      <c r="CV244" s="511">
        <f t="shared" si="483"/>
        <v>0</v>
      </c>
      <c r="CW244" s="511">
        <f t="shared" si="484"/>
        <v>0</v>
      </c>
      <c r="CX244" s="511">
        <f t="shared" si="485"/>
        <v>0</v>
      </c>
      <c r="CY244" s="511">
        <f t="shared" si="486"/>
        <v>0</v>
      </c>
      <c r="CZ244" s="511">
        <f t="shared" si="487"/>
        <v>0</v>
      </c>
      <c r="DA244" s="511">
        <f t="shared" si="488"/>
        <v>0</v>
      </c>
      <c r="DB244" s="511">
        <f t="shared" si="489"/>
        <v>0</v>
      </c>
      <c r="DC244" s="511">
        <f t="shared" si="490"/>
        <v>0</v>
      </c>
      <c r="DD244" s="511">
        <f t="shared" si="491"/>
        <v>0</v>
      </c>
      <c r="DE244" s="511">
        <f t="shared" si="492"/>
        <v>0</v>
      </c>
      <c r="DF244" s="511">
        <f t="shared" si="493"/>
        <v>0</v>
      </c>
      <c r="DG244" s="511">
        <f t="shared" si="494"/>
        <v>0</v>
      </c>
      <c r="DH244" s="511">
        <f t="shared" si="495"/>
        <v>0</v>
      </c>
      <c r="DI244" s="511">
        <f t="shared" si="496"/>
        <v>0</v>
      </c>
      <c r="DJ244" s="511">
        <f t="shared" si="497"/>
        <v>0</v>
      </c>
      <c r="DL244" s="530">
        <f>IF(EXACT(A244,LCI!A84),LCI!J84,-1*10^6)</f>
        <v>0</v>
      </c>
      <c r="DM244" s="530">
        <f t="shared" si="501"/>
        <v>0</v>
      </c>
      <c r="DN244" s="530">
        <f t="shared" si="502"/>
        <v>0</v>
      </c>
      <c r="DO244" s="530">
        <f t="shared" si="503"/>
        <v>0</v>
      </c>
      <c r="DP244" s="530">
        <f t="shared" si="504"/>
        <v>0</v>
      </c>
      <c r="DQ244" s="530">
        <f t="shared" si="505"/>
        <v>0</v>
      </c>
      <c r="DR244" s="530">
        <f t="shared" si="506"/>
        <v>0</v>
      </c>
      <c r="DS244" s="530">
        <f t="shared" si="507"/>
        <v>0</v>
      </c>
      <c r="DT244" s="530">
        <f t="shared" si="508"/>
        <v>0</v>
      </c>
      <c r="DU244" s="530">
        <f t="shared" si="509"/>
        <v>0</v>
      </c>
      <c r="DV244" s="530">
        <f t="shared" si="510"/>
        <v>0</v>
      </c>
      <c r="DW244" s="530">
        <f t="shared" si="511"/>
        <v>0</v>
      </c>
      <c r="DX244" s="530">
        <f t="shared" si="512"/>
        <v>0</v>
      </c>
      <c r="DY244" s="530">
        <f t="shared" si="513"/>
        <v>0</v>
      </c>
      <c r="DZ244" s="530">
        <f t="shared" si="514"/>
        <v>0</v>
      </c>
      <c r="EA244" s="530">
        <f t="shared" si="515"/>
        <v>0</v>
      </c>
      <c r="EB244" s="530">
        <f t="shared" si="516"/>
        <v>0</v>
      </c>
      <c r="EC244" s="530">
        <f t="shared" si="517"/>
        <v>0</v>
      </c>
      <c r="ED244" s="530">
        <f t="shared" si="518"/>
        <v>0</v>
      </c>
      <c r="EE244" s="530">
        <f t="shared" si="519"/>
        <v>0</v>
      </c>
      <c r="EF244" s="530">
        <f t="shared" si="520"/>
        <v>0</v>
      </c>
      <c r="EG244" s="530">
        <f t="shared" si="521"/>
        <v>0</v>
      </c>
      <c r="EI244" s="535">
        <f>IF(EXACT(A244,LCI!A84),LCI!K84,-1*10^6)</f>
        <v>0</v>
      </c>
      <c r="EJ244" s="531">
        <f t="shared" si="522"/>
        <v>0</v>
      </c>
      <c r="EK244" s="536">
        <f t="shared" si="523"/>
        <v>0</v>
      </c>
      <c r="EL244" s="531">
        <f t="shared" si="524"/>
        <v>0</v>
      </c>
      <c r="EM244" s="531">
        <f t="shared" si="525"/>
        <v>0</v>
      </c>
      <c r="EN244" s="531">
        <f t="shared" si="526"/>
        <v>0</v>
      </c>
      <c r="EO244" s="531">
        <f t="shared" si="527"/>
        <v>0</v>
      </c>
      <c r="EP244" s="531">
        <f t="shared" si="528"/>
        <v>0</v>
      </c>
      <c r="EQ244" s="531">
        <f t="shared" si="529"/>
        <v>0</v>
      </c>
      <c r="ER244" s="531">
        <f t="shared" si="530"/>
        <v>0</v>
      </c>
      <c r="ES244" s="531">
        <f t="shared" si="531"/>
        <v>0</v>
      </c>
      <c r="ET244" s="531">
        <f t="shared" si="532"/>
        <v>0</v>
      </c>
      <c r="EU244" s="531">
        <f t="shared" si="533"/>
        <v>0</v>
      </c>
      <c r="EV244" s="531">
        <f t="shared" si="534"/>
        <v>0</v>
      </c>
      <c r="EW244" s="531">
        <f t="shared" si="535"/>
        <v>0</v>
      </c>
      <c r="EX244" s="531">
        <f t="shared" si="536"/>
        <v>0</v>
      </c>
      <c r="EY244" s="531">
        <f t="shared" si="537"/>
        <v>0</v>
      </c>
      <c r="EZ244" s="531">
        <f t="shared" si="538"/>
        <v>0</v>
      </c>
      <c r="FA244" s="531">
        <f t="shared" si="539"/>
        <v>0</v>
      </c>
      <c r="FB244" s="531">
        <f t="shared" si="540"/>
        <v>0</v>
      </c>
      <c r="FC244" s="531">
        <f t="shared" si="541"/>
        <v>0</v>
      </c>
      <c r="FD244" s="531">
        <f t="shared" si="542"/>
        <v>0</v>
      </c>
      <c r="FF244" s="532">
        <f>IF(EXACT(A244,LCI!A84),LCI!L84,-1*10^6)</f>
        <v>0</v>
      </c>
      <c r="FG244" s="532">
        <f t="shared" si="543"/>
        <v>0</v>
      </c>
      <c r="FH244" s="532">
        <f t="shared" si="544"/>
        <v>0</v>
      </c>
      <c r="FI244" s="532">
        <f t="shared" si="545"/>
        <v>0</v>
      </c>
      <c r="FJ244" s="532">
        <f t="shared" si="546"/>
        <v>0</v>
      </c>
      <c r="FK244" s="532">
        <f t="shared" si="547"/>
        <v>0</v>
      </c>
      <c r="FL244" s="532">
        <f t="shared" si="548"/>
        <v>0</v>
      </c>
      <c r="FM244" s="532">
        <f t="shared" si="549"/>
        <v>0</v>
      </c>
      <c r="FN244" s="532">
        <f t="shared" si="550"/>
        <v>0</v>
      </c>
      <c r="FO244" s="532">
        <f t="shared" si="551"/>
        <v>0</v>
      </c>
      <c r="FP244" s="532">
        <f t="shared" si="552"/>
        <v>0</v>
      </c>
      <c r="FQ244" s="532">
        <f t="shared" si="553"/>
        <v>0</v>
      </c>
      <c r="FR244" s="532">
        <f t="shared" si="554"/>
        <v>0</v>
      </c>
      <c r="FS244" s="532">
        <f t="shared" si="555"/>
        <v>0</v>
      </c>
      <c r="FT244" s="532">
        <f t="shared" si="556"/>
        <v>0</v>
      </c>
      <c r="FU244" s="532">
        <f t="shared" si="557"/>
        <v>0</v>
      </c>
      <c r="FV244" s="532">
        <f t="shared" si="558"/>
        <v>0</v>
      </c>
      <c r="FW244" s="532">
        <f t="shared" si="559"/>
        <v>0</v>
      </c>
      <c r="FX244" s="532">
        <f t="shared" si="560"/>
        <v>0</v>
      </c>
      <c r="FY244" s="532">
        <f t="shared" si="561"/>
        <v>0</v>
      </c>
      <c r="FZ244" s="532">
        <f t="shared" si="562"/>
        <v>0</v>
      </c>
      <c r="GA244" s="532">
        <f t="shared" si="563"/>
        <v>0</v>
      </c>
      <c r="GC244" s="533">
        <f>IF(EXACT(A244,LCI!A84),LCI!M84,-1*10^6)</f>
        <v>0</v>
      </c>
      <c r="GD244" s="533">
        <f t="shared" si="564"/>
        <v>0</v>
      </c>
      <c r="GE244" s="533">
        <f t="shared" si="565"/>
        <v>0</v>
      </c>
      <c r="GF244" s="533">
        <f t="shared" si="566"/>
        <v>0</v>
      </c>
      <c r="GG244" s="533">
        <f t="shared" si="567"/>
        <v>0</v>
      </c>
      <c r="GH244" s="533">
        <f t="shared" si="568"/>
        <v>0</v>
      </c>
      <c r="GI244" s="533">
        <f t="shared" si="569"/>
        <v>0</v>
      </c>
      <c r="GJ244" s="533">
        <f t="shared" si="570"/>
        <v>0</v>
      </c>
      <c r="GK244" s="533">
        <f t="shared" si="571"/>
        <v>0</v>
      </c>
      <c r="GL244" s="533">
        <f t="shared" si="572"/>
        <v>0</v>
      </c>
      <c r="GM244" s="533">
        <f t="shared" si="573"/>
        <v>0</v>
      </c>
      <c r="GN244" s="533">
        <f t="shared" si="574"/>
        <v>0</v>
      </c>
      <c r="GO244" s="533">
        <f t="shared" si="575"/>
        <v>0</v>
      </c>
      <c r="GP244" s="533">
        <f t="shared" si="576"/>
        <v>0</v>
      </c>
      <c r="GQ244" s="533">
        <f t="shared" si="577"/>
        <v>0</v>
      </c>
      <c r="GR244" s="533">
        <f t="shared" si="578"/>
        <v>0</v>
      </c>
      <c r="GS244" s="533">
        <f t="shared" si="579"/>
        <v>0</v>
      </c>
      <c r="GT244" s="533">
        <f t="shared" si="580"/>
        <v>0</v>
      </c>
      <c r="GU244" s="533">
        <f t="shared" si="581"/>
        <v>0</v>
      </c>
      <c r="GV244" s="533">
        <f t="shared" si="582"/>
        <v>0</v>
      </c>
      <c r="GW244" s="533">
        <f t="shared" si="583"/>
        <v>0</v>
      </c>
      <c r="GX244" s="533">
        <f t="shared" si="584"/>
        <v>0</v>
      </c>
      <c r="GZ244" s="511">
        <f>IF(EXACT(A244,LCI!A84),LCI!N84,-1*10^6)</f>
        <v>0</v>
      </c>
      <c r="HA244" s="511"/>
      <c r="HB244" s="511"/>
      <c r="HC244" s="511"/>
      <c r="HD244" s="511"/>
      <c r="HE244" s="511"/>
      <c r="HF244" s="511"/>
      <c r="HG244" s="511"/>
      <c r="HH244" s="511"/>
      <c r="HI244" s="511"/>
      <c r="HJ244" s="511"/>
      <c r="HK244" s="511"/>
      <c r="HL244" s="511"/>
      <c r="HM244" s="511"/>
      <c r="HN244" s="511"/>
      <c r="HO244" s="511"/>
      <c r="HP244" s="511"/>
      <c r="HQ244" s="511"/>
      <c r="HR244" s="511"/>
      <c r="HS244" s="511"/>
      <c r="HT244" s="511"/>
      <c r="HU244" s="511"/>
      <c r="HW244" s="534">
        <f>IF(EXACT(A244,LCI!A84),LCI!O84,-1*10^6)</f>
        <v>0</v>
      </c>
      <c r="HX244" s="534">
        <f t="shared" si="585"/>
        <v>0</v>
      </c>
      <c r="HY244" s="534">
        <f t="shared" si="586"/>
        <v>0</v>
      </c>
      <c r="HZ244" s="534">
        <f t="shared" si="587"/>
        <v>0</v>
      </c>
      <c r="IA244" s="534">
        <f t="shared" si="588"/>
        <v>0</v>
      </c>
      <c r="IB244" s="534">
        <f t="shared" si="589"/>
        <v>0</v>
      </c>
      <c r="IC244" s="534">
        <f t="shared" si="590"/>
        <v>0</v>
      </c>
      <c r="ID244" s="534">
        <f t="shared" si="591"/>
        <v>0</v>
      </c>
      <c r="IE244" s="534">
        <f t="shared" si="592"/>
        <v>0</v>
      </c>
      <c r="IF244" s="534">
        <f t="shared" si="593"/>
        <v>0</v>
      </c>
      <c r="IG244" s="534">
        <f t="shared" si="594"/>
        <v>0</v>
      </c>
      <c r="IH244" s="534">
        <f t="shared" si="595"/>
        <v>0</v>
      </c>
      <c r="II244" s="534">
        <f t="shared" si="596"/>
        <v>0</v>
      </c>
      <c r="IJ244" s="534">
        <f t="shared" si="597"/>
        <v>0</v>
      </c>
      <c r="IK244" s="534">
        <f t="shared" si="598"/>
        <v>0</v>
      </c>
      <c r="IL244" s="534">
        <f t="shared" si="599"/>
        <v>0</v>
      </c>
      <c r="IM244" s="534">
        <f t="shared" si="600"/>
        <v>0</v>
      </c>
      <c r="IN244" s="534">
        <f t="shared" si="601"/>
        <v>0</v>
      </c>
      <c r="IO244" s="534">
        <f t="shared" si="602"/>
        <v>0</v>
      </c>
      <c r="IP244" s="534">
        <f t="shared" si="603"/>
        <v>0</v>
      </c>
      <c r="IQ244" s="534">
        <f t="shared" si="604"/>
        <v>0</v>
      </c>
      <c r="IR244" s="534">
        <f t="shared" si="605"/>
        <v>0</v>
      </c>
      <c r="IT244" s="531">
        <f>IF(EXACT(A244,LCI!A84),LCI!P84,-1*10^6)</f>
        <v>0</v>
      </c>
      <c r="IU244" s="531">
        <f t="shared" si="606"/>
        <v>0</v>
      </c>
      <c r="IV244" s="531">
        <f t="shared" si="607"/>
        <v>0</v>
      </c>
      <c r="IW244" s="531">
        <f t="shared" si="608"/>
        <v>0</v>
      </c>
      <c r="IX244" s="531">
        <f t="shared" si="609"/>
        <v>0</v>
      </c>
      <c r="IY244" s="531">
        <f t="shared" si="610"/>
        <v>0</v>
      </c>
      <c r="IZ244" s="531">
        <f t="shared" si="611"/>
        <v>0</v>
      </c>
      <c r="JA244" s="531">
        <f t="shared" si="612"/>
        <v>0</v>
      </c>
      <c r="JB244" s="531">
        <f t="shared" si="613"/>
        <v>0</v>
      </c>
      <c r="JC244" s="531">
        <f t="shared" si="614"/>
        <v>0</v>
      </c>
      <c r="JD244" s="531">
        <f t="shared" si="615"/>
        <v>0</v>
      </c>
      <c r="JE244" s="531">
        <f t="shared" si="616"/>
        <v>0</v>
      </c>
      <c r="JF244" s="531">
        <f t="shared" si="617"/>
        <v>0</v>
      </c>
      <c r="JG244" s="531">
        <f t="shared" si="618"/>
        <v>0</v>
      </c>
      <c r="JH244" s="531">
        <f t="shared" si="619"/>
        <v>0</v>
      </c>
      <c r="JI244" s="531">
        <f t="shared" si="620"/>
        <v>0</v>
      </c>
      <c r="JJ244" s="531">
        <f t="shared" si="621"/>
        <v>0</v>
      </c>
      <c r="JK244" s="531">
        <f t="shared" si="622"/>
        <v>0</v>
      </c>
      <c r="JL244" s="531">
        <f t="shared" si="623"/>
        <v>0</v>
      </c>
      <c r="JM244" s="531">
        <f t="shared" si="624"/>
        <v>0</v>
      </c>
      <c r="JN244" s="531">
        <f t="shared" si="625"/>
        <v>0</v>
      </c>
      <c r="JO244" s="531">
        <f t="shared" si="626"/>
        <v>0</v>
      </c>
      <c r="JQ244" s="532">
        <f>IF(EXACT(A244,LCI!A84),LCI!Q84,-1*10^6)</f>
        <v>0</v>
      </c>
      <c r="JR244" s="532">
        <f t="shared" si="627"/>
        <v>0</v>
      </c>
      <c r="JS244" s="532">
        <f t="shared" si="628"/>
        <v>0</v>
      </c>
      <c r="JT244" s="532">
        <f t="shared" si="629"/>
        <v>0</v>
      </c>
      <c r="JU244" s="532">
        <f t="shared" si="630"/>
        <v>0</v>
      </c>
      <c r="JV244" s="532">
        <f t="shared" si="631"/>
        <v>0</v>
      </c>
      <c r="JW244" s="532">
        <f t="shared" si="632"/>
        <v>0</v>
      </c>
      <c r="JX244" s="532">
        <f t="shared" si="633"/>
        <v>0</v>
      </c>
      <c r="JY244" s="532">
        <f t="shared" si="634"/>
        <v>0</v>
      </c>
      <c r="JZ244" s="532">
        <f t="shared" si="635"/>
        <v>0</v>
      </c>
      <c r="KA244" s="532">
        <f t="shared" si="636"/>
        <v>0</v>
      </c>
      <c r="KB244" s="532">
        <f t="shared" si="637"/>
        <v>0</v>
      </c>
      <c r="KC244" s="532">
        <f t="shared" si="638"/>
        <v>0</v>
      </c>
      <c r="KD244" s="532">
        <f t="shared" si="639"/>
        <v>0</v>
      </c>
      <c r="KE244" s="532">
        <f t="shared" si="640"/>
        <v>0</v>
      </c>
      <c r="KF244" s="532">
        <f t="shared" si="641"/>
        <v>0</v>
      </c>
      <c r="KG244" s="532">
        <f t="shared" si="642"/>
        <v>0</v>
      </c>
      <c r="KH244" s="532">
        <f t="shared" si="643"/>
        <v>0</v>
      </c>
      <c r="KI244" s="532">
        <f t="shared" si="644"/>
        <v>0</v>
      </c>
      <c r="KJ244" s="532">
        <f t="shared" si="645"/>
        <v>0</v>
      </c>
      <c r="KK244" s="532">
        <f t="shared" si="646"/>
        <v>0</v>
      </c>
      <c r="KL244" s="532">
        <f t="shared" si="647"/>
        <v>0</v>
      </c>
      <c r="KN244" s="533">
        <f>IF(EXACT(A244,LCI!A84),LCI!R84,-1*10^6)</f>
        <v>0</v>
      </c>
      <c r="KO244" s="533">
        <f t="shared" si="648"/>
        <v>0</v>
      </c>
      <c r="KP244" s="533">
        <f t="shared" si="649"/>
        <v>0</v>
      </c>
      <c r="KQ244" s="533">
        <f t="shared" si="650"/>
        <v>0</v>
      </c>
      <c r="KR244" s="533">
        <f t="shared" si="651"/>
        <v>0</v>
      </c>
      <c r="KS244" s="533">
        <f t="shared" si="652"/>
        <v>0</v>
      </c>
      <c r="KT244" s="533">
        <f t="shared" si="653"/>
        <v>0</v>
      </c>
      <c r="KU244" s="533">
        <f t="shared" si="654"/>
        <v>0</v>
      </c>
      <c r="KV244" s="533">
        <f t="shared" si="655"/>
        <v>0</v>
      </c>
      <c r="KW244" s="533">
        <f t="shared" si="656"/>
        <v>0</v>
      </c>
      <c r="KX244" s="533">
        <f t="shared" si="657"/>
        <v>0</v>
      </c>
      <c r="KY244" s="533">
        <f t="shared" si="658"/>
        <v>0</v>
      </c>
      <c r="KZ244" s="533">
        <f t="shared" si="659"/>
        <v>0</v>
      </c>
      <c r="LA244" s="533">
        <f t="shared" si="660"/>
        <v>0</v>
      </c>
      <c r="LB244" s="533">
        <f t="shared" si="661"/>
        <v>0</v>
      </c>
      <c r="LC244" s="533">
        <f t="shared" si="662"/>
        <v>0</v>
      </c>
      <c r="LD244" s="533">
        <f t="shared" si="663"/>
        <v>0</v>
      </c>
      <c r="LE244" s="533">
        <f t="shared" si="664"/>
        <v>0</v>
      </c>
      <c r="LF244" s="533">
        <f t="shared" si="665"/>
        <v>0</v>
      </c>
      <c r="LG244" s="533">
        <f t="shared" si="666"/>
        <v>0</v>
      </c>
      <c r="LH244" s="533">
        <f t="shared" si="667"/>
        <v>0</v>
      </c>
      <c r="LI244" s="533">
        <f t="shared" si="668"/>
        <v>0</v>
      </c>
    </row>
    <row r="245" spans="1:321" x14ac:dyDescent="0.25">
      <c r="A245" s="14" t="str">
        <f>LCI!A85</f>
        <v>Soybean Oil (kg/yr)</v>
      </c>
      <c r="B245" s="43">
        <f>B131-B82</f>
        <v>0</v>
      </c>
      <c r="C245" s="43">
        <f t="shared" ref="C245:P245" si="696">C131-C82</f>
        <v>0</v>
      </c>
      <c r="D245" s="43">
        <f t="shared" si="696"/>
        <v>0</v>
      </c>
      <c r="E245" s="43">
        <f t="shared" si="696"/>
        <v>0</v>
      </c>
      <c r="F245" s="43">
        <f t="shared" si="696"/>
        <v>0</v>
      </c>
      <c r="G245" s="43">
        <f t="shared" si="696"/>
        <v>0</v>
      </c>
      <c r="H245" s="43">
        <f t="shared" si="696"/>
        <v>0</v>
      </c>
      <c r="I245" s="43">
        <f t="shared" si="696"/>
        <v>0</v>
      </c>
      <c r="J245" s="43">
        <f t="shared" si="696"/>
        <v>0</v>
      </c>
      <c r="K245" s="43">
        <f t="shared" si="696"/>
        <v>0</v>
      </c>
      <c r="L245" s="43">
        <f t="shared" si="696"/>
        <v>0</v>
      </c>
      <c r="M245" s="43">
        <f t="shared" si="696"/>
        <v>0</v>
      </c>
      <c r="N245" s="43">
        <f t="shared" si="696"/>
        <v>0</v>
      </c>
      <c r="O245" s="258">
        <f t="shared" si="696"/>
        <v>0</v>
      </c>
      <c r="P245" s="252">
        <f t="shared" si="696"/>
        <v>0</v>
      </c>
      <c r="Q245" s="252"/>
      <c r="R245" s="252"/>
      <c r="S245" s="252"/>
      <c r="T245" s="269"/>
      <c r="U245" s="252"/>
      <c r="V245" s="252"/>
      <c r="X245" s="45">
        <f>IF(EXACT(A245,LCI!A85),LCI!G85,-1*10^6)</f>
        <v>0.5</v>
      </c>
      <c r="Y245" s="47">
        <f t="shared" si="411"/>
        <v>0</v>
      </c>
      <c r="Z245" s="47">
        <f t="shared" si="412"/>
        <v>0</v>
      </c>
      <c r="AA245" s="47">
        <f t="shared" si="413"/>
        <v>0</v>
      </c>
      <c r="AB245" s="47">
        <f t="shared" si="414"/>
        <v>0</v>
      </c>
      <c r="AC245" s="47">
        <f t="shared" si="415"/>
        <v>0</v>
      </c>
      <c r="AD245" s="47">
        <f t="shared" si="416"/>
        <v>0</v>
      </c>
      <c r="AE245" s="47">
        <f t="shared" si="417"/>
        <v>0</v>
      </c>
      <c r="AF245" s="47">
        <f t="shared" si="418"/>
        <v>0</v>
      </c>
      <c r="AG245" s="47">
        <f t="shared" si="419"/>
        <v>0</v>
      </c>
      <c r="AH245" s="47">
        <f t="shared" si="420"/>
        <v>0</v>
      </c>
      <c r="AI245" s="47">
        <f t="shared" si="421"/>
        <v>0</v>
      </c>
      <c r="AJ245" s="47">
        <f t="shared" si="499"/>
        <v>0</v>
      </c>
      <c r="AK245" s="47">
        <f t="shared" si="471"/>
        <v>0</v>
      </c>
      <c r="AL245" s="262">
        <f t="shared" si="472"/>
        <v>0</v>
      </c>
      <c r="AM245" s="260">
        <f t="shared" si="473"/>
        <v>0</v>
      </c>
      <c r="AN245" s="260">
        <f t="shared" si="681"/>
        <v>0</v>
      </c>
      <c r="AO245" s="260">
        <f t="shared" si="682"/>
        <v>0</v>
      </c>
      <c r="AP245" s="260">
        <f t="shared" si="683"/>
        <v>0</v>
      </c>
      <c r="AQ245" s="260">
        <f t="shared" si="684"/>
        <v>0</v>
      </c>
      <c r="AR245" s="260">
        <f t="shared" si="685"/>
        <v>0</v>
      </c>
      <c r="AS245" s="260">
        <f t="shared" si="686"/>
        <v>0</v>
      </c>
      <c r="AU245" s="41">
        <f>IF(EXACT(A245,LCI!A85),LCI!H85,-1*10^6)</f>
        <v>-2000</v>
      </c>
      <c r="AV245" s="71">
        <f t="shared" si="432"/>
        <v>0</v>
      </c>
      <c r="AW245" s="71">
        <f t="shared" si="433"/>
        <v>0</v>
      </c>
      <c r="AX245" s="71">
        <f t="shared" si="434"/>
        <v>0</v>
      </c>
      <c r="AY245" s="71">
        <f t="shared" si="435"/>
        <v>0</v>
      </c>
      <c r="AZ245" s="71">
        <f t="shared" si="436"/>
        <v>0</v>
      </c>
      <c r="BA245" s="71">
        <f t="shared" si="437"/>
        <v>0</v>
      </c>
      <c r="BB245" s="71">
        <f t="shared" si="438"/>
        <v>0</v>
      </c>
      <c r="BC245" s="71">
        <f t="shared" si="439"/>
        <v>0</v>
      </c>
      <c r="BD245" s="520">
        <f t="shared" si="440"/>
        <v>0</v>
      </c>
      <c r="BE245" s="521">
        <f t="shared" si="441"/>
        <v>0</v>
      </c>
      <c r="BF245" s="71">
        <f t="shared" si="442"/>
        <v>0</v>
      </c>
      <c r="BG245" s="521">
        <f t="shared" si="443"/>
        <v>0</v>
      </c>
      <c r="BH245" s="521">
        <f t="shared" si="444"/>
        <v>0</v>
      </c>
      <c r="BI245" s="71">
        <f t="shared" si="445"/>
        <v>0</v>
      </c>
      <c r="BJ245" s="71">
        <f t="shared" si="446"/>
        <v>0</v>
      </c>
      <c r="BK245" s="71">
        <f t="shared" si="447"/>
        <v>0</v>
      </c>
      <c r="BL245" s="71">
        <f t="shared" si="448"/>
        <v>0</v>
      </c>
      <c r="BM245" s="71">
        <f t="shared" si="449"/>
        <v>0</v>
      </c>
      <c r="BN245" s="71">
        <f t="shared" si="450"/>
        <v>0</v>
      </c>
      <c r="BO245" s="71">
        <f t="shared" si="451"/>
        <v>0</v>
      </c>
      <c r="BP245" s="71">
        <f t="shared" si="452"/>
        <v>0</v>
      </c>
      <c r="BR245" s="507">
        <f>IF(EXACT(A245,LCI!A85),LCI!I85,-1*10^6)</f>
        <v>0</v>
      </c>
      <c r="BS245" s="507">
        <f t="shared" si="474"/>
        <v>0</v>
      </c>
      <c r="BT245" s="507">
        <f t="shared" si="475"/>
        <v>0</v>
      </c>
      <c r="BU245" s="507">
        <f t="shared" si="475"/>
        <v>0</v>
      </c>
      <c r="BV245" s="507">
        <f t="shared" si="475"/>
        <v>0</v>
      </c>
      <c r="BW245" s="507">
        <f t="shared" si="454"/>
        <v>0</v>
      </c>
      <c r="BX245" s="507">
        <f t="shared" si="455"/>
        <v>0</v>
      </c>
      <c r="BY245" s="507">
        <f t="shared" si="456"/>
        <v>0</v>
      </c>
      <c r="BZ245" s="507">
        <f t="shared" si="457"/>
        <v>0</v>
      </c>
      <c r="CA245" s="507">
        <f t="shared" si="458"/>
        <v>0</v>
      </c>
      <c r="CB245" s="507">
        <f t="shared" si="459"/>
        <v>0</v>
      </c>
      <c r="CC245" s="507">
        <f t="shared" si="460"/>
        <v>0</v>
      </c>
      <c r="CD245" s="507">
        <f t="shared" si="461"/>
        <v>0</v>
      </c>
      <c r="CE245" s="507">
        <f t="shared" si="462"/>
        <v>0</v>
      </c>
      <c r="CF245" s="507">
        <f t="shared" si="463"/>
        <v>0</v>
      </c>
      <c r="CG245" s="507">
        <f t="shared" si="463"/>
        <v>0</v>
      </c>
      <c r="CH245" s="507">
        <f t="shared" si="463"/>
        <v>0</v>
      </c>
      <c r="CI245" s="507">
        <f t="shared" si="465"/>
        <v>0</v>
      </c>
      <c r="CJ245" s="507">
        <f t="shared" si="466"/>
        <v>0</v>
      </c>
      <c r="CK245" s="507">
        <f t="shared" si="467"/>
        <v>0</v>
      </c>
      <c r="CL245" s="507">
        <f t="shared" si="476"/>
        <v>0</v>
      </c>
      <c r="CM245" s="507">
        <f t="shared" si="468"/>
        <v>0</v>
      </c>
      <c r="CO245" s="511">
        <f>IF(EXACT(A245,LCI!A85),LCI!F85,-1*10^6)</f>
        <v>0</v>
      </c>
      <c r="CP245" s="511">
        <f t="shared" si="477"/>
        <v>0</v>
      </c>
      <c r="CQ245" s="511">
        <f t="shared" si="478"/>
        <v>0</v>
      </c>
      <c r="CR245" s="511">
        <f t="shared" si="479"/>
        <v>0</v>
      </c>
      <c r="CS245" s="511">
        <f t="shared" si="480"/>
        <v>0</v>
      </c>
      <c r="CT245" s="511">
        <f t="shared" si="481"/>
        <v>0</v>
      </c>
      <c r="CU245" s="511">
        <f t="shared" si="482"/>
        <v>0</v>
      </c>
      <c r="CV245" s="511">
        <f t="shared" si="483"/>
        <v>0</v>
      </c>
      <c r="CW245" s="511">
        <f t="shared" si="484"/>
        <v>0</v>
      </c>
      <c r="CX245" s="511">
        <f t="shared" si="485"/>
        <v>0</v>
      </c>
      <c r="CY245" s="511">
        <f t="shared" si="486"/>
        <v>0</v>
      </c>
      <c r="CZ245" s="511">
        <f t="shared" si="487"/>
        <v>0</v>
      </c>
      <c r="DA245" s="511">
        <f t="shared" si="488"/>
        <v>0</v>
      </c>
      <c r="DB245" s="511">
        <f t="shared" si="489"/>
        <v>0</v>
      </c>
      <c r="DC245" s="511">
        <f t="shared" si="490"/>
        <v>0</v>
      </c>
      <c r="DD245" s="511">
        <f t="shared" si="491"/>
        <v>0</v>
      </c>
      <c r="DE245" s="511">
        <f t="shared" si="492"/>
        <v>0</v>
      </c>
      <c r="DF245" s="511">
        <f t="shared" si="493"/>
        <v>0</v>
      </c>
      <c r="DG245" s="511">
        <f t="shared" si="494"/>
        <v>0</v>
      </c>
      <c r="DH245" s="511">
        <f t="shared" si="495"/>
        <v>0</v>
      </c>
      <c r="DI245" s="511">
        <f t="shared" si="496"/>
        <v>0</v>
      </c>
      <c r="DJ245" s="511">
        <f t="shared" si="497"/>
        <v>0</v>
      </c>
      <c r="DL245" s="530">
        <f>IF(EXACT(A245,LCI!A85),LCI!J85,-1*10^6)</f>
        <v>0</v>
      </c>
      <c r="DM245" s="530">
        <f t="shared" si="501"/>
        <v>0</v>
      </c>
      <c r="DN245" s="530">
        <f t="shared" si="502"/>
        <v>0</v>
      </c>
      <c r="DO245" s="530">
        <f t="shared" si="503"/>
        <v>0</v>
      </c>
      <c r="DP245" s="530">
        <f t="shared" si="504"/>
        <v>0</v>
      </c>
      <c r="DQ245" s="530">
        <f t="shared" si="505"/>
        <v>0</v>
      </c>
      <c r="DR245" s="530">
        <f t="shared" si="506"/>
        <v>0</v>
      </c>
      <c r="DS245" s="530">
        <f t="shared" si="507"/>
        <v>0</v>
      </c>
      <c r="DT245" s="530">
        <f t="shared" si="508"/>
        <v>0</v>
      </c>
      <c r="DU245" s="530">
        <f t="shared" si="509"/>
        <v>0</v>
      </c>
      <c r="DV245" s="530">
        <f t="shared" si="510"/>
        <v>0</v>
      </c>
      <c r="DW245" s="530">
        <f t="shared" si="511"/>
        <v>0</v>
      </c>
      <c r="DX245" s="530">
        <f t="shared" si="512"/>
        <v>0</v>
      </c>
      <c r="DY245" s="530">
        <f t="shared" si="513"/>
        <v>0</v>
      </c>
      <c r="DZ245" s="530">
        <f t="shared" si="514"/>
        <v>0</v>
      </c>
      <c r="EA245" s="530">
        <f t="shared" si="515"/>
        <v>0</v>
      </c>
      <c r="EB245" s="530">
        <f t="shared" si="516"/>
        <v>0</v>
      </c>
      <c r="EC245" s="530">
        <f t="shared" si="517"/>
        <v>0</v>
      </c>
      <c r="ED245" s="530">
        <f t="shared" si="518"/>
        <v>0</v>
      </c>
      <c r="EE245" s="530">
        <f t="shared" si="519"/>
        <v>0</v>
      </c>
      <c r="EF245" s="530">
        <f t="shared" si="520"/>
        <v>0</v>
      </c>
      <c r="EG245" s="530">
        <f t="shared" si="521"/>
        <v>0</v>
      </c>
      <c r="EI245" s="535">
        <f>IF(EXACT(A245,LCI!A85),LCI!K85,-1*10^6)</f>
        <v>0</v>
      </c>
      <c r="EJ245" s="531">
        <f t="shared" si="522"/>
        <v>0</v>
      </c>
      <c r="EK245" s="536">
        <f t="shared" si="523"/>
        <v>0</v>
      </c>
      <c r="EL245" s="531">
        <f t="shared" si="524"/>
        <v>0</v>
      </c>
      <c r="EM245" s="531">
        <f t="shared" si="525"/>
        <v>0</v>
      </c>
      <c r="EN245" s="531">
        <f t="shared" si="526"/>
        <v>0</v>
      </c>
      <c r="EO245" s="531">
        <f t="shared" si="527"/>
        <v>0</v>
      </c>
      <c r="EP245" s="531">
        <f t="shared" si="528"/>
        <v>0</v>
      </c>
      <c r="EQ245" s="531">
        <f t="shared" si="529"/>
        <v>0</v>
      </c>
      <c r="ER245" s="531">
        <f t="shared" si="530"/>
        <v>0</v>
      </c>
      <c r="ES245" s="531">
        <f t="shared" si="531"/>
        <v>0</v>
      </c>
      <c r="ET245" s="531">
        <f t="shared" si="532"/>
        <v>0</v>
      </c>
      <c r="EU245" s="531">
        <f t="shared" si="533"/>
        <v>0</v>
      </c>
      <c r="EV245" s="531">
        <f t="shared" si="534"/>
        <v>0</v>
      </c>
      <c r="EW245" s="531">
        <f t="shared" si="535"/>
        <v>0</v>
      </c>
      <c r="EX245" s="531">
        <f t="shared" si="536"/>
        <v>0</v>
      </c>
      <c r="EY245" s="531">
        <f t="shared" si="537"/>
        <v>0</v>
      </c>
      <c r="EZ245" s="531">
        <f t="shared" si="538"/>
        <v>0</v>
      </c>
      <c r="FA245" s="531">
        <f t="shared" si="539"/>
        <v>0</v>
      </c>
      <c r="FB245" s="531">
        <f t="shared" si="540"/>
        <v>0</v>
      </c>
      <c r="FC245" s="531">
        <f t="shared" si="541"/>
        <v>0</v>
      </c>
      <c r="FD245" s="531">
        <f t="shared" si="542"/>
        <v>0</v>
      </c>
      <c r="FF245" s="532">
        <f>IF(EXACT(A245,LCI!A85),LCI!L85,-1*10^6)</f>
        <v>0</v>
      </c>
      <c r="FG245" s="532">
        <f t="shared" si="543"/>
        <v>0</v>
      </c>
      <c r="FH245" s="532">
        <f t="shared" si="544"/>
        <v>0</v>
      </c>
      <c r="FI245" s="532">
        <f t="shared" si="545"/>
        <v>0</v>
      </c>
      <c r="FJ245" s="532">
        <f t="shared" si="546"/>
        <v>0</v>
      </c>
      <c r="FK245" s="532">
        <f t="shared" si="547"/>
        <v>0</v>
      </c>
      <c r="FL245" s="532">
        <f t="shared" si="548"/>
        <v>0</v>
      </c>
      <c r="FM245" s="532">
        <f t="shared" si="549"/>
        <v>0</v>
      </c>
      <c r="FN245" s="532">
        <f t="shared" si="550"/>
        <v>0</v>
      </c>
      <c r="FO245" s="532">
        <f t="shared" si="551"/>
        <v>0</v>
      </c>
      <c r="FP245" s="532">
        <f t="shared" si="552"/>
        <v>0</v>
      </c>
      <c r="FQ245" s="532">
        <f t="shared" si="553"/>
        <v>0</v>
      </c>
      <c r="FR245" s="532">
        <f t="shared" si="554"/>
        <v>0</v>
      </c>
      <c r="FS245" s="532">
        <f t="shared" si="555"/>
        <v>0</v>
      </c>
      <c r="FT245" s="532">
        <f t="shared" si="556"/>
        <v>0</v>
      </c>
      <c r="FU245" s="532">
        <f t="shared" si="557"/>
        <v>0</v>
      </c>
      <c r="FV245" s="532">
        <f t="shared" si="558"/>
        <v>0</v>
      </c>
      <c r="FW245" s="532">
        <f t="shared" si="559"/>
        <v>0</v>
      </c>
      <c r="FX245" s="532">
        <f t="shared" si="560"/>
        <v>0</v>
      </c>
      <c r="FY245" s="532">
        <f t="shared" si="561"/>
        <v>0</v>
      </c>
      <c r="FZ245" s="532">
        <f t="shared" si="562"/>
        <v>0</v>
      </c>
      <c r="GA245" s="532">
        <f t="shared" si="563"/>
        <v>0</v>
      </c>
      <c r="GC245" s="533">
        <f>IF(EXACT(A245,LCI!A85),LCI!M85,-1*10^6)</f>
        <v>0</v>
      </c>
      <c r="GD245" s="533">
        <f t="shared" si="564"/>
        <v>0</v>
      </c>
      <c r="GE245" s="533">
        <f t="shared" si="565"/>
        <v>0</v>
      </c>
      <c r="GF245" s="533">
        <f t="shared" si="566"/>
        <v>0</v>
      </c>
      <c r="GG245" s="533">
        <f t="shared" si="567"/>
        <v>0</v>
      </c>
      <c r="GH245" s="533">
        <f t="shared" si="568"/>
        <v>0</v>
      </c>
      <c r="GI245" s="533">
        <f t="shared" si="569"/>
        <v>0</v>
      </c>
      <c r="GJ245" s="533">
        <f t="shared" si="570"/>
        <v>0</v>
      </c>
      <c r="GK245" s="533">
        <f t="shared" si="571"/>
        <v>0</v>
      </c>
      <c r="GL245" s="533">
        <f t="shared" si="572"/>
        <v>0</v>
      </c>
      <c r="GM245" s="533">
        <f t="shared" si="573"/>
        <v>0</v>
      </c>
      <c r="GN245" s="533">
        <f t="shared" si="574"/>
        <v>0</v>
      </c>
      <c r="GO245" s="533">
        <f t="shared" si="575"/>
        <v>0</v>
      </c>
      <c r="GP245" s="533">
        <f t="shared" si="576"/>
        <v>0</v>
      </c>
      <c r="GQ245" s="533">
        <f t="shared" si="577"/>
        <v>0</v>
      </c>
      <c r="GR245" s="533">
        <f t="shared" si="578"/>
        <v>0</v>
      </c>
      <c r="GS245" s="533">
        <f t="shared" si="579"/>
        <v>0</v>
      </c>
      <c r="GT245" s="533">
        <f t="shared" si="580"/>
        <v>0</v>
      </c>
      <c r="GU245" s="533">
        <f t="shared" si="581"/>
        <v>0</v>
      </c>
      <c r="GV245" s="533">
        <f t="shared" si="582"/>
        <v>0</v>
      </c>
      <c r="GW245" s="533">
        <f t="shared" si="583"/>
        <v>0</v>
      </c>
      <c r="GX245" s="533">
        <f t="shared" si="584"/>
        <v>0</v>
      </c>
      <c r="GZ245" s="511">
        <f>IF(EXACT(A245,LCI!A85),LCI!N85,-1*10^6)</f>
        <v>0</v>
      </c>
      <c r="HA245" s="511"/>
      <c r="HB245" s="511"/>
      <c r="HC245" s="511"/>
      <c r="HD245" s="511"/>
      <c r="HE245" s="511"/>
      <c r="HF245" s="511"/>
      <c r="HG245" s="511"/>
      <c r="HH245" s="511"/>
      <c r="HI245" s="511"/>
      <c r="HJ245" s="511"/>
      <c r="HK245" s="511"/>
      <c r="HL245" s="511"/>
      <c r="HM245" s="511"/>
      <c r="HN245" s="511"/>
      <c r="HO245" s="511"/>
      <c r="HP245" s="511"/>
      <c r="HQ245" s="511"/>
      <c r="HR245" s="511"/>
      <c r="HS245" s="511"/>
      <c r="HT245" s="511"/>
      <c r="HU245" s="511"/>
      <c r="HW245" s="534">
        <f>IF(EXACT(A245,LCI!A85),LCI!O85,-1*10^6)</f>
        <v>0</v>
      </c>
      <c r="HX245" s="534">
        <f t="shared" si="585"/>
        <v>0</v>
      </c>
      <c r="HY245" s="534">
        <f t="shared" si="586"/>
        <v>0</v>
      </c>
      <c r="HZ245" s="534">
        <f t="shared" si="587"/>
        <v>0</v>
      </c>
      <c r="IA245" s="534">
        <f t="shared" si="588"/>
        <v>0</v>
      </c>
      <c r="IB245" s="534">
        <f t="shared" si="589"/>
        <v>0</v>
      </c>
      <c r="IC245" s="534">
        <f t="shared" si="590"/>
        <v>0</v>
      </c>
      <c r="ID245" s="534">
        <f t="shared" si="591"/>
        <v>0</v>
      </c>
      <c r="IE245" s="534">
        <f t="shared" si="592"/>
        <v>0</v>
      </c>
      <c r="IF245" s="534">
        <f t="shared" si="593"/>
        <v>0</v>
      </c>
      <c r="IG245" s="534">
        <f t="shared" si="594"/>
        <v>0</v>
      </c>
      <c r="IH245" s="534">
        <f t="shared" si="595"/>
        <v>0</v>
      </c>
      <c r="II245" s="534">
        <f t="shared" si="596"/>
        <v>0</v>
      </c>
      <c r="IJ245" s="534">
        <f t="shared" si="597"/>
        <v>0</v>
      </c>
      <c r="IK245" s="534">
        <f t="shared" si="598"/>
        <v>0</v>
      </c>
      <c r="IL245" s="534">
        <f t="shared" si="599"/>
        <v>0</v>
      </c>
      <c r="IM245" s="534">
        <f t="shared" si="600"/>
        <v>0</v>
      </c>
      <c r="IN245" s="534">
        <f t="shared" si="601"/>
        <v>0</v>
      </c>
      <c r="IO245" s="534">
        <f t="shared" si="602"/>
        <v>0</v>
      </c>
      <c r="IP245" s="534">
        <f t="shared" si="603"/>
        <v>0</v>
      </c>
      <c r="IQ245" s="534">
        <f t="shared" si="604"/>
        <v>0</v>
      </c>
      <c r="IR245" s="534">
        <f t="shared" si="605"/>
        <v>0</v>
      </c>
      <c r="IT245" s="531">
        <f>IF(EXACT(A245,LCI!A85),LCI!P85,-1*10^6)</f>
        <v>0</v>
      </c>
      <c r="IU245" s="531">
        <f t="shared" si="606"/>
        <v>0</v>
      </c>
      <c r="IV245" s="531">
        <f t="shared" si="607"/>
        <v>0</v>
      </c>
      <c r="IW245" s="531">
        <f t="shared" si="608"/>
        <v>0</v>
      </c>
      <c r="IX245" s="531">
        <f t="shared" si="609"/>
        <v>0</v>
      </c>
      <c r="IY245" s="531">
        <f t="shared" si="610"/>
        <v>0</v>
      </c>
      <c r="IZ245" s="531">
        <f t="shared" si="611"/>
        <v>0</v>
      </c>
      <c r="JA245" s="531">
        <f t="shared" si="612"/>
        <v>0</v>
      </c>
      <c r="JB245" s="531">
        <f t="shared" si="613"/>
        <v>0</v>
      </c>
      <c r="JC245" s="531">
        <f t="shared" si="614"/>
        <v>0</v>
      </c>
      <c r="JD245" s="531">
        <f t="shared" si="615"/>
        <v>0</v>
      </c>
      <c r="JE245" s="531">
        <f t="shared" si="616"/>
        <v>0</v>
      </c>
      <c r="JF245" s="531">
        <f t="shared" si="617"/>
        <v>0</v>
      </c>
      <c r="JG245" s="531">
        <f t="shared" si="618"/>
        <v>0</v>
      </c>
      <c r="JH245" s="531">
        <f t="shared" si="619"/>
        <v>0</v>
      </c>
      <c r="JI245" s="531">
        <f t="shared" si="620"/>
        <v>0</v>
      </c>
      <c r="JJ245" s="531">
        <f t="shared" si="621"/>
        <v>0</v>
      </c>
      <c r="JK245" s="531">
        <f t="shared" si="622"/>
        <v>0</v>
      </c>
      <c r="JL245" s="531">
        <f t="shared" si="623"/>
        <v>0</v>
      </c>
      <c r="JM245" s="531">
        <f t="shared" si="624"/>
        <v>0</v>
      </c>
      <c r="JN245" s="531">
        <f t="shared" si="625"/>
        <v>0</v>
      </c>
      <c r="JO245" s="531">
        <f t="shared" si="626"/>
        <v>0</v>
      </c>
      <c r="JQ245" s="532">
        <f>IF(EXACT(A245,LCI!A85),LCI!Q85,-1*10^6)</f>
        <v>0</v>
      </c>
      <c r="JR245" s="532">
        <f t="shared" si="627"/>
        <v>0</v>
      </c>
      <c r="JS245" s="532">
        <f t="shared" si="628"/>
        <v>0</v>
      </c>
      <c r="JT245" s="532">
        <f t="shared" si="629"/>
        <v>0</v>
      </c>
      <c r="JU245" s="532">
        <f t="shared" si="630"/>
        <v>0</v>
      </c>
      <c r="JV245" s="532">
        <f t="shared" si="631"/>
        <v>0</v>
      </c>
      <c r="JW245" s="532">
        <f t="shared" si="632"/>
        <v>0</v>
      </c>
      <c r="JX245" s="532">
        <f t="shared" si="633"/>
        <v>0</v>
      </c>
      <c r="JY245" s="532">
        <f t="shared" si="634"/>
        <v>0</v>
      </c>
      <c r="JZ245" s="532">
        <f t="shared" si="635"/>
        <v>0</v>
      </c>
      <c r="KA245" s="532">
        <f t="shared" si="636"/>
        <v>0</v>
      </c>
      <c r="KB245" s="532">
        <f t="shared" si="637"/>
        <v>0</v>
      </c>
      <c r="KC245" s="532">
        <f t="shared" si="638"/>
        <v>0</v>
      </c>
      <c r="KD245" s="532">
        <f t="shared" si="639"/>
        <v>0</v>
      </c>
      <c r="KE245" s="532">
        <f t="shared" si="640"/>
        <v>0</v>
      </c>
      <c r="KF245" s="532">
        <f t="shared" si="641"/>
        <v>0</v>
      </c>
      <c r="KG245" s="532">
        <f t="shared" si="642"/>
        <v>0</v>
      </c>
      <c r="KH245" s="532">
        <f t="shared" si="643"/>
        <v>0</v>
      </c>
      <c r="KI245" s="532">
        <f t="shared" si="644"/>
        <v>0</v>
      </c>
      <c r="KJ245" s="532">
        <f t="shared" si="645"/>
        <v>0</v>
      </c>
      <c r="KK245" s="532">
        <f t="shared" si="646"/>
        <v>0</v>
      </c>
      <c r="KL245" s="532">
        <f t="shared" si="647"/>
        <v>0</v>
      </c>
      <c r="KN245" s="533">
        <f>IF(EXACT(A245,LCI!A85),LCI!R85,-1*10^6)</f>
        <v>0</v>
      </c>
      <c r="KO245" s="533">
        <f t="shared" si="648"/>
        <v>0</v>
      </c>
      <c r="KP245" s="533">
        <f t="shared" si="649"/>
        <v>0</v>
      </c>
      <c r="KQ245" s="533">
        <f t="shared" si="650"/>
        <v>0</v>
      </c>
      <c r="KR245" s="533">
        <f t="shared" si="651"/>
        <v>0</v>
      </c>
      <c r="KS245" s="533">
        <f t="shared" si="652"/>
        <v>0</v>
      </c>
      <c r="KT245" s="533">
        <f t="shared" si="653"/>
        <v>0</v>
      </c>
      <c r="KU245" s="533">
        <f t="shared" si="654"/>
        <v>0</v>
      </c>
      <c r="KV245" s="533">
        <f t="shared" si="655"/>
        <v>0</v>
      </c>
      <c r="KW245" s="533">
        <f t="shared" si="656"/>
        <v>0</v>
      </c>
      <c r="KX245" s="533">
        <f t="shared" si="657"/>
        <v>0</v>
      </c>
      <c r="KY245" s="533">
        <f t="shared" si="658"/>
        <v>0</v>
      </c>
      <c r="KZ245" s="533">
        <f t="shared" si="659"/>
        <v>0</v>
      </c>
      <c r="LA245" s="533">
        <f t="shared" si="660"/>
        <v>0</v>
      </c>
      <c r="LB245" s="533">
        <f t="shared" si="661"/>
        <v>0</v>
      </c>
      <c r="LC245" s="533">
        <f t="shared" si="662"/>
        <v>0</v>
      </c>
      <c r="LD245" s="533">
        <f t="shared" si="663"/>
        <v>0</v>
      </c>
      <c r="LE245" s="533">
        <f t="shared" si="664"/>
        <v>0</v>
      </c>
      <c r="LF245" s="533">
        <f t="shared" si="665"/>
        <v>0</v>
      </c>
      <c r="LG245" s="533">
        <f t="shared" si="666"/>
        <v>0</v>
      </c>
      <c r="LH245" s="533">
        <f t="shared" si="667"/>
        <v>0</v>
      </c>
      <c r="LI245" s="533">
        <f t="shared" si="668"/>
        <v>0</v>
      </c>
    </row>
    <row r="246" spans="1:321" x14ac:dyDescent="0.25">
      <c r="A246" s="14" t="str">
        <f>LCI!A86</f>
        <v>Soybeans (kg/yr)</v>
      </c>
      <c r="B246" s="43">
        <f>B113-B60</f>
        <v>0</v>
      </c>
      <c r="C246" s="43">
        <f t="shared" ref="C246:P246" si="697">C113-C60</f>
        <v>0</v>
      </c>
      <c r="D246" s="43">
        <f t="shared" si="697"/>
        <v>0</v>
      </c>
      <c r="E246" s="43">
        <f t="shared" si="697"/>
        <v>0</v>
      </c>
      <c r="F246" s="43">
        <f t="shared" si="697"/>
        <v>0</v>
      </c>
      <c r="G246" s="43">
        <f t="shared" si="697"/>
        <v>0</v>
      </c>
      <c r="H246" s="43">
        <f t="shared" si="697"/>
        <v>0</v>
      </c>
      <c r="I246" s="43">
        <f t="shared" si="697"/>
        <v>0</v>
      </c>
      <c r="J246" s="43">
        <f t="shared" si="697"/>
        <v>0</v>
      </c>
      <c r="K246" s="43">
        <f t="shared" si="697"/>
        <v>0</v>
      </c>
      <c r="L246" s="43">
        <f t="shared" si="697"/>
        <v>0</v>
      </c>
      <c r="M246" s="43">
        <f t="shared" si="697"/>
        <v>0</v>
      </c>
      <c r="N246" s="43">
        <f t="shared" si="697"/>
        <v>0</v>
      </c>
      <c r="O246" s="258">
        <f t="shared" si="697"/>
        <v>0</v>
      </c>
      <c r="P246" s="252">
        <f t="shared" si="697"/>
        <v>0</v>
      </c>
      <c r="Q246" s="252"/>
      <c r="R246" s="252"/>
      <c r="S246" s="252"/>
      <c r="T246" s="269"/>
      <c r="U246" s="252"/>
      <c r="V246" s="252"/>
      <c r="X246" s="45">
        <f>IF(EXACT(A246,LCI!A86),LCI!G86,-1*10^6)</f>
        <v>0.55000000000000004</v>
      </c>
      <c r="Y246" s="47">
        <f t="shared" si="411"/>
        <v>0</v>
      </c>
      <c r="Z246" s="47">
        <f t="shared" si="412"/>
        <v>0</v>
      </c>
      <c r="AA246" s="47">
        <f t="shared" si="413"/>
        <v>0</v>
      </c>
      <c r="AB246" s="47">
        <f t="shared" si="414"/>
        <v>0</v>
      </c>
      <c r="AC246" s="47">
        <f t="shared" si="415"/>
        <v>0</v>
      </c>
      <c r="AD246" s="47">
        <f t="shared" si="416"/>
        <v>0</v>
      </c>
      <c r="AE246" s="47">
        <f t="shared" si="417"/>
        <v>0</v>
      </c>
      <c r="AF246" s="47">
        <f t="shared" si="418"/>
        <v>0</v>
      </c>
      <c r="AG246" s="47">
        <f t="shared" si="419"/>
        <v>0</v>
      </c>
      <c r="AH246" s="47">
        <f t="shared" si="420"/>
        <v>0</v>
      </c>
      <c r="AI246" s="47">
        <f t="shared" si="421"/>
        <v>0</v>
      </c>
      <c r="AJ246" s="47">
        <f t="shared" si="499"/>
        <v>0</v>
      </c>
      <c r="AK246" s="47">
        <f t="shared" si="471"/>
        <v>0</v>
      </c>
      <c r="AL246" s="262">
        <f t="shared" si="472"/>
        <v>0</v>
      </c>
      <c r="AM246" s="260">
        <f t="shared" si="473"/>
        <v>0</v>
      </c>
      <c r="AN246" s="260">
        <f t="shared" si="681"/>
        <v>0</v>
      </c>
      <c r="AO246" s="260">
        <f t="shared" si="682"/>
        <v>0</v>
      </c>
      <c r="AP246" s="260">
        <f t="shared" si="683"/>
        <v>0</v>
      </c>
      <c r="AQ246" s="260">
        <f t="shared" si="684"/>
        <v>0</v>
      </c>
      <c r="AR246" s="260">
        <f t="shared" si="685"/>
        <v>0</v>
      </c>
      <c r="AS246" s="260">
        <f t="shared" si="686"/>
        <v>0</v>
      </c>
      <c r="AU246" s="41">
        <f>IF(EXACT(A246,LCI!A86),LCI!H86,-1*10^6)</f>
        <v>-2000</v>
      </c>
      <c r="AV246" s="71">
        <f t="shared" si="432"/>
        <v>0</v>
      </c>
      <c r="AW246" s="71">
        <f t="shared" si="433"/>
        <v>0</v>
      </c>
      <c r="AX246" s="71">
        <f t="shared" si="434"/>
        <v>0</v>
      </c>
      <c r="AY246" s="71">
        <f t="shared" si="435"/>
        <v>0</v>
      </c>
      <c r="AZ246" s="71">
        <f t="shared" si="436"/>
        <v>0</v>
      </c>
      <c r="BA246" s="71">
        <f t="shared" si="437"/>
        <v>0</v>
      </c>
      <c r="BB246" s="71">
        <f t="shared" si="438"/>
        <v>0</v>
      </c>
      <c r="BC246" s="71">
        <f t="shared" si="439"/>
        <v>0</v>
      </c>
      <c r="BD246" s="520">
        <f t="shared" si="440"/>
        <v>0</v>
      </c>
      <c r="BE246" s="521">
        <f t="shared" si="441"/>
        <v>0</v>
      </c>
      <c r="BF246" s="71">
        <f t="shared" si="442"/>
        <v>0</v>
      </c>
      <c r="BG246" s="521">
        <f t="shared" si="443"/>
        <v>0</v>
      </c>
      <c r="BH246" s="521">
        <f t="shared" si="444"/>
        <v>0</v>
      </c>
      <c r="BI246" s="71">
        <f t="shared" si="445"/>
        <v>0</v>
      </c>
      <c r="BJ246" s="71">
        <f t="shared" si="446"/>
        <v>0</v>
      </c>
      <c r="BK246" s="71">
        <f t="shared" si="447"/>
        <v>0</v>
      </c>
      <c r="BL246" s="71">
        <f t="shared" si="448"/>
        <v>0</v>
      </c>
      <c r="BM246" s="71">
        <f t="shared" si="449"/>
        <v>0</v>
      </c>
      <c r="BN246" s="71">
        <f t="shared" si="450"/>
        <v>0</v>
      </c>
      <c r="BO246" s="71">
        <f t="shared" si="451"/>
        <v>0</v>
      </c>
      <c r="BP246" s="71">
        <f t="shared" si="452"/>
        <v>0</v>
      </c>
      <c r="BR246" s="507">
        <f>IF(EXACT(A246,LCI!A86),LCI!I86,-1*10^6)</f>
        <v>0</v>
      </c>
      <c r="BS246" s="507">
        <f t="shared" si="474"/>
        <v>0</v>
      </c>
      <c r="BT246" s="507">
        <f t="shared" si="475"/>
        <v>0</v>
      </c>
      <c r="BU246" s="507">
        <f t="shared" si="475"/>
        <v>0</v>
      </c>
      <c r="BV246" s="507">
        <f t="shared" si="475"/>
        <v>0</v>
      </c>
      <c r="BW246" s="507">
        <f t="shared" si="454"/>
        <v>0</v>
      </c>
      <c r="BX246" s="507">
        <f t="shared" si="455"/>
        <v>0</v>
      </c>
      <c r="BY246" s="507">
        <f t="shared" si="456"/>
        <v>0</v>
      </c>
      <c r="BZ246" s="507">
        <f t="shared" si="457"/>
        <v>0</v>
      </c>
      <c r="CA246" s="507">
        <f t="shared" si="458"/>
        <v>0</v>
      </c>
      <c r="CB246" s="507">
        <f t="shared" si="459"/>
        <v>0</v>
      </c>
      <c r="CC246" s="507">
        <f t="shared" si="460"/>
        <v>0</v>
      </c>
      <c r="CD246" s="507">
        <f t="shared" si="461"/>
        <v>0</v>
      </c>
      <c r="CE246" s="507">
        <f t="shared" si="462"/>
        <v>0</v>
      </c>
      <c r="CF246" s="507">
        <f t="shared" si="463"/>
        <v>0</v>
      </c>
      <c r="CG246" s="507">
        <f t="shared" si="463"/>
        <v>0</v>
      </c>
      <c r="CH246" s="507">
        <f t="shared" si="463"/>
        <v>0</v>
      </c>
      <c r="CI246" s="507">
        <f t="shared" si="465"/>
        <v>0</v>
      </c>
      <c r="CJ246" s="507">
        <f t="shared" si="466"/>
        <v>0</v>
      </c>
      <c r="CK246" s="507">
        <f t="shared" si="467"/>
        <v>0</v>
      </c>
      <c r="CL246" s="507">
        <f t="shared" si="476"/>
        <v>0</v>
      </c>
      <c r="CM246" s="507">
        <f t="shared" si="468"/>
        <v>0</v>
      </c>
      <c r="CO246" s="511">
        <f>IF(EXACT(A246,LCI!A86),LCI!F86,-1*10^6)</f>
        <v>0</v>
      </c>
      <c r="CP246" s="511">
        <f t="shared" si="477"/>
        <v>0</v>
      </c>
      <c r="CQ246" s="511">
        <f t="shared" si="478"/>
        <v>0</v>
      </c>
      <c r="CR246" s="511">
        <f t="shared" si="479"/>
        <v>0</v>
      </c>
      <c r="CS246" s="511">
        <f t="shared" si="480"/>
        <v>0</v>
      </c>
      <c r="CT246" s="511">
        <f t="shared" si="481"/>
        <v>0</v>
      </c>
      <c r="CU246" s="511">
        <f t="shared" si="482"/>
        <v>0</v>
      </c>
      <c r="CV246" s="511">
        <f t="shared" si="483"/>
        <v>0</v>
      </c>
      <c r="CW246" s="511">
        <f t="shared" si="484"/>
        <v>0</v>
      </c>
      <c r="CX246" s="511">
        <f t="shared" si="485"/>
        <v>0</v>
      </c>
      <c r="CY246" s="511">
        <f t="shared" si="486"/>
        <v>0</v>
      </c>
      <c r="CZ246" s="511">
        <f t="shared" si="487"/>
        <v>0</v>
      </c>
      <c r="DA246" s="511">
        <f t="shared" si="488"/>
        <v>0</v>
      </c>
      <c r="DB246" s="511">
        <f t="shared" si="489"/>
        <v>0</v>
      </c>
      <c r="DC246" s="511">
        <f t="shared" si="490"/>
        <v>0</v>
      </c>
      <c r="DD246" s="511">
        <f t="shared" si="491"/>
        <v>0</v>
      </c>
      <c r="DE246" s="511">
        <f t="shared" si="492"/>
        <v>0</v>
      </c>
      <c r="DF246" s="511">
        <f t="shared" si="493"/>
        <v>0</v>
      </c>
      <c r="DG246" s="511">
        <f t="shared" si="494"/>
        <v>0</v>
      </c>
      <c r="DH246" s="511">
        <f t="shared" si="495"/>
        <v>0</v>
      </c>
      <c r="DI246" s="511">
        <f t="shared" si="496"/>
        <v>0</v>
      </c>
      <c r="DJ246" s="511">
        <f t="shared" si="497"/>
        <v>0</v>
      </c>
      <c r="DL246" s="530">
        <f>IF(EXACT(A246,LCI!A86),LCI!J86,-1*10^6)</f>
        <v>0</v>
      </c>
      <c r="DM246" s="530">
        <f t="shared" si="501"/>
        <v>0</v>
      </c>
      <c r="DN246" s="530">
        <f t="shared" si="502"/>
        <v>0</v>
      </c>
      <c r="DO246" s="530">
        <f t="shared" si="503"/>
        <v>0</v>
      </c>
      <c r="DP246" s="530">
        <f t="shared" si="504"/>
        <v>0</v>
      </c>
      <c r="DQ246" s="530">
        <f t="shared" si="505"/>
        <v>0</v>
      </c>
      <c r="DR246" s="530">
        <f t="shared" si="506"/>
        <v>0</v>
      </c>
      <c r="DS246" s="530">
        <f t="shared" si="507"/>
        <v>0</v>
      </c>
      <c r="DT246" s="530">
        <f t="shared" si="508"/>
        <v>0</v>
      </c>
      <c r="DU246" s="530">
        <f t="shared" si="509"/>
        <v>0</v>
      </c>
      <c r="DV246" s="530">
        <f t="shared" si="510"/>
        <v>0</v>
      </c>
      <c r="DW246" s="530">
        <f t="shared" si="511"/>
        <v>0</v>
      </c>
      <c r="DX246" s="530">
        <f t="shared" si="512"/>
        <v>0</v>
      </c>
      <c r="DY246" s="530">
        <f t="shared" si="513"/>
        <v>0</v>
      </c>
      <c r="DZ246" s="530">
        <f t="shared" si="514"/>
        <v>0</v>
      </c>
      <c r="EA246" s="530">
        <f t="shared" si="515"/>
        <v>0</v>
      </c>
      <c r="EB246" s="530">
        <f t="shared" si="516"/>
        <v>0</v>
      </c>
      <c r="EC246" s="530">
        <f t="shared" si="517"/>
        <v>0</v>
      </c>
      <c r="ED246" s="530">
        <f t="shared" si="518"/>
        <v>0</v>
      </c>
      <c r="EE246" s="530">
        <f t="shared" si="519"/>
        <v>0</v>
      </c>
      <c r="EF246" s="530">
        <f t="shared" si="520"/>
        <v>0</v>
      </c>
      <c r="EG246" s="530">
        <f t="shared" si="521"/>
        <v>0</v>
      </c>
      <c r="EI246" s="535">
        <f>IF(EXACT(A246,LCI!A86),LCI!K86,-1*10^6)</f>
        <v>0</v>
      </c>
      <c r="EJ246" s="531">
        <f t="shared" si="522"/>
        <v>0</v>
      </c>
      <c r="EK246" s="536">
        <f t="shared" si="523"/>
        <v>0</v>
      </c>
      <c r="EL246" s="531">
        <f t="shared" si="524"/>
        <v>0</v>
      </c>
      <c r="EM246" s="531">
        <f t="shared" si="525"/>
        <v>0</v>
      </c>
      <c r="EN246" s="531">
        <f t="shared" si="526"/>
        <v>0</v>
      </c>
      <c r="EO246" s="531">
        <f t="shared" si="527"/>
        <v>0</v>
      </c>
      <c r="EP246" s="531">
        <f t="shared" si="528"/>
        <v>0</v>
      </c>
      <c r="EQ246" s="531">
        <f t="shared" si="529"/>
        <v>0</v>
      </c>
      <c r="ER246" s="531">
        <f t="shared" si="530"/>
        <v>0</v>
      </c>
      <c r="ES246" s="531">
        <f t="shared" si="531"/>
        <v>0</v>
      </c>
      <c r="ET246" s="531">
        <f t="shared" si="532"/>
        <v>0</v>
      </c>
      <c r="EU246" s="531">
        <f t="shared" si="533"/>
        <v>0</v>
      </c>
      <c r="EV246" s="531">
        <f t="shared" si="534"/>
        <v>0</v>
      </c>
      <c r="EW246" s="531">
        <f t="shared" si="535"/>
        <v>0</v>
      </c>
      <c r="EX246" s="531">
        <f t="shared" si="536"/>
        <v>0</v>
      </c>
      <c r="EY246" s="531">
        <f t="shared" si="537"/>
        <v>0</v>
      </c>
      <c r="EZ246" s="531">
        <f t="shared" si="538"/>
        <v>0</v>
      </c>
      <c r="FA246" s="531">
        <f t="shared" si="539"/>
        <v>0</v>
      </c>
      <c r="FB246" s="531">
        <f t="shared" si="540"/>
        <v>0</v>
      </c>
      <c r="FC246" s="531">
        <f t="shared" si="541"/>
        <v>0</v>
      </c>
      <c r="FD246" s="531">
        <f t="shared" si="542"/>
        <v>0</v>
      </c>
      <c r="FF246" s="532">
        <f>IF(EXACT(A246,LCI!A86),LCI!L86,-1*10^6)</f>
        <v>0</v>
      </c>
      <c r="FG246" s="532">
        <f t="shared" si="543"/>
        <v>0</v>
      </c>
      <c r="FH246" s="532">
        <f t="shared" si="544"/>
        <v>0</v>
      </c>
      <c r="FI246" s="532">
        <f t="shared" si="545"/>
        <v>0</v>
      </c>
      <c r="FJ246" s="532">
        <f t="shared" si="546"/>
        <v>0</v>
      </c>
      <c r="FK246" s="532">
        <f t="shared" si="547"/>
        <v>0</v>
      </c>
      <c r="FL246" s="532">
        <f t="shared" si="548"/>
        <v>0</v>
      </c>
      <c r="FM246" s="532">
        <f t="shared" si="549"/>
        <v>0</v>
      </c>
      <c r="FN246" s="532">
        <f t="shared" si="550"/>
        <v>0</v>
      </c>
      <c r="FO246" s="532">
        <f t="shared" si="551"/>
        <v>0</v>
      </c>
      <c r="FP246" s="532">
        <f t="shared" si="552"/>
        <v>0</v>
      </c>
      <c r="FQ246" s="532">
        <f t="shared" si="553"/>
        <v>0</v>
      </c>
      <c r="FR246" s="532">
        <f t="shared" si="554"/>
        <v>0</v>
      </c>
      <c r="FS246" s="532">
        <f t="shared" si="555"/>
        <v>0</v>
      </c>
      <c r="FT246" s="532">
        <f t="shared" si="556"/>
        <v>0</v>
      </c>
      <c r="FU246" s="532">
        <f t="shared" si="557"/>
        <v>0</v>
      </c>
      <c r="FV246" s="532">
        <f t="shared" si="558"/>
        <v>0</v>
      </c>
      <c r="FW246" s="532">
        <f t="shared" si="559"/>
        <v>0</v>
      </c>
      <c r="FX246" s="532">
        <f t="shared" si="560"/>
        <v>0</v>
      </c>
      <c r="FY246" s="532">
        <f t="shared" si="561"/>
        <v>0</v>
      </c>
      <c r="FZ246" s="532">
        <f t="shared" si="562"/>
        <v>0</v>
      </c>
      <c r="GA246" s="532">
        <f t="shared" si="563"/>
        <v>0</v>
      </c>
      <c r="GC246" s="533">
        <f>IF(EXACT(A246,LCI!A86),LCI!M86,-1*10^6)</f>
        <v>0</v>
      </c>
      <c r="GD246" s="533">
        <f t="shared" si="564"/>
        <v>0</v>
      </c>
      <c r="GE246" s="533">
        <f t="shared" si="565"/>
        <v>0</v>
      </c>
      <c r="GF246" s="533">
        <f t="shared" si="566"/>
        <v>0</v>
      </c>
      <c r="GG246" s="533">
        <f t="shared" si="567"/>
        <v>0</v>
      </c>
      <c r="GH246" s="533">
        <f t="shared" si="568"/>
        <v>0</v>
      </c>
      <c r="GI246" s="533">
        <f t="shared" si="569"/>
        <v>0</v>
      </c>
      <c r="GJ246" s="533">
        <f t="shared" si="570"/>
        <v>0</v>
      </c>
      <c r="GK246" s="533">
        <f t="shared" si="571"/>
        <v>0</v>
      </c>
      <c r="GL246" s="533">
        <f t="shared" si="572"/>
        <v>0</v>
      </c>
      <c r="GM246" s="533">
        <f t="shared" si="573"/>
        <v>0</v>
      </c>
      <c r="GN246" s="533">
        <f t="shared" si="574"/>
        <v>0</v>
      </c>
      <c r="GO246" s="533">
        <f t="shared" si="575"/>
        <v>0</v>
      </c>
      <c r="GP246" s="533">
        <f t="shared" si="576"/>
        <v>0</v>
      </c>
      <c r="GQ246" s="533">
        <f t="shared" si="577"/>
        <v>0</v>
      </c>
      <c r="GR246" s="533">
        <f t="shared" si="578"/>
        <v>0</v>
      </c>
      <c r="GS246" s="533">
        <f t="shared" si="579"/>
        <v>0</v>
      </c>
      <c r="GT246" s="533">
        <f t="shared" si="580"/>
        <v>0</v>
      </c>
      <c r="GU246" s="533">
        <f t="shared" si="581"/>
        <v>0</v>
      </c>
      <c r="GV246" s="533">
        <f t="shared" si="582"/>
        <v>0</v>
      </c>
      <c r="GW246" s="533">
        <f t="shared" si="583"/>
        <v>0</v>
      </c>
      <c r="GX246" s="533">
        <f t="shared" si="584"/>
        <v>0</v>
      </c>
      <c r="GZ246" s="511">
        <f>IF(EXACT(A246,LCI!A86),LCI!N86,-1*10^6)</f>
        <v>0</v>
      </c>
      <c r="HA246" s="511"/>
      <c r="HB246" s="511"/>
      <c r="HC246" s="511"/>
      <c r="HD246" s="511"/>
      <c r="HE246" s="511"/>
      <c r="HF246" s="511"/>
      <c r="HG246" s="511"/>
      <c r="HH246" s="511"/>
      <c r="HI246" s="511"/>
      <c r="HJ246" s="511"/>
      <c r="HK246" s="511"/>
      <c r="HL246" s="511"/>
      <c r="HM246" s="511"/>
      <c r="HN246" s="511"/>
      <c r="HO246" s="511"/>
      <c r="HP246" s="511"/>
      <c r="HQ246" s="511"/>
      <c r="HR246" s="511"/>
      <c r="HS246" s="511"/>
      <c r="HT246" s="511"/>
      <c r="HU246" s="511"/>
      <c r="HW246" s="534">
        <f>IF(EXACT(A246,LCI!A86),LCI!O86,-1*10^6)</f>
        <v>0</v>
      </c>
      <c r="HX246" s="534">
        <f t="shared" si="585"/>
        <v>0</v>
      </c>
      <c r="HY246" s="534">
        <f t="shared" si="586"/>
        <v>0</v>
      </c>
      <c r="HZ246" s="534">
        <f t="shared" si="587"/>
        <v>0</v>
      </c>
      <c r="IA246" s="534">
        <f t="shared" si="588"/>
        <v>0</v>
      </c>
      <c r="IB246" s="534">
        <f t="shared" si="589"/>
        <v>0</v>
      </c>
      <c r="IC246" s="534">
        <f t="shared" si="590"/>
        <v>0</v>
      </c>
      <c r="ID246" s="534">
        <f t="shared" si="591"/>
        <v>0</v>
      </c>
      <c r="IE246" s="534">
        <f t="shared" si="592"/>
        <v>0</v>
      </c>
      <c r="IF246" s="534">
        <f t="shared" si="593"/>
        <v>0</v>
      </c>
      <c r="IG246" s="534">
        <f t="shared" si="594"/>
        <v>0</v>
      </c>
      <c r="IH246" s="534">
        <f t="shared" si="595"/>
        <v>0</v>
      </c>
      <c r="II246" s="534">
        <f t="shared" si="596"/>
        <v>0</v>
      </c>
      <c r="IJ246" s="534">
        <f t="shared" si="597"/>
        <v>0</v>
      </c>
      <c r="IK246" s="534">
        <f t="shared" si="598"/>
        <v>0</v>
      </c>
      <c r="IL246" s="534">
        <f t="shared" si="599"/>
        <v>0</v>
      </c>
      <c r="IM246" s="534">
        <f t="shared" si="600"/>
        <v>0</v>
      </c>
      <c r="IN246" s="534">
        <f t="shared" si="601"/>
        <v>0</v>
      </c>
      <c r="IO246" s="534">
        <f t="shared" si="602"/>
        <v>0</v>
      </c>
      <c r="IP246" s="534">
        <f t="shared" si="603"/>
        <v>0</v>
      </c>
      <c r="IQ246" s="534">
        <f t="shared" si="604"/>
        <v>0</v>
      </c>
      <c r="IR246" s="534">
        <f t="shared" si="605"/>
        <v>0</v>
      </c>
      <c r="IT246" s="531">
        <f>IF(EXACT(A246,LCI!A86),LCI!P86,-1*10^6)</f>
        <v>0</v>
      </c>
      <c r="IU246" s="531">
        <f t="shared" si="606"/>
        <v>0</v>
      </c>
      <c r="IV246" s="531">
        <f t="shared" si="607"/>
        <v>0</v>
      </c>
      <c r="IW246" s="531">
        <f t="shared" si="608"/>
        <v>0</v>
      </c>
      <c r="IX246" s="531">
        <f t="shared" si="609"/>
        <v>0</v>
      </c>
      <c r="IY246" s="531">
        <f t="shared" si="610"/>
        <v>0</v>
      </c>
      <c r="IZ246" s="531">
        <f t="shared" si="611"/>
        <v>0</v>
      </c>
      <c r="JA246" s="531">
        <f t="shared" si="612"/>
        <v>0</v>
      </c>
      <c r="JB246" s="531">
        <f t="shared" si="613"/>
        <v>0</v>
      </c>
      <c r="JC246" s="531">
        <f t="shared" si="614"/>
        <v>0</v>
      </c>
      <c r="JD246" s="531">
        <f t="shared" si="615"/>
        <v>0</v>
      </c>
      <c r="JE246" s="531">
        <f t="shared" si="616"/>
        <v>0</v>
      </c>
      <c r="JF246" s="531">
        <f t="shared" si="617"/>
        <v>0</v>
      </c>
      <c r="JG246" s="531">
        <f t="shared" si="618"/>
        <v>0</v>
      </c>
      <c r="JH246" s="531">
        <f t="shared" si="619"/>
        <v>0</v>
      </c>
      <c r="JI246" s="531">
        <f t="shared" si="620"/>
        <v>0</v>
      </c>
      <c r="JJ246" s="531">
        <f t="shared" si="621"/>
        <v>0</v>
      </c>
      <c r="JK246" s="531">
        <f t="shared" si="622"/>
        <v>0</v>
      </c>
      <c r="JL246" s="531">
        <f t="shared" si="623"/>
        <v>0</v>
      </c>
      <c r="JM246" s="531">
        <f t="shared" si="624"/>
        <v>0</v>
      </c>
      <c r="JN246" s="531">
        <f t="shared" si="625"/>
        <v>0</v>
      </c>
      <c r="JO246" s="531">
        <f t="shared" si="626"/>
        <v>0</v>
      </c>
      <c r="JQ246" s="532">
        <f>IF(EXACT(A246,LCI!A86),LCI!Q86,-1*10^6)</f>
        <v>0</v>
      </c>
      <c r="JR246" s="532">
        <f t="shared" si="627"/>
        <v>0</v>
      </c>
      <c r="JS246" s="532">
        <f t="shared" si="628"/>
        <v>0</v>
      </c>
      <c r="JT246" s="532">
        <f t="shared" si="629"/>
        <v>0</v>
      </c>
      <c r="JU246" s="532">
        <f t="shared" si="630"/>
        <v>0</v>
      </c>
      <c r="JV246" s="532">
        <f t="shared" si="631"/>
        <v>0</v>
      </c>
      <c r="JW246" s="532">
        <f t="shared" si="632"/>
        <v>0</v>
      </c>
      <c r="JX246" s="532">
        <f t="shared" si="633"/>
        <v>0</v>
      </c>
      <c r="JY246" s="532">
        <f t="shared" si="634"/>
        <v>0</v>
      </c>
      <c r="JZ246" s="532">
        <f t="shared" si="635"/>
        <v>0</v>
      </c>
      <c r="KA246" s="532">
        <f t="shared" si="636"/>
        <v>0</v>
      </c>
      <c r="KB246" s="532">
        <f t="shared" si="637"/>
        <v>0</v>
      </c>
      <c r="KC246" s="532">
        <f t="shared" si="638"/>
        <v>0</v>
      </c>
      <c r="KD246" s="532">
        <f t="shared" si="639"/>
        <v>0</v>
      </c>
      <c r="KE246" s="532">
        <f t="shared" si="640"/>
        <v>0</v>
      </c>
      <c r="KF246" s="532">
        <f t="shared" si="641"/>
        <v>0</v>
      </c>
      <c r="KG246" s="532">
        <f t="shared" si="642"/>
        <v>0</v>
      </c>
      <c r="KH246" s="532">
        <f t="shared" si="643"/>
        <v>0</v>
      </c>
      <c r="KI246" s="532">
        <f t="shared" si="644"/>
        <v>0</v>
      </c>
      <c r="KJ246" s="532">
        <f t="shared" si="645"/>
        <v>0</v>
      </c>
      <c r="KK246" s="532">
        <f t="shared" si="646"/>
        <v>0</v>
      </c>
      <c r="KL246" s="532">
        <f t="shared" si="647"/>
        <v>0</v>
      </c>
      <c r="KN246" s="533">
        <f>IF(EXACT(A246,LCI!A86),LCI!R86,-1*10^6)</f>
        <v>0</v>
      </c>
      <c r="KO246" s="533">
        <f t="shared" si="648"/>
        <v>0</v>
      </c>
      <c r="KP246" s="533">
        <f t="shared" si="649"/>
        <v>0</v>
      </c>
      <c r="KQ246" s="533">
        <f t="shared" si="650"/>
        <v>0</v>
      </c>
      <c r="KR246" s="533">
        <f t="shared" si="651"/>
        <v>0</v>
      </c>
      <c r="KS246" s="533">
        <f t="shared" si="652"/>
        <v>0</v>
      </c>
      <c r="KT246" s="533">
        <f t="shared" si="653"/>
        <v>0</v>
      </c>
      <c r="KU246" s="533">
        <f t="shared" si="654"/>
        <v>0</v>
      </c>
      <c r="KV246" s="533">
        <f t="shared" si="655"/>
        <v>0</v>
      </c>
      <c r="KW246" s="533">
        <f t="shared" si="656"/>
        <v>0</v>
      </c>
      <c r="KX246" s="533">
        <f t="shared" si="657"/>
        <v>0</v>
      </c>
      <c r="KY246" s="533">
        <f t="shared" si="658"/>
        <v>0</v>
      </c>
      <c r="KZ246" s="533">
        <f t="shared" si="659"/>
        <v>0</v>
      </c>
      <c r="LA246" s="533">
        <f t="shared" si="660"/>
        <v>0</v>
      </c>
      <c r="LB246" s="533">
        <f t="shared" si="661"/>
        <v>0</v>
      </c>
      <c r="LC246" s="533">
        <f t="shared" si="662"/>
        <v>0</v>
      </c>
      <c r="LD246" s="533">
        <f t="shared" si="663"/>
        <v>0</v>
      </c>
      <c r="LE246" s="533">
        <f t="shared" si="664"/>
        <v>0</v>
      </c>
      <c r="LF246" s="533">
        <f t="shared" si="665"/>
        <v>0</v>
      </c>
      <c r="LG246" s="533">
        <f t="shared" si="666"/>
        <v>0</v>
      </c>
      <c r="LH246" s="533">
        <f t="shared" si="667"/>
        <v>0</v>
      </c>
      <c r="LI246" s="533">
        <f t="shared" si="668"/>
        <v>0</v>
      </c>
    </row>
    <row r="247" spans="1:321" x14ac:dyDescent="0.25">
      <c r="A247" s="14" t="str">
        <f>LCI!A87</f>
        <v>Syncrude (kg/yr)</v>
      </c>
      <c r="B247" s="43">
        <f>B132-B83</f>
        <v>0</v>
      </c>
      <c r="C247" s="43">
        <f t="shared" ref="C247:P247" si="698">C132-C83</f>
        <v>0</v>
      </c>
      <c r="D247" s="43">
        <f t="shared" si="698"/>
        <v>0</v>
      </c>
      <c r="E247" s="43">
        <f t="shared" si="698"/>
        <v>0</v>
      </c>
      <c r="F247" s="43">
        <f t="shared" si="698"/>
        <v>0</v>
      </c>
      <c r="G247" s="43">
        <f t="shared" si="698"/>
        <v>0</v>
      </c>
      <c r="H247" s="43">
        <f t="shared" si="698"/>
        <v>0</v>
      </c>
      <c r="I247" s="43">
        <f t="shared" si="698"/>
        <v>0</v>
      </c>
      <c r="J247" s="43">
        <f t="shared" si="698"/>
        <v>0</v>
      </c>
      <c r="K247" s="43">
        <f t="shared" si="698"/>
        <v>0</v>
      </c>
      <c r="L247" s="43">
        <f t="shared" si="698"/>
        <v>0</v>
      </c>
      <c r="M247" s="43">
        <f t="shared" si="698"/>
        <v>0</v>
      </c>
      <c r="N247" s="43">
        <f t="shared" si="698"/>
        <v>0</v>
      </c>
      <c r="O247" s="258">
        <f t="shared" si="698"/>
        <v>0</v>
      </c>
      <c r="P247" s="252">
        <f t="shared" si="698"/>
        <v>0</v>
      </c>
      <c r="Q247" s="252"/>
      <c r="R247" s="252"/>
      <c r="S247" s="252"/>
      <c r="T247" s="269"/>
      <c r="U247" s="252"/>
      <c r="V247" s="252"/>
      <c r="X247" s="45">
        <f>IF(EXACT(A247,LCI!A87),LCI!G87,-1*10^6)</f>
        <v>0.5</v>
      </c>
      <c r="Y247" s="47">
        <f t="shared" si="411"/>
        <v>0</v>
      </c>
      <c r="Z247" s="47">
        <f t="shared" si="412"/>
        <v>0</v>
      </c>
      <c r="AA247" s="47">
        <f t="shared" si="413"/>
        <v>0</v>
      </c>
      <c r="AB247" s="47">
        <f t="shared" si="414"/>
        <v>0</v>
      </c>
      <c r="AC247" s="47">
        <f t="shared" si="415"/>
        <v>0</v>
      </c>
      <c r="AD247" s="47">
        <f t="shared" si="416"/>
        <v>0</v>
      </c>
      <c r="AE247" s="47">
        <f t="shared" si="417"/>
        <v>0</v>
      </c>
      <c r="AF247" s="47">
        <f t="shared" si="418"/>
        <v>0</v>
      </c>
      <c r="AG247" s="47">
        <f t="shared" si="419"/>
        <v>0</v>
      </c>
      <c r="AH247" s="47">
        <f t="shared" si="420"/>
        <v>0</v>
      </c>
      <c r="AI247" s="47">
        <f t="shared" si="421"/>
        <v>0</v>
      </c>
      <c r="AJ247" s="47">
        <f t="shared" si="499"/>
        <v>0</v>
      </c>
      <c r="AK247" s="47">
        <f t="shared" si="471"/>
        <v>0</v>
      </c>
      <c r="AL247" s="262">
        <f t="shared" si="472"/>
        <v>0</v>
      </c>
      <c r="AM247" s="260">
        <f t="shared" si="473"/>
        <v>0</v>
      </c>
      <c r="AN247" s="260">
        <f t="shared" si="681"/>
        <v>0</v>
      </c>
      <c r="AO247" s="260">
        <f t="shared" si="682"/>
        <v>0</v>
      </c>
      <c r="AP247" s="260">
        <f t="shared" si="683"/>
        <v>0</v>
      </c>
      <c r="AQ247" s="260">
        <f t="shared" si="684"/>
        <v>0</v>
      </c>
      <c r="AR247" s="260">
        <f t="shared" si="685"/>
        <v>0</v>
      </c>
      <c r="AS247" s="260">
        <f t="shared" si="686"/>
        <v>0</v>
      </c>
      <c r="AU247" s="41">
        <f>IF(EXACT(A247,LCI!A87),LCI!H87,-1*10^6)</f>
        <v>-2000</v>
      </c>
      <c r="AV247" s="71">
        <f t="shared" si="432"/>
        <v>0</v>
      </c>
      <c r="AW247" s="71">
        <f t="shared" si="433"/>
        <v>0</v>
      </c>
      <c r="AX247" s="71">
        <f t="shared" si="434"/>
        <v>0</v>
      </c>
      <c r="AY247" s="71">
        <f t="shared" si="435"/>
        <v>0</v>
      </c>
      <c r="AZ247" s="71">
        <f t="shared" si="436"/>
        <v>0</v>
      </c>
      <c r="BA247" s="71">
        <f t="shared" si="437"/>
        <v>0</v>
      </c>
      <c r="BB247" s="71">
        <f t="shared" si="438"/>
        <v>0</v>
      </c>
      <c r="BC247" s="71">
        <f t="shared" si="439"/>
        <v>0</v>
      </c>
      <c r="BD247" s="520">
        <f t="shared" si="440"/>
        <v>0</v>
      </c>
      <c r="BE247" s="521">
        <f t="shared" si="441"/>
        <v>0</v>
      </c>
      <c r="BF247" s="71">
        <f t="shared" si="442"/>
        <v>0</v>
      </c>
      <c r="BG247" s="521">
        <f t="shared" si="443"/>
        <v>0</v>
      </c>
      <c r="BH247" s="521">
        <f t="shared" si="444"/>
        <v>0</v>
      </c>
      <c r="BI247" s="71">
        <f t="shared" si="445"/>
        <v>0</v>
      </c>
      <c r="BJ247" s="71">
        <f t="shared" si="446"/>
        <v>0</v>
      </c>
      <c r="BK247" s="71">
        <f t="shared" si="447"/>
        <v>0</v>
      </c>
      <c r="BL247" s="71">
        <f t="shared" si="448"/>
        <v>0</v>
      </c>
      <c r="BM247" s="71">
        <f t="shared" si="449"/>
        <v>0</v>
      </c>
      <c r="BN247" s="71">
        <f t="shared" si="450"/>
        <v>0</v>
      </c>
      <c r="BO247" s="71">
        <f t="shared" si="451"/>
        <v>0</v>
      </c>
      <c r="BP247" s="71">
        <f t="shared" si="452"/>
        <v>0</v>
      </c>
      <c r="BR247" s="507">
        <f>IF(EXACT(A247,LCI!A87),LCI!I87,-1*10^6)</f>
        <v>0</v>
      </c>
      <c r="BS247" s="507">
        <f t="shared" si="474"/>
        <v>0</v>
      </c>
      <c r="BT247" s="507">
        <f t="shared" si="475"/>
        <v>0</v>
      </c>
      <c r="BU247" s="507">
        <f t="shared" si="475"/>
        <v>0</v>
      </c>
      <c r="BV247" s="507">
        <f t="shared" si="475"/>
        <v>0</v>
      </c>
      <c r="BW247" s="507">
        <f t="shared" si="454"/>
        <v>0</v>
      </c>
      <c r="BX247" s="507">
        <f t="shared" si="455"/>
        <v>0</v>
      </c>
      <c r="BY247" s="507">
        <f t="shared" si="456"/>
        <v>0</v>
      </c>
      <c r="BZ247" s="507">
        <f t="shared" si="457"/>
        <v>0</v>
      </c>
      <c r="CA247" s="507">
        <f t="shared" si="458"/>
        <v>0</v>
      </c>
      <c r="CB247" s="507">
        <f t="shared" si="459"/>
        <v>0</v>
      </c>
      <c r="CC247" s="507">
        <f t="shared" si="460"/>
        <v>0</v>
      </c>
      <c r="CD247" s="507">
        <f t="shared" si="461"/>
        <v>0</v>
      </c>
      <c r="CE247" s="507">
        <f t="shared" si="462"/>
        <v>0</v>
      </c>
      <c r="CF247" s="507">
        <f t="shared" si="463"/>
        <v>0</v>
      </c>
      <c r="CG247" s="507">
        <f t="shared" si="463"/>
        <v>0</v>
      </c>
      <c r="CH247" s="507">
        <f t="shared" si="463"/>
        <v>0</v>
      </c>
      <c r="CI247" s="507">
        <f t="shared" si="465"/>
        <v>0</v>
      </c>
      <c r="CJ247" s="507">
        <f t="shared" si="466"/>
        <v>0</v>
      </c>
      <c r="CK247" s="507">
        <f t="shared" si="467"/>
        <v>0</v>
      </c>
      <c r="CL247" s="507">
        <f t="shared" si="476"/>
        <v>0</v>
      </c>
      <c r="CM247" s="507">
        <f t="shared" si="468"/>
        <v>0</v>
      </c>
      <c r="CO247" s="511">
        <f>IF(EXACT(A247,LCI!A87),LCI!F87,-1*10^6)</f>
        <v>0</v>
      </c>
      <c r="CP247" s="511">
        <f t="shared" si="477"/>
        <v>0</v>
      </c>
      <c r="CQ247" s="511">
        <f t="shared" si="478"/>
        <v>0</v>
      </c>
      <c r="CR247" s="511">
        <f t="shared" si="479"/>
        <v>0</v>
      </c>
      <c r="CS247" s="511">
        <f t="shared" si="480"/>
        <v>0</v>
      </c>
      <c r="CT247" s="511">
        <f t="shared" si="481"/>
        <v>0</v>
      </c>
      <c r="CU247" s="511">
        <f t="shared" si="482"/>
        <v>0</v>
      </c>
      <c r="CV247" s="511">
        <f t="shared" si="483"/>
        <v>0</v>
      </c>
      <c r="CW247" s="511">
        <f t="shared" si="484"/>
        <v>0</v>
      </c>
      <c r="CX247" s="511">
        <f t="shared" si="485"/>
        <v>0</v>
      </c>
      <c r="CY247" s="511">
        <f t="shared" si="486"/>
        <v>0</v>
      </c>
      <c r="CZ247" s="511">
        <f t="shared" si="487"/>
        <v>0</v>
      </c>
      <c r="DA247" s="511">
        <f t="shared" si="488"/>
        <v>0</v>
      </c>
      <c r="DB247" s="511">
        <f t="shared" si="489"/>
        <v>0</v>
      </c>
      <c r="DC247" s="511">
        <f t="shared" si="490"/>
        <v>0</v>
      </c>
      <c r="DD247" s="511">
        <f t="shared" si="491"/>
        <v>0</v>
      </c>
      <c r="DE247" s="511">
        <f t="shared" si="492"/>
        <v>0</v>
      </c>
      <c r="DF247" s="511">
        <f t="shared" si="493"/>
        <v>0</v>
      </c>
      <c r="DG247" s="511">
        <f t="shared" si="494"/>
        <v>0</v>
      </c>
      <c r="DH247" s="511">
        <f t="shared" si="495"/>
        <v>0</v>
      </c>
      <c r="DI247" s="511">
        <f t="shared" si="496"/>
        <v>0</v>
      </c>
      <c r="DJ247" s="511">
        <f t="shared" si="497"/>
        <v>0</v>
      </c>
      <c r="DL247" s="530">
        <f>IF(EXACT(A247,LCI!A87),LCI!J87,-1*10^6)</f>
        <v>0</v>
      </c>
      <c r="DM247" s="530">
        <f t="shared" si="501"/>
        <v>0</v>
      </c>
      <c r="DN247" s="530">
        <f t="shared" si="502"/>
        <v>0</v>
      </c>
      <c r="DO247" s="530">
        <f t="shared" si="503"/>
        <v>0</v>
      </c>
      <c r="DP247" s="530">
        <f t="shared" si="504"/>
        <v>0</v>
      </c>
      <c r="DQ247" s="530">
        <f t="shared" si="505"/>
        <v>0</v>
      </c>
      <c r="DR247" s="530">
        <f t="shared" si="506"/>
        <v>0</v>
      </c>
      <c r="DS247" s="530">
        <f t="shared" si="507"/>
        <v>0</v>
      </c>
      <c r="DT247" s="530">
        <f t="shared" si="508"/>
        <v>0</v>
      </c>
      <c r="DU247" s="530">
        <f t="shared" si="509"/>
        <v>0</v>
      </c>
      <c r="DV247" s="530">
        <f t="shared" si="510"/>
        <v>0</v>
      </c>
      <c r="DW247" s="530">
        <f t="shared" si="511"/>
        <v>0</v>
      </c>
      <c r="DX247" s="530">
        <f t="shared" si="512"/>
        <v>0</v>
      </c>
      <c r="DY247" s="530">
        <f t="shared" si="513"/>
        <v>0</v>
      </c>
      <c r="DZ247" s="530">
        <f t="shared" si="514"/>
        <v>0</v>
      </c>
      <c r="EA247" s="530">
        <f t="shared" si="515"/>
        <v>0</v>
      </c>
      <c r="EB247" s="530">
        <f t="shared" si="516"/>
        <v>0</v>
      </c>
      <c r="EC247" s="530">
        <f t="shared" si="517"/>
        <v>0</v>
      </c>
      <c r="ED247" s="530">
        <f t="shared" si="518"/>
        <v>0</v>
      </c>
      <c r="EE247" s="530">
        <f t="shared" si="519"/>
        <v>0</v>
      </c>
      <c r="EF247" s="530">
        <f t="shared" si="520"/>
        <v>0</v>
      </c>
      <c r="EG247" s="530">
        <f t="shared" si="521"/>
        <v>0</v>
      </c>
      <c r="EI247" s="535">
        <f>IF(EXACT(A247,LCI!A87),LCI!K87,-1*10^6)</f>
        <v>0</v>
      </c>
      <c r="EJ247" s="531">
        <f t="shared" si="522"/>
        <v>0</v>
      </c>
      <c r="EK247" s="536">
        <f t="shared" si="523"/>
        <v>0</v>
      </c>
      <c r="EL247" s="531">
        <f t="shared" si="524"/>
        <v>0</v>
      </c>
      <c r="EM247" s="531">
        <f t="shared" si="525"/>
        <v>0</v>
      </c>
      <c r="EN247" s="531">
        <f t="shared" si="526"/>
        <v>0</v>
      </c>
      <c r="EO247" s="531">
        <f t="shared" si="527"/>
        <v>0</v>
      </c>
      <c r="EP247" s="531">
        <f t="shared" si="528"/>
        <v>0</v>
      </c>
      <c r="EQ247" s="531">
        <f t="shared" si="529"/>
        <v>0</v>
      </c>
      <c r="ER247" s="531">
        <f t="shared" si="530"/>
        <v>0</v>
      </c>
      <c r="ES247" s="531">
        <f t="shared" si="531"/>
        <v>0</v>
      </c>
      <c r="ET247" s="531">
        <f t="shared" si="532"/>
        <v>0</v>
      </c>
      <c r="EU247" s="531">
        <f t="shared" si="533"/>
        <v>0</v>
      </c>
      <c r="EV247" s="531">
        <f t="shared" si="534"/>
        <v>0</v>
      </c>
      <c r="EW247" s="531">
        <f t="shared" si="535"/>
        <v>0</v>
      </c>
      <c r="EX247" s="531">
        <f t="shared" si="536"/>
        <v>0</v>
      </c>
      <c r="EY247" s="531">
        <f t="shared" si="537"/>
        <v>0</v>
      </c>
      <c r="EZ247" s="531">
        <f t="shared" si="538"/>
        <v>0</v>
      </c>
      <c r="FA247" s="531">
        <f t="shared" si="539"/>
        <v>0</v>
      </c>
      <c r="FB247" s="531">
        <f t="shared" si="540"/>
        <v>0</v>
      </c>
      <c r="FC247" s="531">
        <f t="shared" si="541"/>
        <v>0</v>
      </c>
      <c r="FD247" s="531">
        <f t="shared" si="542"/>
        <v>0</v>
      </c>
      <c r="FF247" s="532">
        <f>IF(EXACT(A247,LCI!A87),LCI!L87,-1*10^6)</f>
        <v>0</v>
      </c>
      <c r="FG247" s="532">
        <f t="shared" si="543"/>
        <v>0</v>
      </c>
      <c r="FH247" s="532">
        <f t="shared" si="544"/>
        <v>0</v>
      </c>
      <c r="FI247" s="532">
        <f t="shared" si="545"/>
        <v>0</v>
      </c>
      <c r="FJ247" s="532">
        <f t="shared" si="546"/>
        <v>0</v>
      </c>
      <c r="FK247" s="532">
        <f t="shared" si="547"/>
        <v>0</v>
      </c>
      <c r="FL247" s="532">
        <f t="shared" si="548"/>
        <v>0</v>
      </c>
      <c r="FM247" s="532">
        <f t="shared" si="549"/>
        <v>0</v>
      </c>
      <c r="FN247" s="532">
        <f t="shared" si="550"/>
        <v>0</v>
      </c>
      <c r="FO247" s="532">
        <f t="shared" si="551"/>
        <v>0</v>
      </c>
      <c r="FP247" s="532">
        <f t="shared" si="552"/>
        <v>0</v>
      </c>
      <c r="FQ247" s="532">
        <f t="shared" si="553"/>
        <v>0</v>
      </c>
      <c r="FR247" s="532">
        <f t="shared" si="554"/>
        <v>0</v>
      </c>
      <c r="FS247" s="532">
        <f t="shared" si="555"/>
        <v>0</v>
      </c>
      <c r="FT247" s="532">
        <f t="shared" si="556"/>
        <v>0</v>
      </c>
      <c r="FU247" s="532">
        <f t="shared" si="557"/>
        <v>0</v>
      </c>
      <c r="FV247" s="532">
        <f t="shared" si="558"/>
        <v>0</v>
      </c>
      <c r="FW247" s="532">
        <f t="shared" si="559"/>
        <v>0</v>
      </c>
      <c r="FX247" s="532">
        <f t="shared" si="560"/>
        <v>0</v>
      </c>
      <c r="FY247" s="532">
        <f t="shared" si="561"/>
        <v>0</v>
      </c>
      <c r="FZ247" s="532">
        <f t="shared" si="562"/>
        <v>0</v>
      </c>
      <c r="GA247" s="532">
        <f t="shared" si="563"/>
        <v>0</v>
      </c>
      <c r="GC247" s="533">
        <f>IF(EXACT(A247,LCI!A87),LCI!M87,-1*10^6)</f>
        <v>0</v>
      </c>
      <c r="GD247" s="533">
        <f t="shared" si="564"/>
        <v>0</v>
      </c>
      <c r="GE247" s="533">
        <f t="shared" si="565"/>
        <v>0</v>
      </c>
      <c r="GF247" s="533">
        <f t="shared" si="566"/>
        <v>0</v>
      </c>
      <c r="GG247" s="533">
        <f t="shared" si="567"/>
        <v>0</v>
      </c>
      <c r="GH247" s="533">
        <f t="shared" si="568"/>
        <v>0</v>
      </c>
      <c r="GI247" s="533">
        <f t="shared" si="569"/>
        <v>0</v>
      </c>
      <c r="GJ247" s="533">
        <f t="shared" si="570"/>
        <v>0</v>
      </c>
      <c r="GK247" s="533">
        <f t="shared" si="571"/>
        <v>0</v>
      </c>
      <c r="GL247" s="533">
        <f t="shared" si="572"/>
        <v>0</v>
      </c>
      <c r="GM247" s="533">
        <f t="shared" si="573"/>
        <v>0</v>
      </c>
      <c r="GN247" s="533">
        <f t="shared" si="574"/>
        <v>0</v>
      </c>
      <c r="GO247" s="533">
        <f t="shared" si="575"/>
        <v>0</v>
      </c>
      <c r="GP247" s="533">
        <f t="shared" si="576"/>
        <v>0</v>
      </c>
      <c r="GQ247" s="533">
        <f t="shared" si="577"/>
        <v>0</v>
      </c>
      <c r="GR247" s="533">
        <f t="shared" si="578"/>
        <v>0</v>
      </c>
      <c r="GS247" s="533">
        <f t="shared" si="579"/>
        <v>0</v>
      </c>
      <c r="GT247" s="533">
        <f t="shared" si="580"/>
        <v>0</v>
      </c>
      <c r="GU247" s="533">
        <f t="shared" si="581"/>
        <v>0</v>
      </c>
      <c r="GV247" s="533">
        <f t="shared" si="582"/>
        <v>0</v>
      </c>
      <c r="GW247" s="533">
        <f t="shared" si="583"/>
        <v>0</v>
      </c>
      <c r="GX247" s="533">
        <f t="shared" si="584"/>
        <v>0</v>
      </c>
      <c r="GZ247" s="511">
        <f>IF(EXACT(A247,LCI!A87),LCI!N87,-1*10^6)</f>
        <v>0</v>
      </c>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W247" s="534">
        <f>IF(EXACT(A247,LCI!A87),LCI!O87,-1*10^6)</f>
        <v>0</v>
      </c>
      <c r="HX247" s="534">
        <f t="shared" si="585"/>
        <v>0</v>
      </c>
      <c r="HY247" s="534">
        <f t="shared" si="586"/>
        <v>0</v>
      </c>
      <c r="HZ247" s="534">
        <f t="shared" si="587"/>
        <v>0</v>
      </c>
      <c r="IA247" s="534">
        <f t="shared" si="588"/>
        <v>0</v>
      </c>
      <c r="IB247" s="534">
        <f t="shared" si="589"/>
        <v>0</v>
      </c>
      <c r="IC247" s="534">
        <f t="shared" si="590"/>
        <v>0</v>
      </c>
      <c r="ID247" s="534">
        <f t="shared" si="591"/>
        <v>0</v>
      </c>
      <c r="IE247" s="534">
        <f t="shared" si="592"/>
        <v>0</v>
      </c>
      <c r="IF247" s="534">
        <f t="shared" si="593"/>
        <v>0</v>
      </c>
      <c r="IG247" s="534">
        <f t="shared" si="594"/>
        <v>0</v>
      </c>
      <c r="IH247" s="534">
        <f t="shared" si="595"/>
        <v>0</v>
      </c>
      <c r="II247" s="534">
        <f t="shared" si="596"/>
        <v>0</v>
      </c>
      <c r="IJ247" s="534">
        <f t="shared" si="597"/>
        <v>0</v>
      </c>
      <c r="IK247" s="534">
        <f t="shared" si="598"/>
        <v>0</v>
      </c>
      <c r="IL247" s="534">
        <f t="shared" si="599"/>
        <v>0</v>
      </c>
      <c r="IM247" s="534">
        <f t="shared" si="600"/>
        <v>0</v>
      </c>
      <c r="IN247" s="534">
        <f t="shared" si="601"/>
        <v>0</v>
      </c>
      <c r="IO247" s="534">
        <f t="shared" si="602"/>
        <v>0</v>
      </c>
      <c r="IP247" s="534">
        <f t="shared" si="603"/>
        <v>0</v>
      </c>
      <c r="IQ247" s="534">
        <f t="shared" si="604"/>
        <v>0</v>
      </c>
      <c r="IR247" s="534">
        <f t="shared" si="605"/>
        <v>0</v>
      </c>
      <c r="IT247" s="531">
        <f>IF(EXACT(A247,LCI!A87),LCI!P87,-1*10^6)</f>
        <v>0</v>
      </c>
      <c r="IU247" s="531">
        <f t="shared" si="606"/>
        <v>0</v>
      </c>
      <c r="IV247" s="531">
        <f t="shared" si="607"/>
        <v>0</v>
      </c>
      <c r="IW247" s="531">
        <f t="shared" si="608"/>
        <v>0</v>
      </c>
      <c r="IX247" s="531">
        <f t="shared" si="609"/>
        <v>0</v>
      </c>
      <c r="IY247" s="531">
        <f t="shared" si="610"/>
        <v>0</v>
      </c>
      <c r="IZ247" s="531">
        <f t="shared" si="611"/>
        <v>0</v>
      </c>
      <c r="JA247" s="531">
        <f t="shared" si="612"/>
        <v>0</v>
      </c>
      <c r="JB247" s="531">
        <f t="shared" si="613"/>
        <v>0</v>
      </c>
      <c r="JC247" s="531">
        <f t="shared" si="614"/>
        <v>0</v>
      </c>
      <c r="JD247" s="531">
        <f t="shared" si="615"/>
        <v>0</v>
      </c>
      <c r="JE247" s="531">
        <f t="shared" si="616"/>
        <v>0</v>
      </c>
      <c r="JF247" s="531">
        <f t="shared" si="617"/>
        <v>0</v>
      </c>
      <c r="JG247" s="531">
        <f t="shared" si="618"/>
        <v>0</v>
      </c>
      <c r="JH247" s="531">
        <f t="shared" si="619"/>
        <v>0</v>
      </c>
      <c r="JI247" s="531">
        <f t="shared" si="620"/>
        <v>0</v>
      </c>
      <c r="JJ247" s="531">
        <f t="shared" si="621"/>
        <v>0</v>
      </c>
      <c r="JK247" s="531">
        <f t="shared" si="622"/>
        <v>0</v>
      </c>
      <c r="JL247" s="531">
        <f t="shared" si="623"/>
        <v>0</v>
      </c>
      <c r="JM247" s="531">
        <f t="shared" si="624"/>
        <v>0</v>
      </c>
      <c r="JN247" s="531">
        <f t="shared" si="625"/>
        <v>0</v>
      </c>
      <c r="JO247" s="531">
        <f t="shared" si="626"/>
        <v>0</v>
      </c>
      <c r="JQ247" s="532">
        <f>IF(EXACT(A247,LCI!A87),LCI!Q87,-1*10^6)</f>
        <v>0</v>
      </c>
      <c r="JR247" s="532">
        <f t="shared" si="627"/>
        <v>0</v>
      </c>
      <c r="JS247" s="532">
        <f t="shared" si="628"/>
        <v>0</v>
      </c>
      <c r="JT247" s="532">
        <f t="shared" si="629"/>
        <v>0</v>
      </c>
      <c r="JU247" s="532">
        <f t="shared" si="630"/>
        <v>0</v>
      </c>
      <c r="JV247" s="532">
        <f t="shared" si="631"/>
        <v>0</v>
      </c>
      <c r="JW247" s="532">
        <f t="shared" si="632"/>
        <v>0</v>
      </c>
      <c r="JX247" s="532">
        <f t="shared" si="633"/>
        <v>0</v>
      </c>
      <c r="JY247" s="532">
        <f t="shared" si="634"/>
        <v>0</v>
      </c>
      <c r="JZ247" s="532">
        <f t="shared" si="635"/>
        <v>0</v>
      </c>
      <c r="KA247" s="532">
        <f t="shared" si="636"/>
        <v>0</v>
      </c>
      <c r="KB247" s="532">
        <f t="shared" si="637"/>
        <v>0</v>
      </c>
      <c r="KC247" s="532">
        <f t="shared" si="638"/>
        <v>0</v>
      </c>
      <c r="KD247" s="532">
        <f t="shared" si="639"/>
        <v>0</v>
      </c>
      <c r="KE247" s="532">
        <f t="shared" si="640"/>
        <v>0</v>
      </c>
      <c r="KF247" s="532">
        <f t="shared" si="641"/>
        <v>0</v>
      </c>
      <c r="KG247" s="532">
        <f t="shared" si="642"/>
        <v>0</v>
      </c>
      <c r="KH247" s="532">
        <f t="shared" si="643"/>
        <v>0</v>
      </c>
      <c r="KI247" s="532">
        <f t="shared" si="644"/>
        <v>0</v>
      </c>
      <c r="KJ247" s="532">
        <f t="shared" si="645"/>
        <v>0</v>
      </c>
      <c r="KK247" s="532">
        <f t="shared" si="646"/>
        <v>0</v>
      </c>
      <c r="KL247" s="532">
        <f t="shared" si="647"/>
        <v>0</v>
      </c>
      <c r="KN247" s="533">
        <f>IF(EXACT(A247,LCI!A87),LCI!R87,-1*10^6)</f>
        <v>0</v>
      </c>
      <c r="KO247" s="533">
        <f t="shared" si="648"/>
        <v>0</v>
      </c>
      <c r="KP247" s="533">
        <f t="shared" si="649"/>
        <v>0</v>
      </c>
      <c r="KQ247" s="533">
        <f t="shared" si="650"/>
        <v>0</v>
      </c>
      <c r="KR247" s="533">
        <f t="shared" si="651"/>
        <v>0</v>
      </c>
      <c r="KS247" s="533">
        <f t="shared" si="652"/>
        <v>0</v>
      </c>
      <c r="KT247" s="533">
        <f t="shared" si="653"/>
        <v>0</v>
      </c>
      <c r="KU247" s="533">
        <f t="shared" si="654"/>
        <v>0</v>
      </c>
      <c r="KV247" s="533">
        <f t="shared" si="655"/>
        <v>0</v>
      </c>
      <c r="KW247" s="533">
        <f t="shared" si="656"/>
        <v>0</v>
      </c>
      <c r="KX247" s="533">
        <f t="shared" si="657"/>
        <v>0</v>
      </c>
      <c r="KY247" s="533">
        <f t="shared" si="658"/>
        <v>0</v>
      </c>
      <c r="KZ247" s="533">
        <f t="shared" si="659"/>
        <v>0</v>
      </c>
      <c r="LA247" s="533">
        <f t="shared" si="660"/>
        <v>0</v>
      </c>
      <c r="LB247" s="533">
        <f t="shared" si="661"/>
        <v>0</v>
      </c>
      <c r="LC247" s="533">
        <f t="shared" si="662"/>
        <v>0</v>
      </c>
      <c r="LD247" s="533">
        <f t="shared" si="663"/>
        <v>0</v>
      </c>
      <c r="LE247" s="533">
        <f t="shared" si="664"/>
        <v>0</v>
      </c>
      <c r="LF247" s="533">
        <f t="shared" si="665"/>
        <v>0</v>
      </c>
      <c r="LG247" s="533">
        <f t="shared" si="666"/>
        <v>0</v>
      </c>
      <c r="LH247" s="533">
        <f t="shared" si="667"/>
        <v>0</v>
      </c>
      <c r="LI247" s="533">
        <f t="shared" si="668"/>
        <v>0</v>
      </c>
    </row>
    <row r="248" spans="1:321" x14ac:dyDescent="0.25">
      <c r="A248" s="14" t="str">
        <f>LCI!A88</f>
        <v>Wastewater, Gasification (kg/yr)</v>
      </c>
      <c r="B248" s="43">
        <f>B133</f>
        <v>0</v>
      </c>
      <c r="C248" s="43">
        <f t="shared" ref="C248:P248" si="699">C133</f>
        <v>0</v>
      </c>
      <c r="D248" s="43">
        <f t="shared" si="699"/>
        <v>0</v>
      </c>
      <c r="E248" s="43">
        <f t="shared" si="699"/>
        <v>0</v>
      </c>
      <c r="F248" s="43">
        <f t="shared" si="699"/>
        <v>0</v>
      </c>
      <c r="G248" s="43">
        <f t="shared" si="699"/>
        <v>0</v>
      </c>
      <c r="H248" s="43">
        <f t="shared" si="699"/>
        <v>0</v>
      </c>
      <c r="I248" s="43">
        <f t="shared" si="699"/>
        <v>0</v>
      </c>
      <c r="J248" s="43">
        <f t="shared" si="699"/>
        <v>865988.5</v>
      </c>
      <c r="K248" s="43">
        <f t="shared" si="699"/>
        <v>673254.39999999991</v>
      </c>
      <c r="L248" s="43">
        <f>L133</f>
        <v>1653080</v>
      </c>
      <c r="M248" s="43">
        <f t="shared" si="699"/>
        <v>0</v>
      </c>
      <c r="N248" s="43">
        <f t="shared" si="699"/>
        <v>0</v>
      </c>
      <c r="O248" s="258">
        <f t="shared" si="699"/>
        <v>751400</v>
      </c>
      <c r="P248" s="252">
        <f t="shared" si="699"/>
        <v>0</v>
      </c>
      <c r="Q248" s="252"/>
      <c r="R248" s="252"/>
      <c r="S248" s="252"/>
      <c r="T248" s="269"/>
      <c r="U248" s="252"/>
      <c r="V248" s="252"/>
      <c r="X248" s="45">
        <f>IF(EXACT(A248,LCI!A88),LCI!G88,-1*10^6)</f>
        <v>-1.17E-3</v>
      </c>
      <c r="Y248" s="47">
        <f t="shared" si="411"/>
        <v>0</v>
      </c>
      <c r="Z248" s="47">
        <f t="shared" si="412"/>
        <v>0</v>
      </c>
      <c r="AA248" s="47">
        <f t="shared" si="413"/>
        <v>0</v>
      </c>
      <c r="AB248" s="47">
        <f t="shared" si="414"/>
        <v>0</v>
      </c>
      <c r="AC248" s="47">
        <f t="shared" si="415"/>
        <v>0</v>
      </c>
      <c r="AD248" s="47">
        <f t="shared" si="416"/>
        <v>0</v>
      </c>
      <c r="AE248" s="47">
        <f t="shared" si="417"/>
        <v>0</v>
      </c>
      <c r="AF248" s="47">
        <f t="shared" si="418"/>
        <v>0</v>
      </c>
      <c r="AG248" s="47">
        <f t="shared" si="419"/>
        <v>-1013.206545</v>
      </c>
      <c r="AH248" s="47">
        <f t="shared" si="420"/>
        <v>-787.70764799999995</v>
      </c>
      <c r="AI248" s="47">
        <f t="shared" si="421"/>
        <v>-1934.1036000000001</v>
      </c>
      <c r="AJ248" s="47">
        <f t="shared" si="499"/>
        <v>0</v>
      </c>
      <c r="AK248" s="47">
        <f t="shared" si="471"/>
        <v>0</v>
      </c>
      <c r="AL248" s="262">
        <f t="shared" si="472"/>
        <v>-879.13800000000003</v>
      </c>
      <c r="AM248" s="260">
        <f t="shared" si="473"/>
        <v>0</v>
      </c>
      <c r="AN248" s="260">
        <f t="shared" si="681"/>
        <v>0</v>
      </c>
      <c r="AO248" s="260">
        <f t="shared" si="682"/>
        <v>0</v>
      </c>
      <c r="AP248" s="260">
        <f t="shared" si="683"/>
        <v>0</v>
      </c>
      <c r="AQ248" s="260">
        <f t="shared" si="684"/>
        <v>0</v>
      </c>
      <c r="AR248" s="260">
        <f t="shared" si="685"/>
        <v>0</v>
      </c>
      <c r="AS248" s="260">
        <f t="shared" si="686"/>
        <v>0</v>
      </c>
      <c r="AU248" s="41">
        <f>IF(EXACT(A248,LCI!A88),LCI!H88,-1*10^6)</f>
        <v>0</v>
      </c>
      <c r="AV248" s="71">
        <f t="shared" si="432"/>
        <v>0</v>
      </c>
      <c r="AW248" s="71">
        <f t="shared" si="433"/>
        <v>0</v>
      </c>
      <c r="AX248" s="71">
        <f t="shared" si="434"/>
        <v>0</v>
      </c>
      <c r="AY248" s="71">
        <f t="shared" si="435"/>
        <v>0</v>
      </c>
      <c r="AZ248" s="71">
        <f t="shared" si="436"/>
        <v>0</v>
      </c>
      <c r="BA248" s="71">
        <f t="shared" si="437"/>
        <v>0</v>
      </c>
      <c r="BB248" s="71">
        <f t="shared" si="438"/>
        <v>0</v>
      </c>
      <c r="BC248" s="71">
        <f t="shared" si="439"/>
        <v>0</v>
      </c>
      <c r="BD248" s="520">
        <f t="shared" si="440"/>
        <v>0</v>
      </c>
      <c r="BE248" s="521">
        <f t="shared" si="441"/>
        <v>0</v>
      </c>
      <c r="BF248" s="71">
        <f t="shared" si="442"/>
        <v>0</v>
      </c>
      <c r="BG248" s="521">
        <f t="shared" si="443"/>
        <v>0</v>
      </c>
      <c r="BH248" s="521">
        <f t="shared" si="444"/>
        <v>0</v>
      </c>
      <c r="BI248" s="71">
        <f t="shared" si="445"/>
        <v>0</v>
      </c>
      <c r="BJ248" s="71">
        <f t="shared" si="446"/>
        <v>0</v>
      </c>
      <c r="BK248" s="71">
        <f t="shared" si="447"/>
        <v>0</v>
      </c>
      <c r="BL248" s="71">
        <f t="shared" si="448"/>
        <v>0</v>
      </c>
      <c r="BM248" s="71">
        <f t="shared" si="449"/>
        <v>0</v>
      </c>
      <c r="BN248" s="71">
        <f t="shared" si="450"/>
        <v>0</v>
      </c>
      <c r="BO248" s="71">
        <f t="shared" si="451"/>
        <v>0</v>
      </c>
      <c r="BP248" s="71">
        <f t="shared" si="452"/>
        <v>0</v>
      </c>
      <c r="BR248" s="507">
        <f>IF(EXACT(A248,LCI!A88),LCI!I88,-1*10^6)</f>
        <v>0</v>
      </c>
      <c r="BS248" s="507">
        <f t="shared" si="474"/>
        <v>0</v>
      </c>
      <c r="BT248" s="507">
        <f t="shared" si="475"/>
        <v>0</v>
      </c>
      <c r="BU248" s="507">
        <f t="shared" si="475"/>
        <v>0</v>
      </c>
      <c r="BV248" s="507">
        <f t="shared" si="475"/>
        <v>0</v>
      </c>
      <c r="BW248" s="507">
        <f t="shared" si="454"/>
        <v>0</v>
      </c>
      <c r="BX248" s="507">
        <f t="shared" si="455"/>
        <v>0</v>
      </c>
      <c r="BY248" s="507">
        <f t="shared" si="456"/>
        <v>0</v>
      </c>
      <c r="BZ248" s="507">
        <f t="shared" si="457"/>
        <v>0</v>
      </c>
      <c r="CA248" s="507">
        <f t="shared" si="458"/>
        <v>0</v>
      </c>
      <c r="CB248" s="507">
        <f t="shared" si="459"/>
        <v>0</v>
      </c>
      <c r="CC248" s="507">
        <f t="shared" si="460"/>
        <v>0</v>
      </c>
      <c r="CD248" s="507">
        <f t="shared" si="461"/>
        <v>0</v>
      </c>
      <c r="CE248" s="507">
        <f t="shared" si="462"/>
        <v>0</v>
      </c>
      <c r="CF248" s="507">
        <f t="shared" si="463"/>
        <v>0</v>
      </c>
      <c r="CG248" s="507">
        <f t="shared" si="463"/>
        <v>0</v>
      </c>
      <c r="CH248" s="507">
        <f t="shared" si="463"/>
        <v>0</v>
      </c>
      <c r="CI248" s="507">
        <f t="shared" si="465"/>
        <v>0</v>
      </c>
      <c r="CJ248" s="507">
        <f t="shared" si="466"/>
        <v>0</v>
      </c>
      <c r="CK248" s="507">
        <f t="shared" si="467"/>
        <v>0</v>
      </c>
      <c r="CL248" s="507">
        <f t="shared" si="476"/>
        <v>0</v>
      </c>
      <c r="CM248" s="507">
        <f t="shared" si="468"/>
        <v>0</v>
      </c>
      <c r="CO248" s="511">
        <f>IF(EXACT(A248,LCI!A88),LCI!F88,-1*10^6)</f>
        <v>0</v>
      </c>
      <c r="CP248" s="511">
        <f t="shared" si="477"/>
        <v>0</v>
      </c>
      <c r="CQ248" s="511">
        <f t="shared" si="478"/>
        <v>0</v>
      </c>
      <c r="CR248" s="511">
        <f t="shared" si="479"/>
        <v>0</v>
      </c>
      <c r="CS248" s="511">
        <f t="shared" si="480"/>
        <v>0</v>
      </c>
      <c r="CT248" s="511">
        <f t="shared" si="481"/>
        <v>0</v>
      </c>
      <c r="CU248" s="511">
        <f t="shared" si="482"/>
        <v>0</v>
      </c>
      <c r="CV248" s="511">
        <f t="shared" si="483"/>
        <v>0</v>
      </c>
      <c r="CW248" s="511">
        <f t="shared" si="484"/>
        <v>0</v>
      </c>
      <c r="CX248" s="511">
        <f t="shared" si="485"/>
        <v>0</v>
      </c>
      <c r="CY248" s="511">
        <f t="shared" si="486"/>
        <v>0</v>
      </c>
      <c r="CZ248" s="511">
        <f t="shared" si="487"/>
        <v>0</v>
      </c>
      <c r="DA248" s="511">
        <f t="shared" si="488"/>
        <v>0</v>
      </c>
      <c r="DB248" s="511">
        <f t="shared" si="489"/>
        <v>0</v>
      </c>
      <c r="DC248" s="511">
        <f t="shared" si="490"/>
        <v>0</v>
      </c>
      <c r="DD248" s="511">
        <f t="shared" si="491"/>
        <v>0</v>
      </c>
      <c r="DE248" s="511">
        <f t="shared" si="492"/>
        <v>0</v>
      </c>
      <c r="DF248" s="511">
        <f t="shared" si="493"/>
        <v>0</v>
      </c>
      <c r="DG248" s="511">
        <f t="shared" si="494"/>
        <v>0</v>
      </c>
      <c r="DH248" s="511">
        <f t="shared" si="495"/>
        <v>0</v>
      </c>
      <c r="DI248" s="511">
        <f t="shared" si="496"/>
        <v>0</v>
      </c>
      <c r="DJ248" s="511">
        <f t="shared" si="497"/>
        <v>0</v>
      </c>
      <c r="DL248" s="530">
        <f>IF(EXACT(A248,LCI!A88),LCI!J88,-1*10^6)</f>
        <v>0</v>
      </c>
      <c r="DM248" s="530">
        <f t="shared" si="501"/>
        <v>0</v>
      </c>
      <c r="DN248" s="530">
        <f t="shared" si="502"/>
        <v>0</v>
      </c>
      <c r="DO248" s="530">
        <f t="shared" si="503"/>
        <v>0</v>
      </c>
      <c r="DP248" s="530">
        <f t="shared" si="504"/>
        <v>0</v>
      </c>
      <c r="DQ248" s="530">
        <f t="shared" si="505"/>
        <v>0</v>
      </c>
      <c r="DR248" s="530">
        <f t="shared" si="506"/>
        <v>0</v>
      </c>
      <c r="DS248" s="530">
        <f t="shared" si="507"/>
        <v>0</v>
      </c>
      <c r="DT248" s="530">
        <f t="shared" si="508"/>
        <v>0</v>
      </c>
      <c r="DU248" s="530">
        <f t="shared" si="509"/>
        <v>0</v>
      </c>
      <c r="DV248" s="530">
        <f t="shared" si="510"/>
        <v>0</v>
      </c>
      <c r="DW248" s="530">
        <f t="shared" si="511"/>
        <v>0</v>
      </c>
      <c r="DX248" s="530">
        <f t="shared" si="512"/>
        <v>0</v>
      </c>
      <c r="DY248" s="530">
        <f t="shared" si="513"/>
        <v>0</v>
      </c>
      <c r="DZ248" s="530">
        <f t="shared" si="514"/>
        <v>0</v>
      </c>
      <c r="EA248" s="530">
        <f t="shared" si="515"/>
        <v>0</v>
      </c>
      <c r="EB248" s="530">
        <f t="shared" si="516"/>
        <v>0</v>
      </c>
      <c r="EC248" s="530">
        <f t="shared" si="517"/>
        <v>0</v>
      </c>
      <c r="ED248" s="530">
        <f t="shared" si="518"/>
        <v>0</v>
      </c>
      <c r="EE248" s="530">
        <f t="shared" si="519"/>
        <v>0</v>
      </c>
      <c r="EF248" s="530">
        <f t="shared" si="520"/>
        <v>0</v>
      </c>
      <c r="EG248" s="530">
        <f t="shared" si="521"/>
        <v>0</v>
      </c>
      <c r="EI248" s="535">
        <f>IF(EXACT(A248,LCI!A88),LCI!K88,-1*10^6)</f>
        <v>0</v>
      </c>
      <c r="EJ248" s="531">
        <f t="shared" si="522"/>
        <v>0</v>
      </c>
      <c r="EK248" s="536">
        <f t="shared" si="523"/>
        <v>0</v>
      </c>
      <c r="EL248" s="531">
        <f t="shared" si="524"/>
        <v>0</v>
      </c>
      <c r="EM248" s="531">
        <f t="shared" si="525"/>
        <v>0</v>
      </c>
      <c r="EN248" s="531">
        <f t="shared" si="526"/>
        <v>0</v>
      </c>
      <c r="EO248" s="531">
        <f t="shared" si="527"/>
        <v>0</v>
      </c>
      <c r="EP248" s="531">
        <f t="shared" si="528"/>
        <v>0</v>
      </c>
      <c r="EQ248" s="531">
        <f t="shared" si="529"/>
        <v>0</v>
      </c>
      <c r="ER248" s="531">
        <f t="shared" si="530"/>
        <v>0</v>
      </c>
      <c r="ES248" s="531">
        <f t="shared" si="531"/>
        <v>0</v>
      </c>
      <c r="ET248" s="531">
        <f t="shared" si="532"/>
        <v>0</v>
      </c>
      <c r="EU248" s="531">
        <f t="shared" si="533"/>
        <v>0</v>
      </c>
      <c r="EV248" s="531">
        <f t="shared" si="534"/>
        <v>0</v>
      </c>
      <c r="EW248" s="531">
        <f t="shared" si="535"/>
        <v>0</v>
      </c>
      <c r="EX248" s="531">
        <f t="shared" si="536"/>
        <v>0</v>
      </c>
      <c r="EY248" s="531">
        <f t="shared" si="537"/>
        <v>0</v>
      </c>
      <c r="EZ248" s="531">
        <f t="shared" si="538"/>
        <v>0</v>
      </c>
      <c r="FA248" s="531">
        <f t="shared" si="539"/>
        <v>0</v>
      </c>
      <c r="FB248" s="531">
        <f t="shared" si="540"/>
        <v>0</v>
      </c>
      <c r="FC248" s="531">
        <f t="shared" si="541"/>
        <v>0</v>
      </c>
      <c r="FD248" s="531">
        <f t="shared" si="542"/>
        <v>0</v>
      </c>
      <c r="FF248" s="532">
        <f>IF(EXACT(A248,LCI!A88),LCI!L88,-1*10^6)</f>
        <v>0</v>
      </c>
      <c r="FG248" s="532">
        <f t="shared" si="543"/>
        <v>0</v>
      </c>
      <c r="FH248" s="532">
        <f t="shared" si="544"/>
        <v>0</v>
      </c>
      <c r="FI248" s="532">
        <f t="shared" si="545"/>
        <v>0</v>
      </c>
      <c r="FJ248" s="532">
        <f t="shared" si="546"/>
        <v>0</v>
      </c>
      <c r="FK248" s="532">
        <f t="shared" si="547"/>
        <v>0</v>
      </c>
      <c r="FL248" s="532">
        <f t="shared" si="548"/>
        <v>0</v>
      </c>
      <c r="FM248" s="532">
        <f t="shared" si="549"/>
        <v>0</v>
      </c>
      <c r="FN248" s="532">
        <f t="shared" si="550"/>
        <v>0</v>
      </c>
      <c r="FO248" s="532">
        <f t="shared" si="551"/>
        <v>0</v>
      </c>
      <c r="FP248" s="532">
        <f t="shared" si="552"/>
        <v>0</v>
      </c>
      <c r="FQ248" s="532">
        <f t="shared" si="553"/>
        <v>0</v>
      </c>
      <c r="FR248" s="532">
        <f t="shared" si="554"/>
        <v>0</v>
      </c>
      <c r="FS248" s="532">
        <f t="shared" si="555"/>
        <v>0</v>
      </c>
      <c r="FT248" s="532">
        <f t="shared" si="556"/>
        <v>0</v>
      </c>
      <c r="FU248" s="532">
        <f t="shared" si="557"/>
        <v>0</v>
      </c>
      <c r="FV248" s="532">
        <f t="shared" si="558"/>
        <v>0</v>
      </c>
      <c r="FW248" s="532">
        <f t="shared" si="559"/>
        <v>0</v>
      </c>
      <c r="FX248" s="532">
        <f t="shared" si="560"/>
        <v>0</v>
      </c>
      <c r="FY248" s="532">
        <f t="shared" si="561"/>
        <v>0</v>
      </c>
      <c r="FZ248" s="532">
        <f t="shared" si="562"/>
        <v>0</v>
      </c>
      <c r="GA248" s="532">
        <f t="shared" si="563"/>
        <v>0</v>
      </c>
      <c r="GC248" s="533">
        <f>IF(EXACT(A248,LCI!A88),LCI!M88,-1*10^6)</f>
        <v>0</v>
      </c>
      <c r="GD248" s="533">
        <f t="shared" si="564"/>
        <v>0</v>
      </c>
      <c r="GE248" s="533">
        <f t="shared" si="565"/>
        <v>0</v>
      </c>
      <c r="GF248" s="533">
        <f t="shared" si="566"/>
        <v>0</v>
      </c>
      <c r="GG248" s="533">
        <f t="shared" si="567"/>
        <v>0</v>
      </c>
      <c r="GH248" s="533">
        <f t="shared" si="568"/>
        <v>0</v>
      </c>
      <c r="GI248" s="533">
        <f t="shared" si="569"/>
        <v>0</v>
      </c>
      <c r="GJ248" s="533">
        <f t="shared" si="570"/>
        <v>0</v>
      </c>
      <c r="GK248" s="533">
        <f t="shared" si="571"/>
        <v>0</v>
      </c>
      <c r="GL248" s="533">
        <f t="shared" si="572"/>
        <v>0</v>
      </c>
      <c r="GM248" s="533">
        <f t="shared" si="573"/>
        <v>0</v>
      </c>
      <c r="GN248" s="533">
        <f t="shared" si="574"/>
        <v>0</v>
      </c>
      <c r="GO248" s="533">
        <f t="shared" si="575"/>
        <v>0</v>
      </c>
      <c r="GP248" s="533">
        <f t="shared" si="576"/>
        <v>0</v>
      </c>
      <c r="GQ248" s="533">
        <f t="shared" si="577"/>
        <v>0</v>
      </c>
      <c r="GR248" s="533">
        <f t="shared" si="578"/>
        <v>0</v>
      </c>
      <c r="GS248" s="533">
        <f t="shared" si="579"/>
        <v>0</v>
      </c>
      <c r="GT248" s="533">
        <f t="shared" si="580"/>
        <v>0</v>
      </c>
      <c r="GU248" s="533">
        <f t="shared" si="581"/>
        <v>0</v>
      </c>
      <c r="GV248" s="533">
        <f t="shared" si="582"/>
        <v>0</v>
      </c>
      <c r="GW248" s="533">
        <f t="shared" si="583"/>
        <v>0</v>
      </c>
      <c r="GX248" s="533">
        <f t="shared" si="584"/>
        <v>0</v>
      </c>
      <c r="GZ248" s="511">
        <f>IF(EXACT(A248,LCI!A88),LCI!N88,-1*10^6)</f>
        <v>0</v>
      </c>
      <c r="HA248" s="511"/>
      <c r="HB248" s="511"/>
      <c r="HC248" s="511"/>
      <c r="HD248" s="511"/>
      <c r="HE248" s="511"/>
      <c r="HF248" s="511"/>
      <c r="HG248" s="511"/>
      <c r="HH248" s="511"/>
      <c r="HI248" s="511"/>
      <c r="HJ248" s="511"/>
      <c r="HK248" s="511"/>
      <c r="HL248" s="511"/>
      <c r="HM248" s="511"/>
      <c r="HN248" s="511"/>
      <c r="HO248" s="511"/>
      <c r="HP248" s="511"/>
      <c r="HQ248" s="511"/>
      <c r="HR248" s="511"/>
      <c r="HS248" s="511"/>
      <c r="HT248" s="511"/>
      <c r="HU248" s="511"/>
      <c r="HW248" s="534">
        <f>IF(EXACT(A248,LCI!A88),LCI!O88,-1*10^6)</f>
        <v>0</v>
      </c>
      <c r="HX248" s="534">
        <f t="shared" si="585"/>
        <v>0</v>
      </c>
      <c r="HY248" s="534">
        <f t="shared" si="586"/>
        <v>0</v>
      </c>
      <c r="HZ248" s="534">
        <f t="shared" si="587"/>
        <v>0</v>
      </c>
      <c r="IA248" s="534">
        <f t="shared" si="588"/>
        <v>0</v>
      </c>
      <c r="IB248" s="534">
        <f t="shared" si="589"/>
        <v>0</v>
      </c>
      <c r="IC248" s="534">
        <f t="shared" si="590"/>
        <v>0</v>
      </c>
      <c r="ID248" s="534">
        <f t="shared" si="591"/>
        <v>0</v>
      </c>
      <c r="IE248" s="534">
        <f t="shared" si="592"/>
        <v>0</v>
      </c>
      <c r="IF248" s="534">
        <f t="shared" si="593"/>
        <v>0</v>
      </c>
      <c r="IG248" s="534">
        <f t="shared" si="594"/>
        <v>0</v>
      </c>
      <c r="IH248" s="534">
        <f t="shared" si="595"/>
        <v>0</v>
      </c>
      <c r="II248" s="534">
        <f t="shared" si="596"/>
        <v>0</v>
      </c>
      <c r="IJ248" s="534">
        <f t="shared" si="597"/>
        <v>0</v>
      </c>
      <c r="IK248" s="534">
        <f t="shared" si="598"/>
        <v>0</v>
      </c>
      <c r="IL248" s="534">
        <f t="shared" si="599"/>
        <v>0</v>
      </c>
      <c r="IM248" s="534">
        <f t="shared" si="600"/>
        <v>0</v>
      </c>
      <c r="IN248" s="534">
        <f t="shared" si="601"/>
        <v>0</v>
      </c>
      <c r="IO248" s="534">
        <f t="shared" si="602"/>
        <v>0</v>
      </c>
      <c r="IP248" s="534">
        <f t="shared" si="603"/>
        <v>0</v>
      </c>
      <c r="IQ248" s="534">
        <f t="shared" si="604"/>
        <v>0</v>
      </c>
      <c r="IR248" s="534">
        <f t="shared" si="605"/>
        <v>0</v>
      </c>
      <c r="IT248" s="531">
        <f>IF(EXACT(A248,LCI!A88),LCI!P88,-1*10^6)</f>
        <v>0</v>
      </c>
      <c r="IU248" s="531">
        <f t="shared" si="606"/>
        <v>0</v>
      </c>
      <c r="IV248" s="531">
        <f t="shared" si="607"/>
        <v>0</v>
      </c>
      <c r="IW248" s="531">
        <f t="shared" si="608"/>
        <v>0</v>
      </c>
      <c r="IX248" s="531">
        <f t="shared" si="609"/>
        <v>0</v>
      </c>
      <c r="IY248" s="531">
        <f t="shared" si="610"/>
        <v>0</v>
      </c>
      <c r="IZ248" s="531">
        <f t="shared" si="611"/>
        <v>0</v>
      </c>
      <c r="JA248" s="531">
        <f t="shared" si="612"/>
        <v>0</v>
      </c>
      <c r="JB248" s="531">
        <f t="shared" si="613"/>
        <v>0</v>
      </c>
      <c r="JC248" s="531">
        <f t="shared" si="614"/>
        <v>0</v>
      </c>
      <c r="JD248" s="531">
        <f t="shared" si="615"/>
        <v>0</v>
      </c>
      <c r="JE248" s="531">
        <f t="shared" si="616"/>
        <v>0</v>
      </c>
      <c r="JF248" s="531">
        <f t="shared" si="617"/>
        <v>0</v>
      </c>
      <c r="JG248" s="531">
        <f t="shared" si="618"/>
        <v>0</v>
      </c>
      <c r="JH248" s="531">
        <f t="shared" si="619"/>
        <v>0</v>
      </c>
      <c r="JI248" s="531">
        <f t="shared" si="620"/>
        <v>0</v>
      </c>
      <c r="JJ248" s="531">
        <f t="shared" si="621"/>
        <v>0</v>
      </c>
      <c r="JK248" s="531">
        <f t="shared" si="622"/>
        <v>0</v>
      </c>
      <c r="JL248" s="531">
        <f t="shared" si="623"/>
        <v>0</v>
      </c>
      <c r="JM248" s="531">
        <f t="shared" si="624"/>
        <v>0</v>
      </c>
      <c r="JN248" s="531">
        <f t="shared" si="625"/>
        <v>0</v>
      </c>
      <c r="JO248" s="531">
        <f t="shared" si="626"/>
        <v>0</v>
      </c>
      <c r="JQ248" s="532">
        <f>IF(EXACT(A248,LCI!A88),LCI!Q88,-1*10^6)</f>
        <v>0</v>
      </c>
      <c r="JR248" s="532">
        <f t="shared" si="627"/>
        <v>0</v>
      </c>
      <c r="JS248" s="532">
        <f t="shared" si="628"/>
        <v>0</v>
      </c>
      <c r="JT248" s="532">
        <f t="shared" si="629"/>
        <v>0</v>
      </c>
      <c r="JU248" s="532">
        <f t="shared" si="630"/>
        <v>0</v>
      </c>
      <c r="JV248" s="532">
        <f t="shared" si="631"/>
        <v>0</v>
      </c>
      <c r="JW248" s="532">
        <f t="shared" si="632"/>
        <v>0</v>
      </c>
      <c r="JX248" s="532">
        <f t="shared" si="633"/>
        <v>0</v>
      </c>
      <c r="JY248" s="532">
        <f t="shared" si="634"/>
        <v>0</v>
      </c>
      <c r="JZ248" s="532">
        <f t="shared" si="635"/>
        <v>0</v>
      </c>
      <c r="KA248" s="532">
        <f t="shared" si="636"/>
        <v>0</v>
      </c>
      <c r="KB248" s="532">
        <f t="shared" si="637"/>
        <v>0</v>
      </c>
      <c r="KC248" s="532">
        <f t="shared" si="638"/>
        <v>0</v>
      </c>
      <c r="KD248" s="532">
        <f t="shared" si="639"/>
        <v>0</v>
      </c>
      <c r="KE248" s="532">
        <f t="shared" si="640"/>
        <v>0</v>
      </c>
      <c r="KF248" s="532">
        <f t="shared" si="641"/>
        <v>0</v>
      </c>
      <c r="KG248" s="532">
        <f t="shared" si="642"/>
        <v>0</v>
      </c>
      <c r="KH248" s="532">
        <f t="shared" si="643"/>
        <v>0</v>
      </c>
      <c r="KI248" s="532">
        <f t="shared" si="644"/>
        <v>0</v>
      </c>
      <c r="KJ248" s="532">
        <f t="shared" si="645"/>
        <v>0</v>
      </c>
      <c r="KK248" s="532">
        <f t="shared" si="646"/>
        <v>0</v>
      </c>
      <c r="KL248" s="532">
        <f t="shared" si="647"/>
        <v>0</v>
      </c>
      <c r="KN248" s="533">
        <f>IF(EXACT(A248,LCI!A88),LCI!R88,-1*10^6)</f>
        <v>0</v>
      </c>
      <c r="KO248" s="533">
        <f t="shared" si="648"/>
        <v>0</v>
      </c>
      <c r="KP248" s="533">
        <f t="shared" si="649"/>
        <v>0</v>
      </c>
      <c r="KQ248" s="533">
        <f t="shared" si="650"/>
        <v>0</v>
      </c>
      <c r="KR248" s="533">
        <f t="shared" si="651"/>
        <v>0</v>
      </c>
      <c r="KS248" s="533">
        <f t="shared" si="652"/>
        <v>0</v>
      </c>
      <c r="KT248" s="533">
        <f t="shared" si="653"/>
        <v>0</v>
      </c>
      <c r="KU248" s="533">
        <f t="shared" si="654"/>
        <v>0</v>
      </c>
      <c r="KV248" s="533">
        <f t="shared" si="655"/>
        <v>0</v>
      </c>
      <c r="KW248" s="533">
        <f t="shared" si="656"/>
        <v>0</v>
      </c>
      <c r="KX248" s="533">
        <f t="shared" si="657"/>
        <v>0</v>
      </c>
      <c r="KY248" s="533">
        <f t="shared" si="658"/>
        <v>0</v>
      </c>
      <c r="KZ248" s="533">
        <f t="shared" si="659"/>
        <v>0</v>
      </c>
      <c r="LA248" s="533">
        <f t="shared" si="660"/>
        <v>0</v>
      </c>
      <c r="LB248" s="533">
        <f t="shared" si="661"/>
        <v>0</v>
      </c>
      <c r="LC248" s="533">
        <f t="shared" si="662"/>
        <v>0</v>
      </c>
      <c r="LD248" s="533">
        <f t="shared" si="663"/>
        <v>0</v>
      </c>
      <c r="LE248" s="533">
        <f t="shared" si="664"/>
        <v>0</v>
      </c>
      <c r="LF248" s="533">
        <f t="shared" si="665"/>
        <v>0</v>
      </c>
      <c r="LG248" s="533">
        <f t="shared" si="666"/>
        <v>0</v>
      </c>
      <c r="LH248" s="533">
        <f t="shared" si="667"/>
        <v>0</v>
      </c>
      <c r="LI248" s="533">
        <f t="shared" si="668"/>
        <v>0</v>
      </c>
    </row>
    <row r="249" spans="1:321" x14ac:dyDescent="0.25">
      <c r="A249" s="14" t="str">
        <f>LCI!A89</f>
        <v>Water, Output (kg/yr)</v>
      </c>
      <c r="B249" s="43">
        <f>B148</f>
        <v>0</v>
      </c>
      <c r="C249" s="43">
        <f t="shared" ref="C249:P249" si="700">C148</f>
        <v>5833.1237234400014</v>
      </c>
      <c r="D249" s="43">
        <f t="shared" si="700"/>
        <v>0</v>
      </c>
      <c r="E249" s="43">
        <f t="shared" si="700"/>
        <v>0</v>
      </c>
      <c r="F249" s="43">
        <f t="shared" si="700"/>
        <v>0</v>
      </c>
      <c r="G249" s="43">
        <f t="shared" si="700"/>
        <v>0</v>
      </c>
      <c r="H249" s="43">
        <f t="shared" si="700"/>
        <v>0</v>
      </c>
      <c r="I249" s="43">
        <f t="shared" si="700"/>
        <v>0</v>
      </c>
      <c r="J249" s="43">
        <f t="shared" si="700"/>
        <v>369061.45874312497</v>
      </c>
      <c r="K249" s="43">
        <f t="shared" si="700"/>
        <v>286923.268576</v>
      </c>
      <c r="L249" s="43">
        <f>L148</f>
        <v>704499.09694999992</v>
      </c>
      <c r="M249" s="43">
        <f t="shared" si="700"/>
        <v>86567.305299304964</v>
      </c>
      <c r="N249" s="43">
        <f t="shared" si="700"/>
        <v>214374.82951087496</v>
      </c>
      <c r="O249" s="258">
        <f t="shared" si="700"/>
        <v>320226.86225000001</v>
      </c>
      <c r="P249" s="252">
        <f t="shared" si="700"/>
        <v>0</v>
      </c>
      <c r="Q249" s="252"/>
      <c r="R249" s="252"/>
      <c r="S249" s="252"/>
      <c r="T249" s="269"/>
      <c r="U249" s="252"/>
      <c r="V249" s="252"/>
      <c r="X249" s="45">
        <f>IF(EXACT(A249,LCI!A89),LCI!G89,-1*10^6)</f>
        <v>0</v>
      </c>
      <c r="Y249" s="47">
        <f t="shared" si="411"/>
        <v>0</v>
      </c>
      <c r="Z249" s="47">
        <f t="shared" si="412"/>
        <v>0</v>
      </c>
      <c r="AA249" s="47">
        <f t="shared" si="413"/>
        <v>0</v>
      </c>
      <c r="AB249" s="47">
        <f t="shared" si="414"/>
        <v>0</v>
      </c>
      <c r="AC249" s="47">
        <f t="shared" si="415"/>
        <v>0</v>
      </c>
      <c r="AD249" s="47">
        <f t="shared" si="416"/>
        <v>0</v>
      </c>
      <c r="AE249" s="47">
        <f t="shared" si="417"/>
        <v>0</v>
      </c>
      <c r="AF249" s="47">
        <f t="shared" si="418"/>
        <v>0</v>
      </c>
      <c r="AG249" s="47">
        <f t="shared" si="419"/>
        <v>0</v>
      </c>
      <c r="AH249" s="47">
        <f t="shared" si="420"/>
        <v>0</v>
      </c>
      <c r="AI249" s="47">
        <f t="shared" si="421"/>
        <v>0</v>
      </c>
      <c r="AJ249" s="47">
        <f t="shared" si="499"/>
        <v>0</v>
      </c>
      <c r="AK249" s="47">
        <f t="shared" si="471"/>
        <v>0</v>
      </c>
      <c r="AL249" s="262">
        <f t="shared" si="472"/>
        <v>0</v>
      </c>
      <c r="AM249" s="260">
        <f t="shared" si="473"/>
        <v>0</v>
      </c>
      <c r="AN249" s="260">
        <f t="shared" si="681"/>
        <v>0</v>
      </c>
      <c r="AO249" s="260">
        <f t="shared" si="682"/>
        <v>0</v>
      </c>
      <c r="AP249" s="260">
        <f t="shared" si="683"/>
        <v>0</v>
      </c>
      <c r="AQ249" s="260">
        <f t="shared" si="684"/>
        <v>0</v>
      </c>
      <c r="AR249" s="260">
        <f t="shared" si="685"/>
        <v>0</v>
      </c>
      <c r="AS249" s="260">
        <f t="shared" si="686"/>
        <v>0</v>
      </c>
      <c r="AU249" s="41">
        <f>IF(EXACT(A249,LCI!A89),LCI!H89,-1*10^6)</f>
        <v>0</v>
      </c>
      <c r="AV249" s="71">
        <f t="shared" si="432"/>
        <v>0</v>
      </c>
      <c r="AW249" s="71">
        <f t="shared" si="433"/>
        <v>0</v>
      </c>
      <c r="AX249" s="71">
        <f t="shared" si="434"/>
        <v>0</v>
      </c>
      <c r="AY249" s="71">
        <f t="shared" si="435"/>
        <v>0</v>
      </c>
      <c r="AZ249" s="71">
        <f t="shared" si="436"/>
        <v>0</v>
      </c>
      <c r="BA249" s="71">
        <f t="shared" si="437"/>
        <v>0</v>
      </c>
      <c r="BB249" s="71">
        <f t="shared" si="438"/>
        <v>0</v>
      </c>
      <c r="BC249" s="71">
        <f t="shared" si="439"/>
        <v>0</v>
      </c>
      <c r="BD249" s="520">
        <f t="shared" si="440"/>
        <v>0</v>
      </c>
      <c r="BE249" s="521">
        <f t="shared" si="441"/>
        <v>0</v>
      </c>
      <c r="BF249" s="71">
        <f t="shared" si="442"/>
        <v>0</v>
      </c>
      <c r="BG249" s="521">
        <f t="shared" si="443"/>
        <v>0</v>
      </c>
      <c r="BH249" s="521">
        <f t="shared" si="444"/>
        <v>0</v>
      </c>
      <c r="BI249" s="71">
        <f t="shared" si="445"/>
        <v>0</v>
      </c>
      <c r="BJ249" s="71">
        <f t="shared" si="446"/>
        <v>0</v>
      </c>
      <c r="BK249" s="71">
        <f t="shared" si="447"/>
        <v>0</v>
      </c>
      <c r="BL249" s="71">
        <f t="shared" si="448"/>
        <v>0</v>
      </c>
      <c r="BM249" s="71">
        <f t="shared" si="449"/>
        <v>0</v>
      </c>
      <c r="BN249" s="71">
        <f t="shared" si="450"/>
        <v>0</v>
      </c>
      <c r="BO249" s="71">
        <f t="shared" si="451"/>
        <v>0</v>
      </c>
      <c r="BP249" s="71">
        <f t="shared" si="452"/>
        <v>0</v>
      </c>
      <c r="BR249" s="507">
        <f>IF(EXACT(A249,LCI!A89),LCI!I89,-1*10^6)</f>
        <v>1.0300000000000001E-3</v>
      </c>
      <c r="BS249" s="507">
        <f t="shared" si="474"/>
        <v>0</v>
      </c>
      <c r="BT249" s="507">
        <f t="shared" si="475"/>
        <v>6.0081174351432018</v>
      </c>
      <c r="BU249" s="507">
        <f t="shared" si="475"/>
        <v>0</v>
      </c>
      <c r="BV249" s="507">
        <f t="shared" si="475"/>
        <v>0</v>
      </c>
      <c r="BW249" s="507">
        <f t="shared" si="454"/>
        <v>0</v>
      </c>
      <c r="BX249" s="507">
        <f t="shared" si="455"/>
        <v>0</v>
      </c>
      <c r="BY249" s="507">
        <f t="shared" si="456"/>
        <v>0</v>
      </c>
      <c r="BZ249" s="507">
        <f t="shared" si="457"/>
        <v>0</v>
      </c>
      <c r="CA249" s="507">
        <f t="shared" si="458"/>
        <v>380.13330250541873</v>
      </c>
      <c r="CB249" s="507">
        <f t="shared" si="459"/>
        <v>295.53096663328006</v>
      </c>
      <c r="CC249" s="507">
        <f t="shared" si="460"/>
        <v>725.63406985849997</v>
      </c>
      <c r="CD249" s="507">
        <f t="shared" si="461"/>
        <v>89.164324458284128</v>
      </c>
      <c r="CE249" s="507">
        <f t="shared" si="462"/>
        <v>220.80607439620124</v>
      </c>
      <c r="CF249" s="507">
        <f t="shared" si="463"/>
        <v>329.83366811750005</v>
      </c>
      <c r="CG249" s="507">
        <f t="shared" si="463"/>
        <v>0</v>
      </c>
      <c r="CH249" s="507">
        <f t="shared" si="463"/>
        <v>0</v>
      </c>
      <c r="CI249" s="507">
        <f t="shared" si="465"/>
        <v>0</v>
      </c>
      <c r="CJ249" s="507">
        <f t="shared" si="466"/>
        <v>0</v>
      </c>
      <c r="CK249" s="507">
        <f t="shared" si="467"/>
        <v>0</v>
      </c>
      <c r="CL249" s="507">
        <f t="shared" si="476"/>
        <v>0</v>
      </c>
      <c r="CM249" s="507">
        <f t="shared" si="468"/>
        <v>0</v>
      </c>
      <c r="CO249" s="511">
        <f>IF(EXACT(A249,LCI!A89),LCI!F89,-1*10^6)</f>
        <v>0</v>
      </c>
      <c r="CP249" s="511">
        <f t="shared" si="477"/>
        <v>0</v>
      </c>
      <c r="CQ249" s="511">
        <f t="shared" si="478"/>
        <v>0</v>
      </c>
      <c r="CR249" s="511">
        <f t="shared" si="479"/>
        <v>0</v>
      </c>
      <c r="CS249" s="511">
        <f t="shared" si="480"/>
        <v>0</v>
      </c>
      <c r="CT249" s="511">
        <f t="shared" si="481"/>
        <v>0</v>
      </c>
      <c r="CU249" s="511">
        <f t="shared" si="482"/>
        <v>0</v>
      </c>
      <c r="CV249" s="511">
        <f t="shared" si="483"/>
        <v>0</v>
      </c>
      <c r="CW249" s="511">
        <f t="shared" si="484"/>
        <v>0</v>
      </c>
      <c r="CX249" s="511">
        <f t="shared" si="485"/>
        <v>0</v>
      </c>
      <c r="CY249" s="511">
        <f t="shared" si="486"/>
        <v>0</v>
      </c>
      <c r="CZ249" s="511">
        <f t="shared" si="487"/>
        <v>0</v>
      </c>
      <c r="DA249" s="511">
        <f t="shared" si="488"/>
        <v>0</v>
      </c>
      <c r="DB249" s="511">
        <f t="shared" si="489"/>
        <v>0</v>
      </c>
      <c r="DC249" s="511">
        <f t="shared" si="490"/>
        <v>0</v>
      </c>
      <c r="DD249" s="511">
        <f t="shared" si="491"/>
        <v>0</v>
      </c>
      <c r="DE249" s="511">
        <f t="shared" si="492"/>
        <v>0</v>
      </c>
      <c r="DF249" s="511">
        <f t="shared" si="493"/>
        <v>0</v>
      </c>
      <c r="DG249" s="511">
        <f t="shared" si="494"/>
        <v>0</v>
      </c>
      <c r="DH249" s="511">
        <f t="shared" si="495"/>
        <v>0</v>
      </c>
      <c r="DI249" s="511">
        <f t="shared" si="496"/>
        <v>0</v>
      </c>
      <c r="DJ249" s="511">
        <f t="shared" si="497"/>
        <v>0</v>
      </c>
      <c r="DL249" s="530">
        <f>IF(EXACT(A249,LCI!A89),LCI!J89,-1*10^6)</f>
        <v>3.3400000000000002E-6</v>
      </c>
      <c r="DM249" s="530">
        <f t="shared" si="501"/>
        <v>0</v>
      </c>
      <c r="DN249" s="530">
        <f t="shared" si="502"/>
        <v>1.9482633236289605E-2</v>
      </c>
      <c r="DO249" s="530">
        <f t="shared" si="503"/>
        <v>0</v>
      </c>
      <c r="DP249" s="530">
        <f t="shared" si="504"/>
        <v>0</v>
      </c>
      <c r="DQ249" s="530">
        <f t="shared" si="505"/>
        <v>0</v>
      </c>
      <c r="DR249" s="530">
        <f t="shared" si="506"/>
        <v>0</v>
      </c>
      <c r="DS249" s="530">
        <f t="shared" si="507"/>
        <v>0</v>
      </c>
      <c r="DT249" s="530">
        <f t="shared" si="508"/>
        <v>0</v>
      </c>
      <c r="DU249" s="530">
        <f t="shared" si="509"/>
        <v>1.2326652722020375</v>
      </c>
      <c r="DV249" s="530">
        <f t="shared" si="510"/>
        <v>0.95832371704384012</v>
      </c>
      <c r="DW249" s="530">
        <f t="shared" si="511"/>
        <v>2.3530269838129998</v>
      </c>
      <c r="DX249" s="530">
        <f t="shared" si="512"/>
        <v>0.28913479969967859</v>
      </c>
      <c r="DY249" s="530">
        <f t="shared" si="513"/>
        <v>0.7160119305663224</v>
      </c>
      <c r="DZ249" s="530">
        <f t="shared" si="514"/>
        <v>1.0695577199150001</v>
      </c>
      <c r="EA249" s="530">
        <f t="shared" si="515"/>
        <v>0</v>
      </c>
      <c r="EB249" s="530">
        <f t="shared" si="516"/>
        <v>0</v>
      </c>
      <c r="EC249" s="530">
        <f t="shared" si="517"/>
        <v>0</v>
      </c>
      <c r="ED249" s="530">
        <f t="shared" si="518"/>
        <v>0</v>
      </c>
      <c r="EE249" s="530">
        <f t="shared" si="519"/>
        <v>0</v>
      </c>
      <c r="EF249" s="530">
        <f t="shared" si="520"/>
        <v>0</v>
      </c>
      <c r="EG249" s="530">
        <f t="shared" si="521"/>
        <v>0</v>
      </c>
      <c r="EI249" s="535">
        <f>IF(EXACT(A249,LCI!A89),LCI!K89,-1*10^6)</f>
        <v>2.3500000000000001E-3</v>
      </c>
      <c r="EJ249" s="531">
        <f t="shared" si="522"/>
        <v>0</v>
      </c>
      <c r="EK249" s="536">
        <f t="shared" si="523"/>
        <v>13.707840750084005</v>
      </c>
      <c r="EL249" s="531">
        <f t="shared" si="524"/>
        <v>0</v>
      </c>
      <c r="EM249" s="531">
        <f t="shared" si="525"/>
        <v>0</v>
      </c>
      <c r="EN249" s="531">
        <f t="shared" si="526"/>
        <v>0</v>
      </c>
      <c r="EO249" s="531">
        <f t="shared" si="527"/>
        <v>0</v>
      </c>
      <c r="EP249" s="531">
        <f t="shared" si="528"/>
        <v>0</v>
      </c>
      <c r="EQ249" s="531">
        <f t="shared" si="529"/>
        <v>0</v>
      </c>
      <c r="ER249" s="531">
        <f t="shared" si="530"/>
        <v>867.29442804634368</v>
      </c>
      <c r="ES249" s="531">
        <f t="shared" si="531"/>
        <v>674.2696811536</v>
      </c>
      <c r="ET249" s="531">
        <f t="shared" si="532"/>
        <v>1655.5728778324999</v>
      </c>
      <c r="EU249" s="531">
        <f t="shared" si="533"/>
        <v>203.43316745336668</v>
      </c>
      <c r="EV249" s="531">
        <f t="shared" si="534"/>
        <v>503.7808493505562</v>
      </c>
      <c r="EW249" s="531">
        <f t="shared" si="535"/>
        <v>752.53312628750007</v>
      </c>
      <c r="EX249" s="531">
        <f t="shared" si="536"/>
        <v>0</v>
      </c>
      <c r="EY249" s="531">
        <f t="shared" si="537"/>
        <v>0</v>
      </c>
      <c r="EZ249" s="531">
        <f t="shared" si="538"/>
        <v>0</v>
      </c>
      <c r="FA249" s="531">
        <f t="shared" si="539"/>
        <v>0</v>
      </c>
      <c r="FB249" s="531">
        <f t="shared" si="540"/>
        <v>0</v>
      </c>
      <c r="FC249" s="531">
        <f t="shared" si="541"/>
        <v>0</v>
      </c>
      <c r="FD249" s="531">
        <f t="shared" si="542"/>
        <v>0</v>
      </c>
      <c r="FF249" s="532">
        <f>IF(EXACT(A249,LCI!A89),LCI!L89,-1*10^6)</f>
        <v>2.6400000000000001E-6</v>
      </c>
      <c r="FG249" s="532">
        <f t="shared" si="543"/>
        <v>0</v>
      </c>
      <c r="FH249" s="532">
        <f t="shared" si="544"/>
        <v>1.5399446629881604E-2</v>
      </c>
      <c r="FI249" s="532">
        <f t="shared" si="545"/>
        <v>0</v>
      </c>
      <c r="FJ249" s="532">
        <f t="shared" si="546"/>
        <v>0</v>
      </c>
      <c r="FK249" s="532">
        <f t="shared" si="547"/>
        <v>0</v>
      </c>
      <c r="FL249" s="532">
        <f t="shared" si="548"/>
        <v>0</v>
      </c>
      <c r="FM249" s="532">
        <f t="shared" si="549"/>
        <v>0</v>
      </c>
      <c r="FN249" s="532">
        <f t="shared" si="550"/>
        <v>0</v>
      </c>
      <c r="FO249" s="532">
        <f t="shared" si="551"/>
        <v>0.97432225108185</v>
      </c>
      <c r="FP249" s="532">
        <f t="shared" si="552"/>
        <v>0.75747742904064008</v>
      </c>
      <c r="FQ249" s="532">
        <f t="shared" si="553"/>
        <v>1.8598776159479999</v>
      </c>
      <c r="FR249" s="532">
        <f t="shared" si="554"/>
        <v>0.22853768599016511</v>
      </c>
      <c r="FS249" s="532">
        <f t="shared" si="555"/>
        <v>0.56594954990870994</v>
      </c>
      <c r="FT249" s="532">
        <f t="shared" si="556"/>
        <v>0.84539891634000008</v>
      </c>
      <c r="FU249" s="532">
        <f t="shared" si="557"/>
        <v>0</v>
      </c>
      <c r="FV249" s="532">
        <f t="shared" si="558"/>
        <v>0</v>
      </c>
      <c r="FW249" s="532">
        <f t="shared" si="559"/>
        <v>0</v>
      </c>
      <c r="FX249" s="532">
        <f t="shared" si="560"/>
        <v>0</v>
      </c>
      <c r="FY249" s="532">
        <f t="shared" si="561"/>
        <v>0</v>
      </c>
      <c r="FZ249" s="532">
        <f t="shared" si="562"/>
        <v>0</v>
      </c>
      <c r="GA249" s="532">
        <f t="shared" si="563"/>
        <v>0</v>
      </c>
      <c r="GC249" s="533">
        <f>IF(EXACT(A249,LCI!A89),LCI!M89,-1*10^6)</f>
        <v>4.1000000000000001E-11</v>
      </c>
      <c r="GD249" s="533">
        <f t="shared" si="564"/>
        <v>0</v>
      </c>
      <c r="GE249" s="533">
        <f t="shared" si="565"/>
        <v>2.3915807266104005E-7</v>
      </c>
      <c r="GF249" s="533">
        <f t="shared" si="566"/>
        <v>0</v>
      </c>
      <c r="GG249" s="533">
        <f t="shared" si="567"/>
        <v>0</v>
      </c>
      <c r="GH249" s="533">
        <f t="shared" si="568"/>
        <v>0</v>
      </c>
      <c r="GI249" s="533">
        <f t="shared" si="569"/>
        <v>0</v>
      </c>
      <c r="GJ249" s="533">
        <f t="shared" si="570"/>
        <v>0</v>
      </c>
      <c r="GK249" s="533">
        <f t="shared" si="571"/>
        <v>0</v>
      </c>
      <c r="GL249" s="533">
        <f t="shared" si="572"/>
        <v>1.5131519808468124E-5</v>
      </c>
      <c r="GM249" s="533">
        <f t="shared" si="573"/>
        <v>1.1763854011616E-5</v>
      </c>
      <c r="GN249" s="533">
        <f t="shared" si="574"/>
        <v>2.8884462974949996E-5</v>
      </c>
      <c r="GO249" s="533">
        <f t="shared" si="575"/>
        <v>3.5492595172715038E-6</v>
      </c>
      <c r="GP249" s="533">
        <f t="shared" si="576"/>
        <v>8.7893680099458728E-6</v>
      </c>
      <c r="GQ249" s="533">
        <f t="shared" si="577"/>
        <v>1.3129301352250001E-5</v>
      </c>
      <c r="GR249" s="533">
        <f t="shared" si="578"/>
        <v>0</v>
      </c>
      <c r="GS249" s="533">
        <f t="shared" si="579"/>
        <v>0</v>
      </c>
      <c r="GT249" s="533">
        <f t="shared" si="580"/>
        <v>0</v>
      </c>
      <c r="GU249" s="533">
        <f t="shared" si="581"/>
        <v>0</v>
      </c>
      <c r="GV249" s="533">
        <f t="shared" si="582"/>
        <v>0</v>
      </c>
      <c r="GW249" s="533">
        <f t="shared" si="583"/>
        <v>0</v>
      </c>
      <c r="GX249" s="533">
        <f t="shared" si="584"/>
        <v>0</v>
      </c>
      <c r="GZ249" s="511">
        <f>IF(EXACT(A249,LCI!A89),LCI!N89,-1*10^6)</f>
        <v>1.1100000000000001E-11</v>
      </c>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W249" s="534">
        <f>IF(EXACT(A249,LCI!A89),LCI!O89,-1*10^6)</f>
        <v>4.3E-11</v>
      </c>
      <c r="HX249" s="534">
        <f t="shared" si="585"/>
        <v>0</v>
      </c>
      <c r="HY249" s="534">
        <f t="shared" si="586"/>
        <v>2.5082432010792006E-7</v>
      </c>
      <c r="HZ249" s="534">
        <f t="shared" si="587"/>
        <v>0</v>
      </c>
      <c r="IA249" s="534">
        <f t="shared" si="588"/>
        <v>0</v>
      </c>
      <c r="IB249" s="534">
        <f t="shared" si="589"/>
        <v>0</v>
      </c>
      <c r="IC249" s="534">
        <f t="shared" si="590"/>
        <v>0</v>
      </c>
      <c r="ID249" s="534">
        <f t="shared" si="591"/>
        <v>0</v>
      </c>
      <c r="IE249" s="534">
        <f t="shared" si="592"/>
        <v>0</v>
      </c>
      <c r="IF249" s="534">
        <f t="shared" si="593"/>
        <v>1.5869642725954374E-5</v>
      </c>
      <c r="IG249" s="534">
        <f t="shared" si="594"/>
        <v>1.2337700548768E-5</v>
      </c>
      <c r="IH249" s="534">
        <f t="shared" si="595"/>
        <v>3.0293461168849998E-5</v>
      </c>
      <c r="II249" s="534">
        <f t="shared" si="596"/>
        <v>3.7223941278701134E-6</v>
      </c>
      <c r="IJ249" s="534">
        <f t="shared" si="597"/>
        <v>9.2181176689676234E-6</v>
      </c>
      <c r="IK249" s="534">
        <f t="shared" si="598"/>
        <v>1.3769755076750001E-5</v>
      </c>
      <c r="IL249" s="534">
        <f t="shared" si="599"/>
        <v>0</v>
      </c>
      <c r="IM249" s="534">
        <f t="shared" si="600"/>
        <v>0</v>
      </c>
      <c r="IN249" s="534">
        <f t="shared" si="601"/>
        <v>0</v>
      </c>
      <c r="IO249" s="534">
        <f t="shared" si="602"/>
        <v>0</v>
      </c>
      <c r="IP249" s="534">
        <f t="shared" si="603"/>
        <v>0</v>
      </c>
      <c r="IQ249" s="534">
        <f t="shared" si="604"/>
        <v>0</v>
      </c>
      <c r="IR249" s="534">
        <f t="shared" si="605"/>
        <v>0</v>
      </c>
      <c r="IT249" s="531">
        <f>IF(EXACT(A249,LCI!A89),LCI!P89,-1*10^6)</f>
        <v>3.7799999999999997E-5</v>
      </c>
      <c r="IU249" s="531">
        <f t="shared" si="606"/>
        <v>0</v>
      </c>
      <c r="IV249" s="531">
        <f t="shared" si="607"/>
        <v>0.22049207674603205</v>
      </c>
      <c r="IW249" s="531">
        <f t="shared" si="608"/>
        <v>0</v>
      </c>
      <c r="IX249" s="531">
        <f t="shared" si="609"/>
        <v>0</v>
      </c>
      <c r="IY249" s="531">
        <f t="shared" si="610"/>
        <v>0</v>
      </c>
      <c r="IZ249" s="531">
        <f t="shared" si="611"/>
        <v>0</v>
      </c>
      <c r="JA249" s="531">
        <f t="shared" si="612"/>
        <v>0</v>
      </c>
      <c r="JB249" s="531">
        <f t="shared" si="613"/>
        <v>0</v>
      </c>
      <c r="JC249" s="531">
        <f t="shared" si="614"/>
        <v>13.950523140490123</v>
      </c>
      <c r="JD249" s="531">
        <f t="shared" si="615"/>
        <v>10.8456995521728</v>
      </c>
      <c r="JE249" s="531">
        <f t="shared" si="616"/>
        <v>26.630065864709994</v>
      </c>
      <c r="JF249" s="531">
        <f t="shared" si="617"/>
        <v>3.2722441403137275</v>
      </c>
      <c r="JG249" s="531">
        <f t="shared" si="618"/>
        <v>8.1033685555110733</v>
      </c>
      <c r="JH249" s="531">
        <f t="shared" si="619"/>
        <v>12.10457539305</v>
      </c>
      <c r="JI249" s="531">
        <f t="shared" si="620"/>
        <v>0</v>
      </c>
      <c r="JJ249" s="531">
        <f t="shared" si="621"/>
        <v>0</v>
      </c>
      <c r="JK249" s="531">
        <f t="shared" si="622"/>
        <v>0</v>
      </c>
      <c r="JL249" s="531">
        <f t="shared" si="623"/>
        <v>0</v>
      </c>
      <c r="JM249" s="531">
        <f t="shared" si="624"/>
        <v>0</v>
      </c>
      <c r="JN249" s="531">
        <f t="shared" si="625"/>
        <v>0</v>
      </c>
      <c r="JO249" s="531">
        <f t="shared" si="626"/>
        <v>0</v>
      </c>
      <c r="JQ249" s="532">
        <f>IF(EXACT(A249,LCI!A89),LCI!Q89,-1*10^6)</f>
        <v>0</v>
      </c>
      <c r="JR249" s="532">
        <f t="shared" si="627"/>
        <v>0</v>
      </c>
      <c r="JS249" s="532">
        <f t="shared" si="628"/>
        <v>0</v>
      </c>
      <c r="JT249" s="532">
        <f t="shared" si="629"/>
        <v>0</v>
      </c>
      <c r="JU249" s="532">
        <f t="shared" si="630"/>
        <v>0</v>
      </c>
      <c r="JV249" s="532">
        <f t="shared" si="631"/>
        <v>0</v>
      </c>
      <c r="JW249" s="532">
        <f t="shared" si="632"/>
        <v>0</v>
      </c>
      <c r="JX249" s="532">
        <f t="shared" si="633"/>
        <v>0</v>
      </c>
      <c r="JY249" s="532">
        <f t="shared" si="634"/>
        <v>0</v>
      </c>
      <c r="JZ249" s="532">
        <f t="shared" si="635"/>
        <v>0</v>
      </c>
      <c r="KA249" s="532">
        <f t="shared" si="636"/>
        <v>0</v>
      </c>
      <c r="KB249" s="532">
        <f t="shared" si="637"/>
        <v>0</v>
      </c>
      <c r="KC249" s="532">
        <f t="shared" si="638"/>
        <v>0</v>
      </c>
      <c r="KD249" s="532">
        <f t="shared" si="639"/>
        <v>0</v>
      </c>
      <c r="KE249" s="532">
        <f t="shared" si="640"/>
        <v>0</v>
      </c>
      <c r="KF249" s="532">
        <f t="shared" si="641"/>
        <v>0</v>
      </c>
      <c r="KG249" s="532">
        <f t="shared" si="642"/>
        <v>0</v>
      </c>
      <c r="KH249" s="532">
        <f t="shared" si="643"/>
        <v>0</v>
      </c>
      <c r="KI249" s="532">
        <f t="shared" si="644"/>
        <v>0</v>
      </c>
      <c r="KJ249" s="532">
        <f t="shared" si="645"/>
        <v>0</v>
      </c>
      <c r="KK249" s="532">
        <f t="shared" si="646"/>
        <v>0</v>
      </c>
      <c r="KL249" s="532">
        <f t="shared" si="647"/>
        <v>0</v>
      </c>
      <c r="KN249" s="533">
        <f>IF(EXACT(A249,LCI!A89),LCI!R89,-1*10^6)</f>
        <v>1.0899999999999999E-6</v>
      </c>
      <c r="KO249" s="533">
        <f t="shared" si="648"/>
        <v>0</v>
      </c>
      <c r="KP249" s="533">
        <f t="shared" si="649"/>
        <v>6.358104858549601E-3</v>
      </c>
      <c r="KQ249" s="533">
        <f t="shared" si="650"/>
        <v>0</v>
      </c>
      <c r="KR249" s="533">
        <f t="shared" si="651"/>
        <v>0</v>
      </c>
      <c r="KS249" s="533">
        <f t="shared" si="652"/>
        <v>0</v>
      </c>
      <c r="KT249" s="533">
        <f t="shared" si="653"/>
        <v>0</v>
      </c>
      <c r="KU249" s="533">
        <f t="shared" si="654"/>
        <v>0</v>
      </c>
      <c r="KV249" s="533">
        <f t="shared" si="655"/>
        <v>0</v>
      </c>
      <c r="KW249" s="533">
        <f t="shared" si="656"/>
        <v>0.40227699003000617</v>
      </c>
      <c r="KX249" s="533">
        <f t="shared" si="657"/>
        <v>0.31274636274784001</v>
      </c>
      <c r="KY249" s="533">
        <f t="shared" si="658"/>
        <v>0.76790401567549982</v>
      </c>
      <c r="KZ249" s="533">
        <f t="shared" si="659"/>
        <v>9.4358362776242405E-2</v>
      </c>
      <c r="LA249" s="533">
        <f t="shared" si="660"/>
        <v>0.23366856416685369</v>
      </c>
      <c r="LB249" s="533">
        <f t="shared" si="661"/>
        <v>0.3490472798525</v>
      </c>
      <c r="LC249" s="533">
        <f t="shared" si="662"/>
        <v>0</v>
      </c>
      <c r="LD249" s="533">
        <f t="shared" si="663"/>
        <v>0</v>
      </c>
      <c r="LE249" s="533">
        <f t="shared" si="664"/>
        <v>0</v>
      </c>
      <c r="LF249" s="533">
        <f t="shared" si="665"/>
        <v>0</v>
      </c>
      <c r="LG249" s="533">
        <f t="shared" si="666"/>
        <v>0</v>
      </c>
      <c r="LH249" s="533">
        <f t="shared" si="667"/>
        <v>0</v>
      </c>
      <c r="LI249" s="533">
        <f t="shared" si="668"/>
        <v>0</v>
      </c>
    </row>
    <row r="250" spans="1:321" x14ac:dyDescent="0.25">
      <c r="A250" s="351" t="str">
        <f>LCI!A90</f>
        <v>WDGS (kg/yr)</v>
      </c>
      <c r="B250" s="43"/>
      <c r="C250" s="43"/>
      <c r="D250" s="43"/>
      <c r="E250" s="43"/>
      <c r="F250" s="43"/>
      <c r="G250" s="43"/>
      <c r="H250" s="43"/>
      <c r="I250" s="43"/>
      <c r="J250" s="43"/>
      <c r="K250" s="43"/>
      <c r="L250" s="43"/>
      <c r="M250" s="43"/>
      <c r="N250" s="43"/>
      <c r="O250" s="258"/>
      <c r="P250" s="252"/>
      <c r="Q250" s="252"/>
      <c r="R250" s="252"/>
      <c r="S250" s="252"/>
      <c r="T250" s="269"/>
      <c r="U250" s="252"/>
      <c r="V250" s="252"/>
      <c r="X250" s="45">
        <f>IF(EXACT(A250,LCI!A90),LCI!G90,-1*10^6)</f>
        <v>0.3</v>
      </c>
      <c r="Y250" s="47">
        <f t="shared" si="411"/>
        <v>0</v>
      </c>
      <c r="Z250" s="47">
        <f t="shared" si="412"/>
        <v>0</v>
      </c>
      <c r="AA250" s="47">
        <f t="shared" si="413"/>
        <v>0</v>
      </c>
      <c r="AB250" s="47">
        <f t="shared" si="414"/>
        <v>0</v>
      </c>
      <c r="AC250" s="47">
        <f t="shared" si="415"/>
        <v>0</v>
      </c>
      <c r="AD250" s="47">
        <f t="shared" si="416"/>
        <v>0</v>
      </c>
      <c r="AE250" s="47">
        <f t="shared" si="417"/>
        <v>0</v>
      </c>
      <c r="AF250" s="47">
        <f t="shared" si="418"/>
        <v>0</v>
      </c>
      <c r="AG250" s="47">
        <f t="shared" si="419"/>
        <v>0</v>
      </c>
      <c r="AH250" s="47">
        <f t="shared" si="420"/>
        <v>0</v>
      </c>
      <c r="AI250" s="47">
        <f t="shared" si="421"/>
        <v>0</v>
      </c>
      <c r="AJ250" s="47">
        <f t="shared" si="499"/>
        <v>0</v>
      </c>
      <c r="AK250" s="47">
        <f t="shared" si="471"/>
        <v>0</v>
      </c>
      <c r="AL250" s="262">
        <f t="shared" si="472"/>
        <v>0</v>
      </c>
      <c r="AM250" s="260">
        <f t="shared" si="473"/>
        <v>0</v>
      </c>
      <c r="AN250" s="260">
        <f t="shared" si="681"/>
        <v>0</v>
      </c>
      <c r="AO250" s="260">
        <f t="shared" si="682"/>
        <v>0</v>
      </c>
      <c r="AP250" s="260">
        <f t="shared" si="683"/>
        <v>0</v>
      </c>
      <c r="AQ250" s="260">
        <f t="shared" si="684"/>
        <v>0</v>
      </c>
      <c r="AR250" s="260">
        <f t="shared" si="685"/>
        <v>0</v>
      </c>
      <c r="AS250" s="260">
        <f t="shared" si="686"/>
        <v>0</v>
      </c>
      <c r="AU250" s="41">
        <f>IF(EXACT(A250,LCI!A90),LCI!H90,-1*10^6)</f>
        <v>-2000</v>
      </c>
      <c r="AV250" s="71">
        <f t="shared" si="432"/>
        <v>0</v>
      </c>
      <c r="AW250" s="71">
        <f t="shared" si="433"/>
        <v>0</v>
      </c>
      <c r="AX250" s="71">
        <f t="shared" si="434"/>
        <v>0</v>
      </c>
      <c r="AY250" s="71">
        <f t="shared" si="435"/>
        <v>0</v>
      </c>
      <c r="AZ250" s="71">
        <f t="shared" si="436"/>
        <v>0</v>
      </c>
      <c r="BA250" s="71">
        <f t="shared" si="437"/>
        <v>0</v>
      </c>
      <c r="BB250" s="71">
        <f t="shared" si="438"/>
        <v>0</v>
      </c>
      <c r="BC250" s="71">
        <f t="shared" si="439"/>
        <v>0</v>
      </c>
      <c r="BD250" s="520">
        <f t="shared" si="440"/>
        <v>0</v>
      </c>
      <c r="BE250" s="521">
        <f t="shared" si="441"/>
        <v>0</v>
      </c>
      <c r="BF250" s="71">
        <f t="shared" si="442"/>
        <v>0</v>
      </c>
      <c r="BG250" s="521">
        <f t="shared" si="443"/>
        <v>0</v>
      </c>
      <c r="BH250" s="521">
        <f t="shared" si="444"/>
        <v>0</v>
      </c>
      <c r="BI250" s="71">
        <f t="shared" si="445"/>
        <v>0</v>
      </c>
      <c r="BJ250" s="71">
        <f t="shared" si="446"/>
        <v>0</v>
      </c>
      <c r="BK250" s="71">
        <f t="shared" si="447"/>
        <v>0</v>
      </c>
      <c r="BL250" s="71">
        <f t="shared" si="448"/>
        <v>0</v>
      </c>
      <c r="BM250" s="71">
        <f t="shared" si="449"/>
        <v>0</v>
      </c>
      <c r="BN250" s="71">
        <f t="shared" si="450"/>
        <v>0</v>
      </c>
      <c r="BO250" s="71">
        <f t="shared" si="451"/>
        <v>0</v>
      </c>
      <c r="BP250" s="71">
        <f t="shared" si="452"/>
        <v>0</v>
      </c>
      <c r="BR250" s="507">
        <f>IF(EXACT(A250,LCI!A90),LCI!I90,-1*10^6)</f>
        <v>0</v>
      </c>
      <c r="BS250" s="507">
        <f t="shared" si="474"/>
        <v>0</v>
      </c>
      <c r="BT250" s="507">
        <f t="shared" si="475"/>
        <v>0</v>
      </c>
      <c r="BU250" s="507">
        <f t="shared" si="475"/>
        <v>0</v>
      </c>
      <c r="BV250" s="507">
        <f t="shared" si="475"/>
        <v>0</v>
      </c>
      <c r="BW250" s="507">
        <f t="shared" si="454"/>
        <v>0</v>
      </c>
      <c r="BX250" s="507">
        <f t="shared" si="455"/>
        <v>0</v>
      </c>
      <c r="BY250" s="507">
        <f t="shared" si="456"/>
        <v>0</v>
      </c>
      <c r="BZ250" s="507">
        <f t="shared" si="457"/>
        <v>0</v>
      </c>
      <c r="CA250" s="507">
        <f t="shared" si="458"/>
        <v>0</v>
      </c>
      <c r="CB250" s="507">
        <f t="shared" si="459"/>
        <v>0</v>
      </c>
      <c r="CC250" s="507">
        <f t="shared" si="460"/>
        <v>0</v>
      </c>
      <c r="CD250" s="507">
        <f t="shared" si="461"/>
        <v>0</v>
      </c>
      <c r="CE250" s="507">
        <f t="shared" si="462"/>
        <v>0</v>
      </c>
      <c r="CF250" s="507">
        <f t="shared" si="463"/>
        <v>0</v>
      </c>
      <c r="CG250" s="507">
        <f t="shared" si="463"/>
        <v>0</v>
      </c>
      <c r="CH250" s="507">
        <f t="shared" si="463"/>
        <v>0</v>
      </c>
      <c r="CI250" s="507">
        <f t="shared" si="465"/>
        <v>0</v>
      </c>
      <c r="CJ250" s="507">
        <f t="shared" si="466"/>
        <v>0</v>
      </c>
      <c r="CK250" s="507">
        <f t="shared" si="467"/>
        <v>0</v>
      </c>
      <c r="CL250" s="507">
        <f t="shared" si="476"/>
        <v>0</v>
      </c>
      <c r="CM250" s="507">
        <f t="shared" si="468"/>
        <v>0</v>
      </c>
      <c r="CO250" s="511">
        <f>IF(EXACT(A250,LCI!A90),LCI!F90,-1*10^6)</f>
        <v>0</v>
      </c>
      <c r="CP250" s="511">
        <f t="shared" si="477"/>
        <v>0</v>
      </c>
      <c r="CQ250" s="511">
        <f t="shared" si="478"/>
        <v>0</v>
      </c>
      <c r="CR250" s="511">
        <f t="shared" si="479"/>
        <v>0</v>
      </c>
      <c r="CS250" s="511">
        <f t="shared" si="480"/>
        <v>0</v>
      </c>
      <c r="CT250" s="511">
        <f t="shared" si="481"/>
        <v>0</v>
      </c>
      <c r="CU250" s="511">
        <f t="shared" si="482"/>
        <v>0</v>
      </c>
      <c r="CV250" s="511">
        <f t="shared" si="483"/>
        <v>0</v>
      </c>
      <c r="CW250" s="511">
        <f t="shared" si="484"/>
        <v>0</v>
      </c>
      <c r="CX250" s="511">
        <f t="shared" si="485"/>
        <v>0</v>
      </c>
      <c r="CY250" s="511">
        <f t="shared" si="486"/>
        <v>0</v>
      </c>
      <c r="CZ250" s="511">
        <f t="shared" si="487"/>
        <v>0</v>
      </c>
      <c r="DA250" s="511">
        <f t="shared" si="488"/>
        <v>0</v>
      </c>
      <c r="DB250" s="511">
        <f t="shared" si="489"/>
        <v>0</v>
      </c>
      <c r="DC250" s="511">
        <f t="shared" si="490"/>
        <v>0</v>
      </c>
      <c r="DD250" s="511">
        <f t="shared" si="491"/>
        <v>0</v>
      </c>
      <c r="DE250" s="511">
        <f t="shared" si="492"/>
        <v>0</v>
      </c>
      <c r="DF250" s="511">
        <f t="shared" si="493"/>
        <v>0</v>
      </c>
      <c r="DG250" s="511">
        <f t="shared" si="494"/>
        <v>0</v>
      </c>
      <c r="DH250" s="511">
        <f t="shared" si="495"/>
        <v>0</v>
      </c>
      <c r="DI250" s="511">
        <f t="shared" si="496"/>
        <v>0</v>
      </c>
      <c r="DJ250" s="511">
        <f t="shared" si="497"/>
        <v>0</v>
      </c>
      <c r="DL250" s="530">
        <f>IF(EXACT(A250,LCI!A90),LCI!J90,-1*10^6)</f>
        <v>0</v>
      </c>
      <c r="DM250" s="530">
        <f t="shared" si="501"/>
        <v>0</v>
      </c>
      <c r="DN250" s="530">
        <f t="shared" si="502"/>
        <v>0</v>
      </c>
      <c r="DO250" s="530">
        <f t="shared" si="503"/>
        <v>0</v>
      </c>
      <c r="DP250" s="530">
        <f t="shared" si="504"/>
        <v>0</v>
      </c>
      <c r="DQ250" s="530">
        <f t="shared" si="505"/>
        <v>0</v>
      </c>
      <c r="DR250" s="530">
        <f t="shared" si="506"/>
        <v>0</v>
      </c>
      <c r="DS250" s="530">
        <f t="shared" si="507"/>
        <v>0</v>
      </c>
      <c r="DT250" s="530">
        <f t="shared" si="508"/>
        <v>0</v>
      </c>
      <c r="DU250" s="530">
        <f t="shared" si="509"/>
        <v>0</v>
      </c>
      <c r="DV250" s="530">
        <f t="shared" si="510"/>
        <v>0</v>
      </c>
      <c r="DW250" s="530">
        <f t="shared" si="511"/>
        <v>0</v>
      </c>
      <c r="DX250" s="530">
        <f t="shared" si="512"/>
        <v>0</v>
      </c>
      <c r="DY250" s="530">
        <f t="shared" si="513"/>
        <v>0</v>
      </c>
      <c r="DZ250" s="530">
        <f t="shared" si="514"/>
        <v>0</v>
      </c>
      <c r="EA250" s="530">
        <f t="shared" si="515"/>
        <v>0</v>
      </c>
      <c r="EB250" s="530">
        <f t="shared" si="516"/>
        <v>0</v>
      </c>
      <c r="EC250" s="530">
        <f t="shared" si="517"/>
        <v>0</v>
      </c>
      <c r="ED250" s="530">
        <f t="shared" si="518"/>
        <v>0</v>
      </c>
      <c r="EE250" s="530">
        <f t="shared" si="519"/>
        <v>0</v>
      </c>
      <c r="EF250" s="530">
        <f t="shared" si="520"/>
        <v>0</v>
      </c>
      <c r="EG250" s="530">
        <f t="shared" si="521"/>
        <v>0</v>
      </c>
      <c r="EI250" s="535">
        <f>IF(EXACT(A250,LCI!A90),LCI!K90,-1*10^6)</f>
        <v>0</v>
      </c>
      <c r="EJ250" s="531">
        <f t="shared" si="522"/>
        <v>0</v>
      </c>
      <c r="EK250" s="536">
        <f t="shared" si="523"/>
        <v>0</v>
      </c>
      <c r="EL250" s="531">
        <f t="shared" si="524"/>
        <v>0</v>
      </c>
      <c r="EM250" s="531">
        <f t="shared" si="525"/>
        <v>0</v>
      </c>
      <c r="EN250" s="531">
        <f t="shared" si="526"/>
        <v>0</v>
      </c>
      <c r="EO250" s="531">
        <f t="shared" si="527"/>
        <v>0</v>
      </c>
      <c r="EP250" s="531">
        <f t="shared" si="528"/>
        <v>0</v>
      </c>
      <c r="EQ250" s="531">
        <f t="shared" si="529"/>
        <v>0</v>
      </c>
      <c r="ER250" s="531">
        <f t="shared" si="530"/>
        <v>0</v>
      </c>
      <c r="ES250" s="531">
        <f t="shared" si="531"/>
        <v>0</v>
      </c>
      <c r="ET250" s="531">
        <f t="shared" si="532"/>
        <v>0</v>
      </c>
      <c r="EU250" s="531">
        <f t="shared" si="533"/>
        <v>0</v>
      </c>
      <c r="EV250" s="531">
        <f t="shared" si="534"/>
        <v>0</v>
      </c>
      <c r="EW250" s="531">
        <f t="shared" si="535"/>
        <v>0</v>
      </c>
      <c r="EX250" s="531">
        <f t="shared" si="536"/>
        <v>0</v>
      </c>
      <c r="EY250" s="531">
        <f t="shared" si="537"/>
        <v>0</v>
      </c>
      <c r="EZ250" s="531">
        <f t="shared" si="538"/>
        <v>0</v>
      </c>
      <c r="FA250" s="531">
        <f t="shared" si="539"/>
        <v>0</v>
      </c>
      <c r="FB250" s="531">
        <f t="shared" si="540"/>
        <v>0</v>
      </c>
      <c r="FC250" s="531">
        <f t="shared" si="541"/>
        <v>0</v>
      </c>
      <c r="FD250" s="531">
        <f t="shared" si="542"/>
        <v>0</v>
      </c>
      <c r="FF250" s="532">
        <f>IF(EXACT(A250,LCI!A90),LCI!L90,-1*10^6)</f>
        <v>0</v>
      </c>
      <c r="FG250" s="532">
        <f t="shared" si="543"/>
        <v>0</v>
      </c>
      <c r="FH250" s="532">
        <f t="shared" si="544"/>
        <v>0</v>
      </c>
      <c r="FI250" s="532">
        <f t="shared" si="545"/>
        <v>0</v>
      </c>
      <c r="FJ250" s="532">
        <f t="shared" si="546"/>
        <v>0</v>
      </c>
      <c r="FK250" s="532">
        <f t="shared" si="547"/>
        <v>0</v>
      </c>
      <c r="FL250" s="532">
        <f t="shared" si="548"/>
        <v>0</v>
      </c>
      <c r="FM250" s="532">
        <f t="shared" si="549"/>
        <v>0</v>
      </c>
      <c r="FN250" s="532">
        <f t="shared" si="550"/>
        <v>0</v>
      </c>
      <c r="FO250" s="532">
        <f t="shared" si="551"/>
        <v>0</v>
      </c>
      <c r="FP250" s="532">
        <f t="shared" si="552"/>
        <v>0</v>
      </c>
      <c r="FQ250" s="532">
        <f t="shared" si="553"/>
        <v>0</v>
      </c>
      <c r="FR250" s="532">
        <f t="shared" si="554"/>
        <v>0</v>
      </c>
      <c r="FS250" s="532">
        <f t="shared" si="555"/>
        <v>0</v>
      </c>
      <c r="FT250" s="532">
        <f t="shared" si="556"/>
        <v>0</v>
      </c>
      <c r="FU250" s="532">
        <f t="shared" si="557"/>
        <v>0</v>
      </c>
      <c r="FV250" s="532">
        <f t="shared" si="558"/>
        <v>0</v>
      </c>
      <c r="FW250" s="532">
        <f t="shared" si="559"/>
        <v>0</v>
      </c>
      <c r="FX250" s="532">
        <f t="shared" si="560"/>
        <v>0</v>
      </c>
      <c r="FY250" s="532">
        <f t="shared" si="561"/>
        <v>0</v>
      </c>
      <c r="FZ250" s="532">
        <f t="shared" si="562"/>
        <v>0</v>
      </c>
      <c r="GA250" s="532">
        <f t="shared" si="563"/>
        <v>0</v>
      </c>
      <c r="GC250" s="533">
        <f>IF(EXACT(A250,LCI!A90),LCI!M90,-1*10^6)</f>
        <v>0</v>
      </c>
      <c r="GD250" s="533">
        <f t="shared" si="564"/>
        <v>0</v>
      </c>
      <c r="GE250" s="533">
        <f t="shared" si="565"/>
        <v>0</v>
      </c>
      <c r="GF250" s="533">
        <f t="shared" si="566"/>
        <v>0</v>
      </c>
      <c r="GG250" s="533">
        <f t="shared" si="567"/>
        <v>0</v>
      </c>
      <c r="GH250" s="533">
        <f t="shared" si="568"/>
        <v>0</v>
      </c>
      <c r="GI250" s="533">
        <f t="shared" si="569"/>
        <v>0</v>
      </c>
      <c r="GJ250" s="533">
        <f t="shared" si="570"/>
        <v>0</v>
      </c>
      <c r="GK250" s="533">
        <f t="shared" si="571"/>
        <v>0</v>
      </c>
      <c r="GL250" s="533">
        <f t="shared" si="572"/>
        <v>0</v>
      </c>
      <c r="GM250" s="533">
        <f t="shared" si="573"/>
        <v>0</v>
      </c>
      <c r="GN250" s="533">
        <f t="shared" si="574"/>
        <v>0</v>
      </c>
      <c r="GO250" s="533">
        <f t="shared" si="575"/>
        <v>0</v>
      </c>
      <c r="GP250" s="533">
        <f t="shared" si="576"/>
        <v>0</v>
      </c>
      <c r="GQ250" s="533">
        <f t="shared" si="577"/>
        <v>0</v>
      </c>
      <c r="GR250" s="533">
        <f t="shared" si="578"/>
        <v>0</v>
      </c>
      <c r="GS250" s="533">
        <f t="shared" si="579"/>
        <v>0</v>
      </c>
      <c r="GT250" s="533">
        <f t="shared" si="580"/>
        <v>0</v>
      </c>
      <c r="GU250" s="533">
        <f t="shared" si="581"/>
        <v>0</v>
      </c>
      <c r="GV250" s="533">
        <f t="shared" si="582"/>
        <v>0</v>
      </c>
      <c r="GW250" s="533">
        <f t="shared" si="583"/>
        <v>0</v>
      </c>
      <c r="GX250" s="533">
        <f t="shared" si="584"/>
        <v>0</v>
      </c>
      <c r="GZ250" s="511">
        <f>IF(EXACT(A250,LCI!A90),LCI!N90,-1*10^6)</f>
        <v>0</v>
      </c>
      <c r="HA250" s="511"/>
      <c r="HB250" s="511"/>
      <c r="HC250" s="511"/>
      <c r="HD250" s="511"/>
      <c r="HE250" s="511"/>
      <c r="HF250" s="511"/>
      <c r="HG250" s="511"/>
      <c r="HH250" s="511"/>
      <c r="HI250" s="511"/>
      <c r="HJ250" s="511"/>
      <c r="HK250" s="511"/>
      <c r="HL250" s="511"/>
      <c r="HM250" s="511"/>
      <c r="HN250" s="511"/>
      <c r="HO250" s="511"/>
      <c r="HP250" s="511"/>
      <c r="HQ250" s="511"/>
      <c r="HR250" s="511"/>
      <c r="HS250" s="511"/>
      <c r="HT250" s="511"/>
      <c r="HU250" s="511"/>
      <c r="HW250" s="534">
        <f>IF(EXACT(A250,LCI!A90),LCI!O90,-1*10^6)</f>
        <v>0</v>
      </c>
      <c r="HX250" s="534">
        <f t="shared" si="585"/>
        <v>0</v>
      </c>
      <c r="HY250" s="534">
        <f t="shared" si="586"/>
        <v>0</v>
      </c>
      <c r="HZ250" s="534">
        <f t="shared" si="587"/>
        <v>0</v>
      </c>
      <c r="IA250" s="534">
        <f t="shared" si="588"/>
        <v>0</v>
      </c>
      <c r="IB250" s="534">
        <f t="shared" si="589"/>
        <v>0</v>
      </c>
      <c r="IC250" s="534">
        <f t="shared" si="590"/>
        <v>0</v>
      </c>
      <c r="ID250" s="534">
        <f t="shared" si="591"/>
        <v>0</v>
      </c>
      <c r="IE250" s="534">
        <f t="shared" si="592"/>
        <v>0</v>
      </c>
      <c r="IF250" s="534">
        <f t="shared" si="593"/>
        <v>0</v>
      </c>
      <c r="IG250" s="534">
        <f t="shared" si="594"/>
        <v>0</v>
      </c>
      <c r="IH250" s="534">
        <f t="shared" si="595"/>
        <v>0</v>
      </c>
      <c r="II250" s="534">
        <f t="shared" si="596"/>
        <v>0</v>
      </c>
      <c r="IJ250" s="534">
        <f t="shared" si="597"/>
        <v>0</v>
      </c>
      <c r="IK250" s="534">
        <f t="shared" si="598"/>
        <v>0</v>
      </c>
      <c r="IL250" s="534">
        <f t="shared" si="599"/>
        <v>0</v>
      </c>
      <c r="IM250" s="534">
        <f t="shared" si="600"/>
        <v>0</v>
      </c>
      <c r="IN250" s="534">
        <f t="shared" si="601"/>
        <v>0</v>
      </c>
      <c r="IO250" s="534">
        <f t="shared" si="602"/>
        <v>0</v>
      </c>
      <c r="IP250" s="534">
        <f t="shared" si="603"/>
        <v>0</v>
      </c>
      <c r="IQ250" s="534">
        <f t="shared" si="604"/>
        <v>0</v>
      </c>
      <c r="IR250" s="534">
        <f t="shared" si="605"/>
        <v>0</v>
      </c>
      <c r="IT250" s="531">
        <f>IF(EXACT(A250,LCI!A90),LCI!P90,-1*10^6)</f>
        <v>0</v>
      </c>
      <c r="IU250" s="531">
        <f t="shared" si="606"/>
        <v>0</v>
      </c>
      <c r="IV250" s="531">
        <f t="shared" si="607"/>
        <v>0</v>
      </c>
      <c r="IW250" s="531">
        <f t="shared" si="608"/>
        <v>0</v>
      </c>
      <c r="IX250" s="531">
        <f t="shared" si="609"/>
        <v>0</v>
      </c>
      <c r="IY250" s="531">
        <f t="shared" si="610"/>
        <v>0</v>
      </c>
      <c r="IZ250" s="531">
        <f t="shared" si="611"/>
        <v>0</v>
      </c>
      <c r="JA250" s="531">
        <f t="shared" si="612"/>
        <v>0</v>
      </c>
      <c r="JB250" s="531">
        <f t="shared" si="613"/>
        <v>0</v>
      </c>
      <c r="JC250" s="531">
        <f t="shared" si="614"/>
        <v>0</v>
      </c>
      <c r="JD250" s="531">
        <f t="shared" si="615"/>
        <v>0</v>
      </c>
      <c r="JE250" s="531">
        <f t="shared" si="616"/>
        <v>0</v>
      </c>
      <c r="JF250" s="531">
        <f t="shared" si="617"/>
        <v>0</v>
      </c>
      <c r="JG250" s="531">
        <f t="shared" si="618"/>
        <v>0</v>
      </c>
      <c r="JH250" s="531">
        <f t="shared" si="619"/>
        <v>0</v>
      </c>
      <c r="JI250" s="531">
        <f t="shared" si="620"/>
        <v>0</v>
      </c>
      <c r="JJ250" s="531">
        <f t="shared" si="621"/>
        <v>0</v>
      </c>
      <c r="JK250" s="531">
        <f t="shared" si="622"/>
        <v>0</v>
      </c>
      <c r="JL250" s="531">
        <f t="shared" si="623"/>
        <v>0</v>
      </c>
      <c r="JM250" s="531">
        <f t="shared" si="624"/>
        <v>0</v>
      </c>
      <c r="JN250" s="531">
        <f t="shared" si="625"/>
        <v>0</v>
      </c>
      <c r="JO250" s="531">
        <f t="shared" si="626"/>
        <v>0</v>
      </c>
      <c r="JQ250" s="532">
        <f>IF(EXACT(A250,LCI!A90),LCI!Q90,-1*10^6)</f>
        <v>0</v>
      </c>
      <c r="JR250" s="532">
        <f t="shared" si="627"/>
        <v>0</v>
      </c>
      <c r="JS250" s="532">
        <f t="shared" si="628"/>
        <v>0</v>
      </c>
      <c r="JT250" s="532">
        <f t="shared" si="629"/>
        <v>0</v>
      </c>
      <c r="JU250" s="532">
        <f t="shared" si="630"/>
        <v>0</v>
      </c>
      <c r="JV250" s="532">
        <f t="shared" si="631"/>
        <v>0</v>
      </c>
      <c r="JW250" s="532">
        <f t="shared" si="632"/>
        <v>0</v>
      </c>
      <c r="JX250" s="532">
        <f t="shared" si="633"/>
        <v>0</v>
      </c>
      <c r="JY250" s="532">
        <f t="shared" si="634"/>
        <v>0</v>
      </c>
      <c r="JZ250" s="532">
        <f t="shared" si="635"/>
        <v>0</v>
      </c>
      <c r="KA250" s="532">
        <f t="shared" si="636"/>
        <v>0</v>
      </c>
      <c r="KB250" s="532">
        <f t="shared" si="637"/>
        <v>0</v>
      </c>
      <c r="KC250" s="532">
        <f t="shared" si="638"/>
        <v>0</v>
      </c>
      <c r="KD250" s="532">
        <f t="shared" si="639"/>
        <v>0</v>
      </c>
      <c r="KE250" s="532">
        <f t="shared" si="640"/>
        <v>0</v>
      </c>
      <c r="KF250" s="532">
        <f t="shared" si="641"/>
        <v>0</v>
      </c>
      <c r="KG250" s="532">
        <f t="shared" si="642"/>
        <v>0</v>
      </c>
      <c r="KH250" s="532">
        <f t="shared" si="643"/>
        <v>0</v>
      </c>
      <c r="KI250" s="532">
        <f t="shared" si="644"/>
        <v>0</v>
      </c>
      <c r="KJ250" s="532">
        <f t="shared" si="645"/>
        <v>0</v>
      </c>
      <c r="KK250" s="532">
        <f t="shared" si="646"/>
        <v>0</v>
      </c>
      <c r="KL250" s="532">
        <f t="shared" si="647"/>
        <v>0</v>
      </c>
      <c r="KN250" s="533">
        <f>IF(EXACT(A250,LCI!A90),LCI!R90,-1*10^6)</f>
        <v>0</v>
      </c>
      <c r="KO250" s="533">
        <f t="shared" si="648"/>
        <v>0</v>
      </c>
      <c r="KP250" s="533">
        <f t="shared" si="649"/>
        <v>0</v>
      </c>
      <c r="KQ250" s="533">
        <f t="shared" si="650"/>
        <v>0</v>
      </c>
      <c r="KR250" s="533">
        <f t="shared" si="651"/>
        <v>0</v>
      </c>
      <c r="KS250" s="533">
        <f t="shared" si="652"/>
        <v>0</v>
      </c>
      <c r="KT250" s="533">
        <f t="shared" si="653"/>
        <v>0</v>
      </c>
      <c r="KU250" s="533">
        <f t="shared" si="654"/>
        <v>0</v>
      </c>
      <c r="KV250" s="533">
        <f t="shared" si="655"/>
        <v>0</v>
      </c>
      <c r="KW250" s="533">
        <f t="shared" si="656"/>
        <v>0</v>
      </c>
      <c r="KX250" s="533">
        <f t="shared" si="657"/>
        <v>0</v>
      </c>
      <c r="KY250" s="533">
        <f t="shared" si="658"/>
        <v>0</v>
      </c>
      <c r="KZ250" s="533">
        <f t="shared" si="659"/>
        <v>0</v>
      </c>
      <c r="LA250" s="533">
        <f t="shared" si="660"/>
        <v>0</v>
      </c>
      <c r="LB250" s="533">
        <f t="shared" si="661"/>
        <v>0</v>
      </c>
      <c r="LC250" s="533">
        <f t="shared" si="662"/>
        <v>0</v>
      </c>
      <c r="LD250" s="533">
        <f t="shared" si="663"/>
        <v>0</v>
      </c>
      <c r="LE250" s="533">
        <f t="shared" si="664"/>
        <v>0</v>
      </c>
      <c r="LF250" s="533">
        <f t="shared" si="665"/>
        <v>0</v>
      </c>
      <c r="LG250" s="533">
        <f t="shared" si="666"/>
        <v>0</v>
      </c>
      <c r="LH250" s="533">
        <f t="shared" si="667"/>
        <v>0</v>
      </c>
      <c r="LI250" s="533">
        <f t="shared" si="668"/>
        <v>0</v>
      </c>
    </row>
    <row r="251" spans="1:321" x14ac:dyDescent="0.25">
      <c r="A251" s="14" t="str">
        <f>LCI!A91</f>
        <v>WOG, Delivered (kg/yr)</v>
      </c>
      <c r="B251" s="43">
        <f>B114-B85</f>
        <v>0</v>
      </c>
      <c r="C251" s="43">
        <f t="shared" ref="C251:P251" si="701">C114-C85</f>
        <v>0</v>
      </c>
      <c r="D251" s="43">
        <f t="shared" si="701"/>
        <v>0</v>
      </c>
      <c r="E251" s="43">
        <f t="shared" si="701"/>
        <v>0</v>
      </c>
      <c r="F251" s="43">
        <f t="shared" si="701"/>
        <v>0</v>
      </c>
      <c r="G251" s="43">
        <f t="shared" si="701"/>
        <v>0</v>
      </c>
      <c r="H251" s="43">
        <f t="shared" si="701"/>
        <v>0</v>
      </c>
      <c r="I251" s="43">
        <f t="shared" si="701"/>
        <v>0</v>
      </c>
      <c r="J251" s="43">
        <f t="shared" si="701"/>
        <v>0</v>
      </c>
      <c r="K251" s="43">
        <f t="shared" si="701"/>
        <v>0</v>
      </c>
      <c r="L251" s="43">
        <f t="shared" si="701"/>
        <v>0</v>
      </c>
      <c r="M251" s="43">
        <f t="shared" si="701"/>
        <v>0</v>
      </c>
      <c r="N251" s="43">
        <f t="shared" si="701"/>
        <v>0</v>
      </c>
      <c r="O251" s="258">
        <f t="shared" si="701"/>
        <v>0</v>
      </c>
      <c r="P251" s="252">
        <f t="shared" si="701"/>
        <v>0</v>
      </c>
      <c r="Q251" s="252"/>
      <c r="R251" s="252"/>
      <c r="S251" s="252"/>
      <c r="T251" s="269"/>
      <c r="U251" s="252"/>
      <c r="V251" s="252"/>
      <c r="X251" s="45">
        <f>IF(EXACT(A251,LCI!A91),LCI!G91,-1*10^6)</f>
        <v>0.55000000000000004</v>
      </c>
      <c r="Y251" s="47">
        <f t="shared" si="411"/>
        <v>0</v>
      </c>
      <c r="Z251" s="47">
        <f t="shared" si="412"/>
        <v>0</v>
      </c>
      <c r="AA251" s="47">
        <f t="shared" si="413"/>
        <v>0</v>
      </c>
      <c r="AB251" s="47">
        <f t="shared" si="414"/>
        <v>0</v>
      </c>
      <c r="AC251" s="47">
        <f t="shared" si="415"/>
        <v>0</v>
      </c>
      <c r="AD251" s="47">
        <f t="shared" si="416"/>
        <v>0</v>
      </c>
      <c r="AE251" s="47">
        <f t="shared" si="417"/>
        <v>0</v>
      </c>
      <c r="AF251" s="47">
        <f t="shared" si="418"/>
        <v>0</v>
      </c>
      <c r="AG251" s="47">
        <f t="shared" si="419"/>
        <v>0</v>
      </c>
      <c r="AH251" s="47">
        <f t="shared" si="420"/>
        <v>0</v>
      </c>
      <c r="AI251" s="47">
        <f t="shared" si="421"/>
        <v>0</v>
      </c>
      <c r="AJ251" s="47">
        <f t="shared" si="499"/>
        <v>0</v>
      </c>
      <c r="AK251" s="47">
        <f t="shared" si="471"/>
        <v>0</v>
      </c>
      <c r="AL251" s="262">
        <f t="shared" si="472"/>
        <v>0</v>
      </c>
      <c r="AM251" s="260">
        <f t="shared" si="473"/>
        <v>0</v>
      </c>
      <c r="AN251" s="260">
        <f t="shared" si="681"/>
        <v>0</v>
      </c>
      <c r="AO251" s="260">
        <f t="shared" si="682"/>
        <v>0</v>
      </c>
      <c r="AP251" s="260">
        <f t="shared" si="683"/>
        <v>0</v>
      </c>
      <c r="AQ251" s="260">
        <f t="shared" si="684"/>
        <v>0</v>
      </c>
      <c r="AR251" s="260">
        <f t="shared" si="685"/>
        <v>0</v>
      </c>
      <c r="AS251" s="260">
        <f t="shared" si="686"/>
        <v>0</v>
      </c>
      <c r="AU251" s="41">
        <f>IF(EXACT(A251,LCI!A91),LCI!H91,-1*10^6)</f>
        <v>-2000</v>
      </c>
      <c r="AV251" s="71">
        <f t="shared" si="432"/>
        <v>0</v>
      </c>
      <c r="AW251" s="71">
        <f t="shared" si="433"/>
        <v>0</v>
      </c>
      <c r="AX251" s="71">
        <f t="shared" si="434"/>
        <v>0</v>
      </c>
      <c r="AY251" s="71">
        <f t="shared" si="435"/>
        <v>0</v>
      </c>
      <c r="AZ251" s="71">
        <f t="shared" si="436"/>
        <v>0</v>
      </c>
      <c r="BA251" s="71">
        <f t="shared" si="437"/>
        <v>0</v>
      </c>
      <c r="BB251" s="71">
        <f t="shared" si="438"/>
        <v>0</v>
      </c>
      <c r="BC251" s="71">
        <f t="shared" si="439"/>
        <v>0</v>
      </c>
      <c r="BD251" s="520">
        <f t="shared" si="440"/>
        <v>0</v>
      </c>
      <c r="BE251" s="521">
        <f t="shared" si="441"/>
        <v>0</v>
      </c>
      <c r="BF251" s="71">
        <f t="shared" si="442"/>
        <v>0</v>
      </c>
      <c r="BG251" s="521">
        <f t="shared" si="443"/>
        <v>0</v>
      </c>
      <c r="BH251" s="521">
        <f t="shared" si="444"/>
        <v>0</v>
      </c>
      <c r="BI251" s="71">
        <f t="shared" si="445"/>
        <v>0</v>
      </c>
      <c r="BJ251" s="71">
        <f t="shared" si="446"/>
        <v>0</v>
      </c>
      <c r="BK251" s="71">
        <f t="shared" si="447"/>
        <v>0</v>
      </c>
      <c r="BL251" s="71">
        <f t="shared" si="448"/>
        <v>0</v>
      </c>
      <c r="BM251" s="71">
        <f t="shared" si="449"/>
        <v>0</v>
      </c>
      <c r="BN251" s="71">
        <f t="shared" si="450"/>
        <v>0</v>
      </c>
      <c r="BO251" s="71">
        <f t="shared" si="451"/>
        <v>0</v>
      </c>
      <c r="BP251" s="71">
        <f t="shared" si="452"/>
        <v>0</v>
      </c>
      <c r="BR251" s="507">
        <f>IF(EXACT(A251,LCI!A91),LCI!I91,-1*10^6)</f>
        <v>0</v>
      </c>
      <c r="BS251" s="507">
        <f t="shared" si="474"/>
        <v>0</v>
      </c>
      <c r="BT251" s="507">
        <f t="shared" si="475"/>
        <v>0</v>
      </c>
      <c r="BU251" s="507">
        <f t="shared" si="475"/>
        <v>0</v>
      </c>
      <c r="BV251" s="507">
        <f t="shared" si="475"/>
        <v>0</v>
      </c>
      <c r="BW251" s="507">
        <f t="shared" si="454"/>
        <v>0</v>
      </c>
      <c r="BX251" s="507">
        <f t="shared" si="455"/>
        <v>0</v>
      </c>
      <c r="BY251" s="507">
        <f t="shared" si="456"/>
        <v>0</v>
      </c>
      <c r="BZ251" s="507">
        <f t="shared" si="457"/>
        <v>0</v>
      </c>
      <c r="CA251" s="507">
        <f t="shared" si="458"/>
        <v>0</v>
      </c>
      <c r="CB251" s="507">
        <f t="shared" si="459"/>
        <v>0</v>
      </c>
      <c r="CC251" s="507">
        <f t="shared" si="460"/>
        <v>0</v>
      </c>
      <c r="CD251" s="507">
        <f t="shared" si="461"/>
        <v>0</v>
      </c>
      <c r="CE251" s="507">
        <f t="shared" si="462"/>
        <v>0</v>
      </c>
      <c r="CF251" s="507">
        <f t="shared" si="463"/>
        <v>0</v>
      </c>
      <c r="CG251" s="507">
        <f t="shared" si="463"/>
        <v>0</v>
      </c>
      <c r="CH251" s="507">
        <f t="shared" si="463"/>
        <v>0</v>
      </c>
      <c r="CI251" s="507">
        <f t="shared" si="465"/>
        <v>0</v>
      </c>
      <c r="CJ251" s="507">
        <f t="shared" si="466"/>
        <v>0</v>
      </c>
      <c r="CK251" s="507">
        <f t="shared" si="467"/>
        <v>0</v>
      </c>
      <c r="CL251" s="507">
        <f t="shared" si="476"/>
        <v>0</v>
      </c>
      <c r="CM251" s="507">
        <f t="shared" si="468"/>
        <v>0</v>
      </c>
      <c r="CO251" s="511">
        <f>IF(EXACT(A251,LCI!A91),LCI!F91,-1*10^6)</f>
        <v>0</v>
      </c>
      <c r="CP251" s="511">
        <f t="shared" si="477"/>
        <v>0</v>
      </c>
      <c r="CQ251" s="511">
        <f t="shared" si="478"/>
        <v>0</v>
      </c>
      <c r="CR251" s="511">
        <f t="shared" si="479"/>
        <v>0</v>
      </c>
      <c r="CS251" s="511">
        <f t="shared" si="480"/>
        <v>0</v>
      </c>
      <c r="CT251" s="511">
        <f t="shared" si="481"/>
        <v>0</v>
      </c>
      <c r="CU251" s="511">
        <f t="shared" si="482"/>
        <v>0</v>
      </c>
      <c r="CV251" s="511">
        <f t="shared" si="483"/>
        <v>0</v>
      </c>
      <c r="CW251" s="511">
        <f t="shared" si="484"/>
        <v>0</v>
      </c>
      <c r="CX251" s="511">
        <f t="shared" si="485"/>
        <v>0</v>
      </c>
      <c r="CY251" s="511">
        <f t="shared" si="486"/>
        <v>0</v>
      </c>
      <c r="CZ251" s="511">
        <f t="shared" si="487"/>
        <v>0</v>
      </c>
      <c r="DA251" s="511">
        <f t="shared" si="488"/>
        <v>0</v>
      </c>
      <c r="DB251" s="511">
        <f t="shared" si="489"/>
        <v>0</v>
      </c>
      <c r="DC251" s="511">
        <f t="shared" si="490"/>
        <v>0</v>
      </c>
      <c r="DD251" s="511">
        <f t="shared" si="491"/>
        <v>0</v>
      </c>
      <c r="DE251" s="511">
        <f t="shared" si="492"/>
        <v>0</v>
      </c>
      <c r="DF251" s="511">
        <f t="shared" si="493"/>
        <v>0</v>
      </c>
      <c r="DG251" s="511">
        <f t="shared" si="494"/>
        <v>0</v>
      </c>
      <c r="DH251" s="511">
        <f t="shared" si="495"/>
        <v>0</v>
      </c>
      <c r="DI251" s="511">
        <f t="shared" si="496"/>
        <v>0</v>
      </c>
      <c r="DJ251" s="511">
        <f t="shared" si="497"/>
        <v>0</v>
      </c>
      <c r="DL251" s="530">
        <f>IF(EXACT(A251,LCI!A91),LCI!J91,-1*10^6)</f>
        <v>0</v>
      </c>
      <c r="DM251" s="530">
        <f t="shared" si="501"/>
        <v>0</v>
      </c>
      <c r="DN251" s="530">
        <f t="shared" si="502"/>
        <v>0</v>
      </c>
      <c r="DO251" s="530">
        <f t="shared" si="503"/>
        <v>0</v>
      </c>
      <c r="DP251" s="530">
        <f t="shared" si="504"/>
        <v>0</v>
      </c>
      <c r="DQ251" s="530">
        <f t="shared" si="505"/>
        <v>0</v>
      </c>
      <c r="DR251" s="530">
        <f t="shared" si="506"/>
        <v>0</v>
      </c>
      <c r="DS251" s="530">
        <f t="shared" si="507"/>
        <v>0</v>
      </c>
      <c r="DT251" s="530">
        <f t="shared" si="508"/>
        <v>0</v>
      </c>
      <c r="DU251" s="530">
        <f t="shared" si="509"/>
        <v>0</v>
      </c>
      <c r="DV251" s="530">
        <f t="shared" si="510"/>
        <v>0</v>
      </c>
      <c r="DW251" s="530">
        <f t="shared" si="511"/>
        <v>0</v>
      </c>
      <c r="DX251" s="530">
        <f t="shared" si="512"/>
        <v>0</v>
      </c>
      <c r="DY251" s="530">
        <f t="shared" si="513"/>
        <v>0</v>
      </c>
      <c r="DZ251" s="530">
        <f t="shared" si="514"/>
        <v>0</v>
      </c>
      <c r="EA251" s="530">
        <f t="shared" si="515"/>
        <v>0</v>
      </c>
      <c r="EB251" s="530">
        <f t="shared" si="516"/>
        <v>0</v>
      </c>
      <c r="EC251" s="530">
        <f t="shared" si="517"/>
        <v>0</v>
      </c>
      <c r="ED251" s="530">
        <f t="shared" si="518"/>
        <v>0</v>
      </c>
      <c r="EE251" s="530">
        <f t="shared" si="519"/>
        <v>0</v>
      </c>
      <c r="EF251" s="530">
        <f t="shared" si="520"/>
        <v>0</v>
      </c>
      <c r="EG251" s="530">
        <f t="shared" si="521"/>
        <v>0</v>
      </c>
      <c r="EI251" s="535">
        <f>IF(EXACT(A251,LCI!A91),LCI!K91,-1*10^6)</f>
        <v>0</v>
      </c>
      <c r="EJ251" s="531">
        <f t="shared" si="522"/>
        <v>0</v>
      </c>
      <c r="EK251" s="536">
        <f t="shared" si="523"/>
        <v>0</v>
      </c>
      <c r="EL251" s="531">
        <f t="shared" si="524"/>
        <v>0</v>
      </c>
      <c r="EM251" s="531">
        <f t="shared" si="525"/>
        <v>0</v>
      </c>
      <c r="EN251" s="531">
        <f t="shared" si="526"/>
        <v>0</v>
      </c>
      <c r="EO251" s="531">
        <f t="shared" si="527"/>
        <v>0</v>
      </c>
      <c r="EP251" s="531">
        <f t="shared" si="528"/>
        <v>0</v>
      </c>
      <c r="EQ251" s="531">
        <f t="shared" si="529"/>
        <v>0</v>
      </c>
      <c r="ER251" s="531">
        <f t="shared" si="530"/>
        <v>0</v>
      </c>
      <c r="ES251" s="531">
        <f t="shared" si="531"/>
        <v>0</v>
      </c>
      <c r="ET251" s="531">
        <f t="shared" si="532"/>
        <v>0</v>
      </c>
      <c r="EU251" s="531">
        <f t="shared" si="533"/>
        <v>0</v>
      </c>
      <c r="EV251" s="531">
        <f t="shared" si="534"/>
        <v>0</v>
      </c>
      <c r="EW251" s="531">
        <f t="shared" si="535"/>
        <v>0</v>
      </c>
      <c r="EX251" s="531">
        <f t="shared" si="536"/>
        <v>0</v>
      </c>
      <c r="EY251" s="531">
        <f t="shared" si="537"/>
        <v>0</v>
      </c>
      <c r="EZ251" s="531">
        <f t="shared" si="538"/>
        <v>0</v>
      </c>
      <c r="FA251" s="531">
        <f t="shared" si="539"/>
        <v>0</v>
      </c>
      <c r="FB251" s="531">
        <f t="shared" si="540"/>
        <v>0</v>
      </c>
      <c r="FC251" s="531">
        <f t="shared" si="541"/>
        <v>0</v>
      </c>
      <c r="FD251" s="531">
        <f t="shared" si="542"/>
        <v>0</v>
      </c>
      <c r="FF251" s="532">
        <f>IF(EXACT(A251,LCI!A91),LCI!L91,-1*10^6)</f>
        <v>0</v>
      </c>
      <c r="FG251" s="532">
        <f t="shared" si="543"/>
        <v>0</v>
      </c>
      <c r="FH251" s="532">
        <f t="shared" si="544"/>
        <v>0</v>
      </c>
      <c r="FI251" s="532">
        <f t="shared" si="545"/>
        <v>0</v>
      </c>
      <c r="FJ251" s="532">
        <f t="shared" si="546"/>
        <v>0</v>
      </c>
      <c r="FK251" s="532">
        <f t="shared" si="547"/>
        <v>0</v>
      </c>
      <c r="FL251" s="532">
        <f t="shared" si="548"/>
        <v>0</v>
      </c>
      <c r="FM251" s="532">
        <f t="shared" si="549"/>
        <v>0</v>
      </c>
      <c r="FN251" s="532">
        <f t="shared" si="550"/>
        <v>0</v>
      </c>
      <c r="FO251" s="532">
        <f t="shared" si="551"/>
        <v>0</v>
      </c>
      <c r="FP251" s="532">
        <f t="shared" si="552"/>
        <v>0</v>
      </c>
      <c r="FQ251" s="532">
        <f t="shared" si="553"/>
        <v>0</v>
      </c>
      <c r="FR251" s="532">
        <f t="shared" si="554"/>
        <v>0</v>
      </c>
      <c r="FS251" s="532">
        <f t="shared" si="555"/>
        <v>0</v>
      </c>
      <c r="FT251" s="532">
        <f t="shared" si="556"/>
        <v>0</v>
      </c>
      <c r="FU251" s="532">
        <f t="shared" si="557"/>
        <v>0</v>
      </c>
      <c r="FV251" s="532">
        <f t="shared" si="558"/>
        <v>0</v>
      </c>
      <c r="FW251" s="532">
        <f t="shared" si="559"/>
        <v>0</v>
      </c>
      <c r="FX251" s="532">
        <f t="shared" si="560"/>
        <v>0</v>
      </c>
      <c r="FY251" s="532">
        <f t="shared" si="561"/>
        <v>0</v>
      </c>
      <c r="FZ251" s="532">
        <f t="shared" si="562"/>
        <v>0</v>
      </c>
      <c r="GA251" s="532">
        <f t="shared" si="563"/>
        <v>0</v>
      </c>
      <c r="GC251" s="533">
        <f>IF(EXACT(A251,LCI!A91),LCI!M91,-1*10^6)</f>
        <v>0</v>
      </c>
      <c r="GD251" s="533">
        <f t="shared" si="564"/>
        <v>0</v>
      </c>
      <c r="GE251" s="533">
        <f t="shared" si="565"/>
        <v>0</v>
      </c>
      <c r="GF251" s="533">
        <f t="shared" si="566"/>
        <v>0</v>
      </c>
      <c r="GG251" s="533">
        <f t="shared" si="567"/>
        <v>0</v>
      </c>
      <c r="GH251" s="533">
        <f t="shared" si="568"/>
        <v>0</v>
      </c>
      <c r="GI251" s="533">
        <f t="shared" si="569"/>
        <v>0</v>
      </c>
      <c r="GJ251" s="533">
        <f t="shared" si="570"/>
        <v>0</v>
      </c>
      <c r="GK251" s="533">
        <f t="shared" si="571"/>
        <v>0</v>
      </c>
      <c r="GL251" s="533">
        <f t="shared" si="572"/>
        <v>0</v>
      </c>
      <c r="GM251" s="533">
        <f t="shared" si="573"/>
        <v>0</v>
      </c>
      <c r="GN251" s="533">
        <f t="shared" si="574"/>
        <v>0</v>
      </c>
      <c r="GO251" s="533">
        <f t="shared" si="575"/>
        <v>0</v>
      </c>
      <c r="GP251" s="533">
        <f t="shared" si="576"/>
        <v>0</v>
      </c>
      <c r="GQ251" s="533">
        <f t="shared" si="577"/>
        <v>0</v>
      </c>
      <c r="GR251" s="533">
        <f t="shared" si="578"/>
        <v>0</v>
      </c>
      <c r="GS251" s="533">
        <f t="shared" si="579"/>
        <v>0</v>
      </c>
      <c r="GT251" s="533">
        <f t="shared" si="580"/>
        <v>0</v>
      </c>
      <c r="GU251" s="533">
        <f t="shared" si="581"/>
        <v>0</v>
      </c>
      <c r="GV251" s="533">
        <f t="shared" si="582"/>
        <v>0</v>
      </c>
      <c r="GW251" s="533">
        <f t="shared" si="583"/>
        <v>0</v>
      </c>
      <c r="GX251" s="533">
        <f t="shared" si="584"/>
        <v>0</v>
      </c>
      <c r="GZ251" s="511">
        <f>IF(EXACT(A251,LCI!A91),LCI!N91,-1*10^6)</f>
        <v>0</v>
      </c>
      <c r="HA251" s="511"/>
      <c r="HB251" s="511"/>
      <c r="HC251" s="511"/>
      <c r="HD251" s="511"/>
      <c r="HE251" s="511"/>
      <c r="HF251" s="511"/>
      <c r="HG251" s="511"/>
      <c r="HH251" s="511"/>
      <c r="HI251" s="511"/>
      <c r="HJ251" s="511"/>
      <c r="HK251" s="511"/>
      <c r="HL251" s="511"/>
      <c r="HM251" s="511"/>
      <c r="HN251" s="511"/>
      <c r="HO251" s="511"/>
      <c r="HP251" s="511"/>
      <c r="HQ251" s="511"/>
      <c r="HR251" s="511"/>
      <c r="HS251" s="511"/>
      <c r="HT251" s="511"/>
      <c r="HU251" s="511"/>
      <c r="HW251" s="534">
        <f>IF(EXACT(A251,LCI!A91),LCI!O91,-1*10^6)</f>
        <v>0</v>
      </c>
      <c r="HX251" s="534">
        <f t="shared" si="585"/>
        <v>0</v>
      </c>
      <c r="HY251" s="534">
        <f t="shared" si="586"/>
        <v>0</v>
      </c>
      <c r="HZ251" s="534">
        <f t="shared" si="587"/>
        <v>0</v>
      </c>
      <c r="IA251" s="534">
        <f t="shared" si="588"/>
        <v>0</v>
      </c>
      <c r="IB251" s="534">
        <f t="shared" si="589"/>
        <v>0</v>
      </c>
      <c r="IC251" s="534">
        <f t="shared" si="590"/>
        <v>0</v>
      </c>
      <c r="ID251" s="534">
        <f t="shared" si="591"/>
        <v>0</v>
      </c>
      <c r="IE251" s="534">
        <f t="shared" si="592"/>
        <v>0</v>
      </c>
      <c r="IF251" s="534">
        <f t="shared" si="593"/>
        <v>0</v>
      </c>
      <c r="IG251" s="534">
        <f t="shared" si="594"/>
        <v>0</v>
      </c>
      <c r="IH251" s="534">
        <f t="shared" si="595"/>
        <v>0</v>
      </c>
      <c r="II251" s="534">
        <f t="shared" si="596"/>
        <v>0</v>
      </c>
      <c r="IJ251" s="534">
        <f t="shared" si="597"/>
        <v>0</v>
      </c>
      <c r="IK251" s="534">
        <f t="shared" si="598"/>
        <v>0</v>
      </c>
      <c r="IL251" s="534">
        <f t="shared" si="599"/>
        <v>0</v>
      </c>
      <c r="IM251" s="534">
        <f t="shared" si="600"/>
        <v>0</v>
      </c>
      <c r="IN251" s="534">
        <f t="shared" si="601"/>
        <v>0</v>
      </c>
      <c r="IO251" s="534">
        <f t="shared" si="602"/>
        <v>0</v>
      </c>
      <c r="IP251" s="534">
        <f t="shared" si="603"/>
        <v>0</v>
      </c>
      <c r="IQ251" s="534">
        <f t="shared" si="604"/>
        <v>0</v>
      </c>
      <c r="IR251" s="534">
        <f t="shared" si="605"/>
        <v>0</v>
      </c>
      <c r="IT251" s="531">
        <f>IF(EXACT(A251,LCI!A91),LCI!P91,-1*10^6)</f>
        <v>0</v>
      </c>
      <c r="IU251" s="531">
        <f t="shared" si="606"/>
        <v>0</v>
      </c>
      <c r="IV251" s="531">
        <f t="shared" si="607"/>
        <v>0</v>
      </c>
      <c r="IW251" s="531">
        <f t="shared" si="608"/>
        <v>0</v>
      </c>
      <c r="IX251" s="531">
        <f t="shared" si="609"/>
        <v>0</v>
      </c>
      <c r="IY251" s="531">
        <f t="shared" si="610"/>
        <v>0</v>
      </c>
      <c r="IZ251" s="531">
        <f t="shared" si="611"/>
        <v>0</v>
      </c>
      <c r="JA251" s="531">
        <f t="shared" si="612"/>
        <v>0</v>
      </c>
      <c r="JB251" s="531">
        <f t="shared" si="613"/>
        <v>0</v>
      </c>
      <c r="JC251" s="531">
        <f t="shared" si="614"/>
        <v>0</v>
      </c>
      <c r="JD251" s="531">
        <f t="shared" si="615"/>
        <v>0</v>
      </c>
      <c r="JE251" s="531">
        <f t="shared" si="616"/>
        <v>0</v>
      </c>
      <c r="JF251" s="531">
        <f t="shared" si="617"/>
        <v>0</v>
      </c>
      <c r="JG251" s="531">
        <f t="shared" si="618"/>
        <v>0</v>
      </c>
      <c r="JH251" s="531">
        <f t="shared" si="619"/>
        <v>0</v>
      </c>
      <c r="JI251" s="531">
        <f t="shared" si="620"/>
        <v>0</v>
      </c>
      <c r="JJ251" s="531">
        <f t="shared" si="621"/>
        <v>0</v>
      </c>
      <c r="JK251" s="531">
        <f t="shared" si="622"/>
        <v>0</v>
      </c>
      <c r="JL251" s="531">
        <f t="shared" si="623"/>
        <v>0</v>
      </c>
      <c r="JM251" s="531">
        <f t="shared" si="624"/>
        <v>0</v>
      </c>
      <c r="JN251" s="531">
        <f t="shared" si="625"/>
        <v>0</v>
      </c>
      <c r="JO251" s="531">
        <f t="shared" si="626"/>
        <v>0</v>
      </c>
      <c r="JQ251" s="532">
        <f>IF(EXACT(A251,LCI!A91),LCI!Q91,-1*10^6)</f>
        <v>0</v>
      </c>
      <c r="JR251" s="532">
        <f t="shared" si="627"/>
        <v>0</v>
      </c>
      <c r="JS251" s="532">
        <f t="shared" si="628"/>
        <v>0</v>
      </c>
      <c r="JT251" s="532">
        <f t="shared" si="629"/>
        <v>0</v>
      </c>
      <c r="JU251" s="532">
        <f t="shared" si="630"/>
        <v>0</v>
      </c>
      <c r="JV251" s="532">
        <f t="shared" si="631"/>
        <v>0</v>
      </c>
      <c r="JW251" s="532">
        <f t="shared" si="632"/>
        <v>0</v>
      </c>
      <c r="JX251" s="532">
        <f t="shared" si="633"/>
        <v>0</v>
      </c>
      <c r="JY251" s="532">
        <f t="shared" si="634"/>
        <v>0</v>
      </c>
      <c r="JZ251" s="532">
        <f t="shared" si="635"/>
        <v>0</v>
      </c>
      <c r="KA251" s="532">
        <f t="shared" si="636"/>
        <v>0</v>
      </c>
      <c r="KB251" s="532">
        <f t="shared" si="637"/>
        <v>0</v>
      </c>
      <c r="KC251" s="532">
        <f t="shared" si="638"/>
        <v>0</v>
      </c>
      <c r="KD251" s="532">
        <f t="shared" si="639"/>
        <v>0</v>
      </c>
      <c r="KE251" s="532">
        <f t="shared" si="640"/>
        <v>0</v>
      </c>
      <c r="KF251" s="532">
        <f t="shared" si="641"/>
        <v>0</v>
      </c>
      <c r="KG251" s="532">
        <f t="shared" si="642"/>
        <v>0</v>
      </c>
      <c r="KH251" s="532">
        <f t="shared" si="643"/>
        <v>0</v>
      </c>
      <c r="KI251" s="532">
        <f t="shared" si="644"/>
        <v>0</v>
      </c>
      <c r="KJ251" s="532">
        <f t="shared" si="645"/>
        <v>0</v>
      </c>
      <c r="KK251" s="532">
        <f t="shared" si="646"/>
        <v>0</v>
      </c>
      <c r="KL251" s="532">
        <f t="shared" si="647"/>
        <v>0</v>
      </c>
      <c r="KN251" s="533">
        <f>IF(EXACT(A251,LCI!A91),LCI!R91,-1*10^6)</f>
        <v>0</v>
      </c>
      <c r="KO251" s="533">
        <f t="shared" si="648"/>
        <v>0</v>
      </c>
      <c r="KP251" s="533">
        <f t="shared" si="649"/>
        <v>0</v>
      </c>
      <c r="KQ251" s="533">
        <f t="shared" si="650"/>
        <v>0</v>
      </c>
      <c r="KR251" s="533">
        <f t="shared" si="651"/>
        <v>0</v>
      </c>
      <c r="KS251" s="533">
        <f t="shared" si="652"/>
        <v>0</v>
      </c>
      <c r="KT251" s="533">
        <f t="shared" si="653"/>
        <v>0</v>
      </c>
      <c r="KU251" s="533">
        <f t="shared" si="654"/>
        <v>0</v>
      </c>
      <c r="KV251" s="533">
        <f t="shared" si="655"/>
        <v>0</v>
      </c>
      <c r="KW251" s="533">
        <f t="shared" si="656"/>
        <v>0</v>
      </c>
      <c r="KX251" s="533">
        <f t="shared" si="657"/>
        <v>0</v>
      </c>
      <c r="KY251" s="533">
        <f t="shared" si="658"/>
        <v>0</v>
      </c>
      <c r="KZ251" s="533">
        <f t="shared" si="659"/>
        <v>0</v>
      </c>
      <c r="LA251" s="533">
        <f t="shared" si="660"/>
        <v>0</v>
      </c>
      <c r="LB251" s="533">
        <f t="shared" si="661"/>
        <v>0</v>
      </c>
      <c r="LC251" s="533">
        <f t="shared" si="662"/>
        <v>0</v>
      </c>
      <c r="LD251" s="533">
        <f t="shared" si="663"/>
        <v>0</v>
      </c>
      <c r="LE251" s="533">
        <f t="shared" si="664"/>
        <v>0</v>
      </c>
      <c r="LF251" s="533">
        <f t="shared" si="665"/>
        <v>0</v>
      </c>
      <c r="LG251" s="533">
        <f t="shared" si="666"/>
        <v>0</v>
      </c>
      <c r="LH251" s="533">
        <f t="shared" si="667"/>
        <v>0</v>
      </c>
      <c r="LI251" s="533">
        <f t="shared" si="668"/>
        <v>0</v>
      </c>
    </row>
    <row r="252" spans="1:321" x14ac:dyDescent="0.25">
      <c r="A252" s="14" t="str">
        <f>LCI!A92</f>
        <v>Woody Biomass (kg/yr)</v>
      </c>
      <c r="B252" s="43">
        <f>B115-B65</f>
        <v>0</v>
      </c>
      <c r="C252" s="43">
        <f t="shared" ref="C252:P252" si="702">C115-C65</f>
        <v>0</v>
      </c>
      <c r="D252" s="43">
        <f t="shared" si="702"/>
        <v>0</v>
      </c>
      <c r="E252" s="43">
        <f t="shared" si="702"/>
        <v>0</v>
      </c>
      <c r="F252" s="43">
        <f t="shared" si="702"/>
        <v>0</v>
      </c>
      <c r="G252" s="43">
        <f t="shared" si="702"/>
        <v>0</v>
      </c>
      <c r="H252" s="43">
        <f t="shared" si="702"/>
        <v>0</v>
      </c>
      <c r="I252" s="43">
        <f t="shared" si="702"/>
        <v>0</v>
      </c>
      <c r="J252" s="43">
        <f t="shared" si="702"/>
        <v>0</v>
      </c>
      <c r="K252" s="43">
        <f t="shared" si="702"/>
        <v>0</v>
      </c>
      <c r="L252" s="43">
        <f t="shared" si="702"/>
        <v>0</v>
      </c>
      <c r="M252" s="43">
        <f t="shared" si="702"/>
        <v>0</v>
      </c>
      <c r="N252" s="43">
        <f t="shared" si="702"/>
        <v>0</v>
      </c>
      <c r="O252" s="258">
        <f t="shared" si="702"/>
        <v>0</v>
      </c>
      <c r="P252" s="252">
        <f t="shared" si="702"/>
        <v>0</v>
      </c>
      <c r="Q252" s="252"/>
      <c r="R252" s="252"/>
      <c r="S252" s="252"/>
      <c r="T252" s="269"/>
      <c r="U252" s="252"/>
      <c r="V252" s="252"/>
      <c r="X252" s="45">
        <f>IF(EXACT(A252,LCI!A92),LCI!G92,-1*10^6)</f>
        <v>0.06</v>
      </c>
      <c r="Y252" s="47">
        <f t="shared" si="411"/>
        <v>0</v>
      </c>
      <c r="Z252" s="47">
        <f t="shared" si="412"/>
        <v>0</v>
      </c>
      <c r="AA252" s="47">
        <f t="shared" si="413"/>
        <v>0</v>
      </c>
      <c r="AB252" s="47">
        <f t="shared" si="414"/>
        <v>0</v>
      </c>
      <c r="AC252" s="47">
        <f t="shared" si="415"/>
        <v>0</v>
      </c>
      <c r="AD252" s="47">
        <f t="shared" si="416"/>
        <v>0</v>
      </c>
      <c r="AE252" s="47">
        <f t="shared" si="417"/>
        <v>0</v>
      </c>
      <c r="AF252" s="47">
        <f t="shared" si="418"/>
        <v>0</v>
      </c>
      <c r="AG252" s="47">
        <f t="shared" si="419"/>
        <v>0</v>
      </c>
      <c r="AH252" s="47">
        <f t="shared" si="420"/>
        <v>0</v>
      </c>
      <c r="AI252" s="47">
        <f t="shared" si="421"/>
        <v>0</v>
      </c>
      <c r="AJ252" s="47">
        <f t="shared" si="499"/>
        <v>0</v>
      </c>
      <c r="AK252" s="47">
        <f t="shared" si="471"/>
        <v>0</v>
      </c>
      <c r="AL252" s="262">
        <f t="shared" si="472"/>
        <v>0</v>
      </c>
      <c r="AM252" s="260">
        <f t="shared" si="473"/>
        <v>0</v>
      </c>
      <c r="AN252" s="260">
        <f t="shared" si="681"/>
        <v>0</v>
      </c>
      <c r="AO252" s="260">
        <f t="shared" si="682"/>
        <v>0</v>
      </c>
      <c r="AP252" s="260">
        <f t="shared" si="683"/>
        <v>0</v>
      </c>
      <c r="AQ252" s="260">
        <f t="shared" si="684"/>
        <v>0</v>
      </c>
      <c r="AR252" s="260">
        <f t="shared" si="685"/>
        <v>0</v>
      </c>
      <c r="AS252" s="260">
        <f t="shared" si="686"/>
        <v>0</v>
      </c>
      <c r="AU252" s="41">
        <f>IF(EXACT(A252,LCI!A92),LCI!H92,-1*10^6)</f>
        <v>-2000</v>
      </c>
      <c r="AV252" s="71">
        <f t="shared" si="432"/>
        <v>0</v>
      </c>
      <c r="AW252" s="71">
        <f t="shared" si="433"/>
        <v>0</v>
      </c>
      <c r="AX252" s="71">
        <f t="shared" si="434"/>
        <v>0</v>
      </c>
      <c r="AY252" s="71">
        <f t="shared" si="435"/>
        <v>0</v>
      </c>
      <c r="AZ252" s="71">
        <f t="shared" si="436"/>
        <v>0</v>
      </c>
      <c r="BA252" s="71">
        <f t="shared" si="437"/>
        <v>0</v>
      </c>
      <c r="BB252" s="71">
        <f t="shared" si="438"/>
        <v>0</v>
      </c>
      <c r="BC252" s="71">
        <f t="shared" si="439"/>
        <v>0</v>
      </c>
      <c r="BD252" s="520">
        <f t="shared" si="440"/>
        <v>0</v>
      </c>
      <c r="BE252" s="521">
        <f t="shared" si="441"/>
        <v>0</v>
      </c>
      <c r="BF252" s="71">
        <f t="shared" si="442"/>
        <v>0</v>
      </c>
      <c r="BG252" s="521">
        <f t="shared" si="443"/>
        <v>0</v>
      </c>
      <c r="BH252" s="521">
        <f t="shared" si="444"/>
        <v>0</v>
      </c>
      <c r="BI252" s="71">
        <f t="shared" si="445"/>
        <v>0</v>
      </c>
      <c r="BJ252" s="71">
        <f t="shared" si="446"/>
        <v>0</v>
      </c>
      <c r="BK252" s="71">
        <f t="shared" si="447"/>
        <v>0</v>
      </c>
      <c r="BL252" s="71">
        <f t="shared" si="448"/>
        <v>0</v>
      </c>
      <c r="BM252" s="71">
        <f t="shared" si="449"/>
        <v>0</v>
      </c>
      <c r="BN252" s="71">
        <f t="shared" si="450"/>
        <v>0</v>
      </c>
      <c r="BO252" s="71">
        <f t="shared" si="451"/>
        <v>0</v>
      </c>
      <c r="BP252" s="71">
        <f t="shared" si="452"/>
        <v>0</v>
      </c>
      <c r="BR252" s="507">
        <f>IF(EXACT(A252,LCI!A92),LCI!I92,-1*10^6)</f>
        <v>0</v>
      </c>
      <c r="BS252" s="507">
        <f t="shared" si="474"/>
        <v>0</v>
      </c>
      <c r="BT252" s="507">
        <f t="shared" si="475"/>
        <v>0</v>
      </c>
      <c r="BU252" s="507">
        <f t="shared" si="475"/>
        <v>0</v>
      </c>
      <c r="BV252" s="507">
        <f t="shared" si="475"/>
        <v>0</v>
      </c>
      <c r="BW252" s="507">
        <f t="shared" si="454"/>
        <v>0</v>
      </c>
      <c r="BX252" s="507">
        <f t="shared" si="455"/>
        <v>0</v>
      </c>
      <c r="BY252" s="507">
        <f t="shared" si="456"/>
        <v>0</v>
      </c>
      <c r="BZ252" s="507">
        <f t="shared" si="457"/>
        <v>0</v>
      </c>
      <c r="CA252" s="507">
        <f t="shared" si="458"/>
        <v>0</v>
      </c>
      <c r="CB252" s="507">
        <f t="shared" si="459"/>
        <v>0</v>
      </c>
      <c r="CC252" s="507">
        <f t="shared" si="460"/>
        <v>0</v>
      </c>
      <c r="CD252" s="507">
        <f t="shared" si="461"/>
        <v>0</v>
      </c>
      <c r="CE252" s="507">
        <f t="shared" si="462"/>
        <v>0</v>
      </c>
      <c r="CF252" s="507">
        <f t="shared" si="463"/>
        <v>0</v>
      </c>
      <c r="CG252" s="507">
        <f t="shared" si="463"/>
        <v>0</v>
      </c>
      <c r="CH252" s="507">
        <f t="shared" si="463"/>
        <v>0</v>
      </c>
      <c r="CI252" s="507">
        <f t="shared" si="465"/>
        <v>0</v>
      </c>
      <c r="CJ252" s="507">
        <f t="shared" si="466"/>
        <v>0</v>
      </c>
      <c r="CK252" s="507">
        <f t="shared" si="467"/>
        <v>0</v>
      </c>
      <c r="CL252" s="507">
        <f t="shared" si="476"/>
        <v>0</v>
      </c>
      <c r="CM252" s="507">
        <f t="shared" si="468"/>
        <v>0</v>
      </c>
      <c r="CO252" s="511">
        <f>IF(EXACT(A252,LCI!A92),LCI!F92,-1*10^6)</f>
        <v>0</v>
      </c>
      <c r="CP252" s="511">
        <f t="shared" si="477"/>
        <v>0</v>
      </c>
      <c r="CQ252" s="511">
        <f t="shared" si="478"/>
        <v>0</v>
      </c>
      <c r="CR252" s="511">
        <f t="shared" si="479"/>
        <v>0</v>
      </c>
      <c r="CS252" s="511">
        <f t="shared" si="480"/>
        <v>0</v>
      </c>
      <c r="CT252" s="511">
        <f t="shared" si="481"/>
        <v>0</v>
      </c>
      <c r="CU252" s="511">
        <f t="shared" si="482"/>
        <v>0</v>
      </c>
      <c r="CV252" s="511">
        <f t="shared" si="483"/>
        <v>0</v>
      </c>
      <c r="CW252" s="511">
        <f t="shared" si="484"/>
        <v>0</v>
      </c>
      <c r="CX252" s="511">
        <f t="shared" si="485"/>
        <v>0</v>
      </c>
      <c r="CY252" s="511">
        <f t="shared" si="486"/>
        <v>0</v>
      </c>
      <c r="CZ252" s="511">
        <f t="shared" si="487"/>
        <v>0</v>
      </c>
      <c r="DA252" s="511">
        <f t="shared" si="488"/>
        <v>0</v>
      </c>
      <c r="DB252" s="511">
        <f t="shared" si="489"/>
        <v>0</v>
      </c>
      <c r="DC252" s="511">
        <f t="shared" si="490"/>
        <v>0</v>
      </c>
      <c r="DD252" s="511">
        <f t="shared" si="491"/>
        <v>0</v>
      </c>
      <c r="DE252" s="511">
        <f t="shared" si="492"/>
        <v>0</v>
      </c>
      <c r="DF252" s="511">
        <f t="shared" si="493"/>
        <v>0</v>
      </c>
      <c r="DG252" s="511">
        <f t="shared" si="494"/>
        <v>0</v>
      </c>
      <c r="DH252" s="511">
        <f t="shared" si="495"/>
        <v>0</v>
      </c>
      <c r="DI252" s="511">
        <f t="shared" si="496"/>
        <v>0</v>
      </c>
      <c r="DJ252" s="511">
        <f t="shared" si="497"/>
        <v>0</v>
      </c>
      <c r="DL252" s="530">
        <f>IF(EXACT(A252,LCI!A92),LCI!J92,-1*10^6)</f>
        <v>0</v>
      </c>
      <c r="DM252" s="530">
        <f t="shared" si="501"/>
        <v>0</v>
      </c>
      <c r="DN252" s="530">
        <f t="shared" si="502"/>
        <v>0</v>
      </c>
      <c r="DO252" s="530">
        <f t="shared" si="503"/>
        <v>0</v>
      </c>
      <c r="DP252" s="530">
        <f t="shared" si="504"/>
        <v>0</v>
      </c>
      <c r="DQ252" s="530">
        <f t="shared" si="505"/>
        <v>0</v>
      </c>
      <c r="DR252" s="530">
        <f t="shared" si="506"/>
        <v>0</v>
      </c>
      <c r="DS252" s="530">
        <f t="shared" si="507"/>
        <v>0</v>
      </c>
      <c r="DT252" s="530">
        <f t="shared" si="508"/>
        <v>0</v>
      </c>
      <c r="DU252" s="530">
        <f t="shared" si="509"/>
        <v>0</v>
      </c>
      <c r="DV252" s="530">
        <f t="shared" si="510"/>
        <v>0</v>
      </c>
      <c r="DW252" s="530">
        <f t="shared" si="511"/>
        <v>0</v>
      </c>
      <c r="DX252" s="530">
        <f t="shared" si="512"/>
        <v>0</v>
      </c>
      <c r="DY252" s="530">
        <f t="shared" si="513"/>
        <v>0</v>
      </c>
      <c r="DZ252" s="530">
        <f t="shared" si="514"/>
        <v>0</v>
      </c>
      <c r="EA252" s="530">
        <f t="shared" si="515"/>
        <v>0</v>
      </c>
      <c r="EB252" s="530">
        <f t="shared" si="516"/>
        <v>0</v>
      </c>
      <c r="EC252" s="530">
        <f t="shared" si="517"/>
        <v>0</v>
      </c>
      <c r="ED252" s="530">
        <f t="shared" si="518"/>
        <v>0</v>
      </c>
      <c r="EE252" s="530">
        <f t="shared" si="519"/>
        <v>0</v>
      </c>
      <c r="EF252" s="530">
        <f t="shared" si="520"/>
        <v>0</v>
      </c>
      <c r="EG252" s="530">
        <f t="shared" si="521"/>
        <v>0</v>
      </c>
      <c r="EI252" s="535">
        <f>IF(EXACT(A252,LCI!A92),LCI!K92,-1*10^6)</f>
        <v>0</v>
      </c>
      <c r="EJ252" s="531">
        <f t="shared" si="522"/>
        <v>0</v>
      </c>
      <c r="EK252" s="536">
        <f t="shared" si="523"/>
        <v>0</v>
      </c>
      <c r="EL252" s="531">
        <f t="shared" si="524"/>
        <v>0</v>
      </c>
      <c r="EM252" s="531">
        <f t="shared" si="525"/>
        <v>0</v>
      </c>
      <c r="EN252" s="531">
        <f t="shared" si="526"/>
        <v>0</v>
      </c>
      <c r="EO252" s="531">
        <f t="shared" si="527"/>
        <v>0</v>
      </c>
      <c r="EP252" s="531">
        <f t="shared" si="528"/>
        <v>0</v>
      </c>
      <c r="EQ252" s="531">
        <f t="shared" si="529"/>
        <v>0</v>
      </c>
      <c r="ER252" s="531">
        <f t="shared" si="530"/>
        <v>0</v>
      </c>
      <c r="ES252" s="531">
        <f t="shared" si="531"/>
        <v>0</v>
      </c>
      <c r="ET252" s="531">
        <f t="shared" si="532"/>
        <v>0</v>
      </c>
      <c r="EU252" s="531">
        <f t="shared" si="533"/>
        <v>0</v>
      </c>
      <c r="EV252" s="531">
        <f t="shared" si="534"/>
        <v>0</v>
      </c>
      <c r="EW252" s="531">
        <f t="shared" si="535"/>
        <v>0</v>
      </c>
      <c r="EX252" s="531">
        <f t="shared" si="536"/>
        <v>0</v>
      </c>
      <c r="EY252" s="531">
        <f t="shared" si="537"/>
        <v>0</v>
      </c>
      <c r="EZ252" s="531">
        <f t="shared" si="538"/>
        <v>0</v>
      </c>
      <c r="FA252" s="531">
        <f t="shared" si="539"/>
        <v>0</v>
      </c>
      <c r="FB252" s="531">
        <f t="shared" si="540"/>
        <v>0</v>
      </c>
      <c r="FC252" s="531">
        <f t="shared" si="541"/>
        <v>0</v>
      </c>
      <c r="FD252" s="531">
        <f t="shared" si="542"/>
        <v>0</v>
      </c>
      <c r="FF252" s="532">
        <f>IF(EXACT(A252,LCI!A92),LCI!L92,-1*10^6)</f>
        <v>0</v>
      </c>
      <c r="FG252" s="532">
        <f t="shared" si="543"/>
        <v>0</v>
      </c>
      <c r="FH252" s="532">
        <f t="shared" si="544"/>
        <v>0</v>
      </c>
      <c r="FI252" s="532">
        <f t="shared" si="545"/>
        <v>0</v>
      </c>
      <c r="FJ252" s="532">
        <f t="shared" si="546"/>
        <v>0</v>
      </c>
      <c r="FK252" s="532">
        <f t="shared" si="547"/>
        <v>0</v>
      </c>
      <c r="FL252" s="532">
        <f t="shared" si="548"/>
        <v>0</v>
      </c>
      <c r="FM252" s="532">
        <f t="shared" si="549"/>
        <v>0</v>
      </c>
      <c r="FN252" s="532">
        <f t="shared" si="550"/>
        <v>0</v>
      </c>
      <c r="FO252" s="532">
        <f t="shared" si="551"/>
        <v>0</v>
      </c>
      <c r="FP252" s="532">
        <f t="shared" si="552"/>
        <v>0</v>
      </c>
      <c r="FQ252" s="532">
        <f t="shared" si="553"/>
        <v>0</v>
      </c>
      <c r="FR252" s="532">
        <f t="shared" si="554"/>
        <v>0</v>
      </c>
      <c r="FS252" s="532">
        <f t="shared" si="555"/>
        <v>0</v>
      </c>
      <c r="FT252" s="532">
        <f t="shared" si="556"/>
        <v>0</v>
      </c>
      <c r="FU252" s="532">
        <f t="shared" si="557"/>
        <v>0</v>
      </c>
      <c r="FV252" s="532">
        <f t="shared" si="558"/>
        <v>0</v>
      </c>
      <c r="FW252" s="532">
        <f t="shared" si="559"/>
        <v>0</v>
      </c>
      <c r="FX252" s="532">
        <f t="shared" si="560"/>
        <v>0</v>
      </c>
      <c r="FY252" s="532">
        <f t="shared" si="561"/>
        <v>0</v>
      </c>
      <c r="FZ252" s="532">
        <f t="shared" si="562"/>
        <v>0</v>
      </c>
      <c r="GA252" s="532">
        <f t="shared" si="563"/>
        <v>0</v>
      </c>
      <c r="GC252" s="533">
        <f>IF(EXACT(A252,LCI!A92),LCI!M92,-1*10^6)</f>
        <v>0</v>
      </c>
      <c r="GD252" s="533">
        <f t="shared" si="564"/>
        <v>0</v>
      </c>
      <c r="GE252" s="533">
        <f t="shared" si="565"/>
        <v>0</v>
      </c>
      <c r="GF252" s="533">
        <f t="shared" si="566"/>
        <v>0</v>
      </c>
      <c r="GG252" s="533">
        <f t="shared" si="567"/>
        <v>0</v>
      </c>
      <c r="GH252" s="533">
        <f t="shared" si="568"/>
        <v>0</v>
      </c>
      <c r="GI252" s="533">
        <f t="shared" si="569"/>
        <v>0</v>
      </c>
      <c r="GJ252" s="533">
        <f t="shared" si="570"/>
        <v>0</v>
      </c>
      <c r="GK252" s="533">
        <f t="shared" si="571"/>
        <v>0</v>
      </c>
      <c r="GL252" s="533">
        <f t="shared" si="572"/>
        <v>0</v>
      </c>
      <c r="GM252" s="533">
        <f t="shared" si="573"/>
        <v>0</v>
      </c>
      <c r="GN252" s="533">
        <f t="shared" si="574"/>
        <v>0</v>
      </c>
      <c r="GO252" s="533">
        <f t="shared" si="575"/>
        <v>0</v>
      </c>
      <c r="GP252" s="533">
        <f t="shared" si="576"/>
        <v>0</v>
      </c>
      <c r="GQ252" s="533">
        <f t="shared" si="577"/>
        <v>0</v>
      </c>
      <c r="GR252" s="533">
        <f t="shared" si="578"/>
        <v>0</v>
      </c>
      <c r="GS252" s="533">
        <f t="shared" si="579"/>
        <v>0</v>
      </c>
      <c r="GT252" s="533">
        <f t="shared" si="580"/>
        <v>0</v>
      </c>
      <c r="GU252" s="533">
        <f t="shared" si="581"/>
        <v>0</v>
      </c>
      <c r="GV252" s="533">
        <f t="shared" si="582"/>
        <v>0</v>
      </c>
      <c r="GW252" s="533">
        <f t="shared" si="583"/>
        <v>0</v>
      </c>
      <c r="GX252" s="533">
        <f t="shared" si="584"/>
        <v>0</v>
      </c>
      <c r="GZ252" s="511">
        <f>IF(EXACT(A252,LCI!A92),LCI!N92,-1*10^6)</f>
        <v>0</v>
      </c>
      <c r="HA252" s="511"/>
      <c r="HB252" s="511"/>
      <c r="HC252" s="511"/>
      <c r="HD252" s="511"/>
      <c r="HE252" s="511"/>
      <c r="HF252" s="511"/>
      <c r="HG252" s="511"/>
      <c r="HH252" s="511"/>
      <c r="HI252" s="511"/>
      <c r="HJ252" s="511"/>
      <c r="HK252" s="511"/>
      <c r="HL252" s="511"/>
      <c r="HM252" s="511"/>
      <c r="HN252" s="511"/>
      <c r="HO252" s="511"/>
      <c r="HP252" s="511"/>
      <c r="HQ252" s="511"/>
      <c r="HR252" s="511"/>
      <c r="HS252" s="511"/>
      <c r="HT252" s="511"/>
      <c r="HU252" s="511"/>
      <c r="HW252" s="534">
        <f>IF(EXACT(A252,LCI!A92),LCI!O92,-1*10^6)</f>
        <v>0</v>
      </c>
      <c r="HX252" s="534">
        <f t="shared" si="585"/>
        <v>0</v>
      </c>
      <c r="HY252" s="534">
        <f t="shared" si="586"/>
        <v>0</v>
      </c>
      <c r="HZ252" s="534">
        <f t="shared" si="587"/>
        <v>0</v>
      </c>
      <c r="IA252" s="534">
        <f t="shared" si="588"/>
        <v>0</v>
      </c>
      <c r="IB252" s="534">
        <f t="shared" si="589"/>
        <v>0</v>
      </c>
      <c r="IC252" s="534">
        <f t="shared" si="590"/>
        <v>0</v>
      </c>
      <c r="ID252" s="534">
        <f t="shared" si="591"/>
        <v>0</v>
      </c>
      <c r="IE252" s="534">
        <f t="shared" si="592"/>
        <v>0</v>
      </c>
      <c r="IF252" s="534">
        <f t="shared" si="593"/>
        <v>0</v>
      </c>
      <c r="IG252" s="534">
        <f t="shared" si="594"/>
        <v>0</v>
      </c>
      <c r="IH252" s="534">
        <f t="shared" si="595"/>
        <v>0</v>
      </c>
      <c r="II252" s="534">
        <f t="shared" si="596"/>
        <v>0</v>
      </c>
      <c r="IJ252" s="534">
        <f t="shared" si="597"/>
        <v>0</v>
      </c>
      <c r="IK252" s="534">
        <f t="shared" si="598"/>
        <v>0</v>
      </c>
      <c r="IL252" s="534">
        <f t="shared" si="599"/>
        <v>0</v>
      </c>
      <c r="IM252" s="534">
        <f t="shared" si="600"/>
        <v>0</v>
      </c>
      <c r="IN252" s="534">
        <f t="shared" si="601"/>
        <v>0</v>
      </c>
      <c r="IO252" s="534">
        <f t="shared" si="602"/>
        <v>0</v>
      </c>
      <c r="IP252" s="534">
        <f t="shared" si="603"/>
        <v>0</v>
      </c>
      <c r="IQ252" s="534">
        <f t="shared" si="604"/>
        <v>0</v>
      </c>
      <c r="IR252" s="534">
        <f t="shared" si="605"/>
        <v>0</v>
      </c>
      <c r="IT252" s="531">
        <f>IF(EXACT(A252,LCI!A92),LCI!P92,-1*10^6)</f>
        <v>0</v>
      </c>
      <c r="IU252" s="531">
        <f t="shared" si="606"/>
        <v>0</v>
      </c>
      <c r="IV252" s="531">
        <f t="shared" si="607"/>
        <v>0</v>
      </c>
      <c r="IW252" s="531">
        <f t="shared" si="608"/>
        <v>0</v>
      </c>
      <c r="IX252" s="531">
        <f t="shared" si="609"/>
        <v>0</v>
      </c>
      <c r="IY252" s="531">
        <f t="shared" si="610"/>
        <v>0</v>
      </c>
      <c r="IZ252" s="531">
        <f t="shared" si="611"/>
        <v>0</v>
      </c>
      <c r="JA252" s="531">
        <f t="shared" si="612"/>
        <v>0</v>
      </c>
      <c r="JB252" s="531">
        <f t="shared" si="613"/>
        <v>0</v>
      </c>
      <c r="JC252" s="531">
        <f t="shared" si="614"/>
        <v>0</v>
      </c>
      <c r="JD252" s="531">
        <f t="shared" si="615"/>
        <v>0</v>
      </c>
      <c r="JE252" s="531">
        <f t="shared" si="616"/>
        <v>0</v>
      </c>
      <c r="JF252" s="531">
        <f t="shared" si="617"/>
        <v>0</v>
      </c>
      <c r="JG252" s="531">
        <f t="shared" si="618"/>
        <v>0</v>
      </c>
      <c r="JH252" s="531">
        <f t="shared" si="619"/>
        <v>0</v>
      </c>
      <c r="JI252" s="531">
        <f t="shared" si="620"/>
        <v>0</v>
      </c>
      <c r="JJ252" s="531">
        <f t="shared" si="621"/>
        <v>0</v>
      </c>
      <c r="JK252" s="531">
        <f t="shared" si="622"/>
        <v>0</v>
      </c>
      <c r="JL252" s="531">
        <f t="shared" si="623"/>
        <v>0</v>
      </c>
      <c r="JM252" s="531">
        <f t="shared" si="624"/>
        <v>0</v>
      </c>
      <c r="JN252" s="531">
        <f t="shared" si="625"/>
        <v>0</v>
      </c>
      <c r="JO252" s="531">
        <f t="shared" si="626"/>
        <v>0</v>
      </c>
      <c r="JQ252" s="532">
        <f>IF(EXACT(A252,LCI!A92),LCI!Q92,-1*10^6)</f>
        <v>0</v>
      </c>
      <c r="JR252" s="532">
        <f t="shared" si="627"/>
        <v>0</v>
      </c>
      <c r="JS252" s="532">
        <f t="shared" si="628"/>
        <v>0</v>
      </c>
      <c r="JT252" s="532">
        <f t="shared" si="629"/>
        <v>0</v>
      </c>
      <c r="JU252" s="532">
        <f t="shared" si="630"/>
        <v>0</v>
      </c>
      <c r="JV252" s="532">
        <f t="shared" si="631"/>
        <v>0</v>
      </c>
      <c r="JW252" s="532">
        <f t="shared" si="632"/>
        <v>0</v>
      </c>
      <c r="JX252" s="532">
        <f t="shared" si="633"/>
        <v>0</v>
      </c>
      <c r="JY252" s="532">
        <f t="shared" si="634"/>
        <v>0</v>
      </c>
      <c r="JZ252" s="532">
        <f t="shared" si="635"/>
        <v>0</v>
      </c>
      <c r="KA252" s="532">
        <f t="shared" si="636"/>
        <v>0</v>
      </c>
      <c r="KB252" s="532">
        <f t="shared" si="637"/>
        <v>0</v>
      </c>
      <c r="KC252" s="532">
        <f t="shared" si="638"/>
        <v>0</v>
      </c>
      <c r="KD252" s="532">
        <f t="shared" si="639"/>
        <v>0</v>
      </c>
      <c r="KE252" s="532">
        <f t="shared" si="640"/>
        <v>0</v>
      </c>
      <c r="KF252" s="532">
        <f t="shared" si="641"/>
        <v>0</v>
      </c>
      <c r="KG252" s="532">
        <f t="shared" si="642"/>
        <v>0</v>
      </c>
      <c r="KH252" s="532">
        <f t="shared" si="643"/>
        <v>0</v>
      </c>
      <c r="KI252" s="532">
        <f t="shared" si="644"/>
        <v>0</v>
      </c>
      <c r="KJ252" s="532">
        <f t="shared" si="645"/>
        <v>0</v>
      </c>
      <c r="KK252" s="532">
        <f t="shared" si="646"/>
        <v>0</v>
      </c>
      <c r="KL252" s="532">
        <f t="shared" si="647"/>
        <v>0</v>
      </c>
      <c r="KN252" s="533">
        <f>IF(EXACT(A252,LCI!A92),LCI!R92,-1*10^6)</f>
        <v>0</v>
      </c>
      <c r="KO252" s="533">
        <f t="shared" si="648"/>
        <v>0</v>
      </c>
      <c r="KP252" s="533">
        <f t="shared" si="649"/>
        <v>0</v>
      </c>
      <c r="KQ252" s="533">
        <f t="shared" si="650"/>
        <v>0</v>
      </c>
      <c r="KR252" s="533">
        <f t="shared" si="651"/>
        <v>0</v>
      </c>
      <c r="KS252" s="533">
        <f t="shared" si="652"/>
        <v>0</v>
      </c>
      <c r="KT252" s="533">
        <f t="shared" si="653"/>
        <v>0</v>
      </c>
      <c r="KU252" s="533">
        <f t="shared" si="654"/>
        <v>0</v>
      </c>
      <c r="KV252" s="533">
        <f t="shared" si="655"/>
        <v>0</v>
      </c>
      <c r="KW252" s="533">
        <f t="shared" si="656"/>
        <v>0</v>
      </c>
      <c r="KX252" s="533">
        <f t="shared" si="657"/>
        <v>0</v>
      </c>
      <c r="KY252" s="533">
        <f t="shared" si="658"/>
        <v>0</v>
      </c>
      <c r="KZ252" s="533">
        <f t="shared" si="659"/>
        <v>0</v>
      </c>
      <c r="LA252" s="533">
        <f t="shared" si="660"/>
        <v>0</v>
      </c>
      <c r="LB252" s="533">
        <f t="shared" si="661"/>
        <v>0</v>
      </c>
      <c r="LC252" s="533">
        <f t="shared" si="662"/>
        <v>0</v>
      </c>
      <c r="LD252" s="533">
        <f t="shared" si="663"/>
        <v>0</v>
      </c>
      <c r="LE252" s="533">
        <f t="shared" si="664"/>
        <v>0</v>
      </c>
      <c r="LF252" s="533">
        <f t="shared" si="665"/>
        <v>0</v>
      </c>
      <c r="LG252" s="533">
        <f t="shared" si="666"/>
        <v>0</v>
      </c>
      <c r="LH252" s="533">
        <f t="shared" si="667"/>
        <v>0</v>
      </c>
      <c r="LI252" s="533">
        <f t="shared" si="668"/>
        <v>0</v>
      </c>
    </row>
    <row r="253" spans="1:321" x14ac:dyDescent="0.25">
      <c r="A253" s="14" t="str">
        <f>LCI!A93</f>
        <v>Biodiesel, Produced (kg/yr)</v>
      </c>
      <c r="B253" s="43">
        <f>B140</f>
        <v>61118.86884229719</v>
      </c>
      <c r="C253" s="43">
        <f t="shared" ref="C253:P253" si="703">C140</f>
        <v>0</v>
      </c>
      <c r="D253" s="43">
        <f t="shared" si="703"/>
        <v>0</v>
      </c>
      <c r="E253" s="43">
        <f t="shared" si="703"/>
        <v>0</v>
      </c>
      <c r="F253" s="43">
        <f t="shared" si="703"/>
        <v>0</v>
      </c>
      <c r="G253" s="43">
        <f t="shared" si="703"/>
        <v>0</v>
      </c>
      <c r="H253" s="43">
        <f t="shared" si="703"/>
        <v>0</v>
      </c>
      <c r="I253" s="43">
        <f t="shared" si="703"/>
        <v>0</v>
      </c>
      <c r="J253" s="43">
        <f t="shared" si="703"/>
        <v>0</v>
      </c>
      <c r="K253" s="43">
        <f t="shared" si="703"/>
        <v>0</v>
      </c>
      <c r="L253" s="43">
        <f t="shared" si="703"/>
        <v>0</v>
      </c>
      <c r="M253" s="43">
        <f t="shared" si="703"/>
        <v>0</v>
      </c>
      <c r="N253" s="43">
        <f t="shared" si="703"/>
        <v>0</v>
      </c>
      <c r="O253" s="258">
        <f t="shared" si="703"/>
        <v>0</v>
      </c>
      <c r="P253" s="252">
        <f t="shared" si="703"/>
        <v>0</v>
      </c>
      <c r="Q253" s="252"/>
      <c r="R253" s="252"/>
      <c r="S253" s="252"/>
      <c r="T253" s="269"/>
      <c r="U253" s="252"/>
      <c r="V253" s="252"/>
      <c r="X253" s="45">
        <f>IF(EXACT(A253,LCI!A93),LCI!G93,-1*10^6)</f>
        <v>0.5</v>
      </c>
      <c r="Y253" s="47">
        <f t="shared" si="411"/>
        <v>30559.434421148595</v>
      </c>
      <c r="Z253" s="47">
        <f t="shared" si="412"/>
        <v>0</v>
      </c>
      <c r="AA253" s="47">
        <f t="shared" si="413"/>
        <v>0</v>
      </c>
      <c r="AB253" s="47">
        <f t="shared" si="414"/>
        <v>0</v>
      </c>
      <c r="AC253" s="47">
        <f t="shared" si="415"/>
        <v>0</v>
      </c>
      <c r="AD253" s="47">
        <f t="shared" si="416"/>
        <v>0</v>
      </c>
      <c r="AE253" s="47">
        <f t="shared" si="417"/>
        <v>0</v>
      </c>
      <c r="AF253" s="47">
        <f t="shared" si="418"/>
        <v>0</v>
      </c>
      <c r="AG253" s="47">
        <f t="shared" si="419"/>
        <v>0</v>
      </c>
      <c r="AH253" s="47">
        <f t="shared" si="420"/>
        <v>0</v>
      </c>
      <c r="AI253" s="47">
        <f t="shared" si="421"/>
        <v>0</v>
      </c>
      <c r="AJ253" s="47">
        <f t="shared" si="499"/>
        <v>0</v>
      </c>
      <c r="AK253" s="47">
        <f t="shared" si="471"/>
        <v>0</v>
      </c>
      <c r="AL253" s="262">
        <f t="shared" si="472"/>
        <v>0</v>
      </c>
      <c r="AM253" s="260">
        <f t="shared" si="473"/>
        <v>0</v>
      </c>
      <c r="AN253" s="260">
        <f t="shared" si="681"/>
        <v>0</v>
      </c>
      <c r="AO253" s="260">
        <f t="shared" si="682"/>
        <v>0</v>
      </c>
      <c r="AP253" s="260">
        <f t="shared" si="683"/>
        <v>0</v>
      </c>
      <c r="AQ253" s="260">
        <f t="shared" si="684"/>
        <v>0</v>
      </c>
      <c r="AR253" s="260">
        <f t="shared" si="685"/>
        <v>0</v>
      </c>
      <c r="AS253" s="260">
        <f t="shared" si="686"/>
        <v>0</v>
      </c>
      <c r="AU253" s="41">
        <f>IF(EXACT(A253,LCI!A93),LCI!H93,-1*10^6)</f>
        <v>-100</v>
      </c>
      <c r="AV253" s="71">
        <f t="shared" si="432"/>
        <v>-6111886.8842297187</v>
      </c>
      <c r="AW253" s="71">
        <f t="shared" si="433"/>
        <v>0</v>
      </c>
      <c r="AX253" s="71">
        <f t="shared" si="434"/>
        <v>0</v>
      </c>
      <c r="AY253" s="71">
        <f t="shared" si="435"/>
        <v>0</v>
      </c>
      <c r="AZ253" s="71">
        <f t="shared" si="436"/>
        <v>0</v>
      </c>
      <c r="BA253" s="71">
        <f t="shared" si="437"/>
        <v>0</v>
      </c>
      <c r="BB253" s="71">
        <f t="shared" si="438"/>
        <v>0</v>
      </c>
      <c r="BC253" s="71">
        <f t="shared" si="439"/>
        <v>0</v>
      </c>
      <c r="BD253" s="520">
        <f t="shared" si="440"/>
        <v>0</v>
      </c>
      <c r="BE253" s="521">
        <f t="shared" si="441"/>
        <v>0</v>
      </c>
      <c r="BF253" s="71">
        <f t="shared" si="442"/>
        <v>0</v>
      </c>
      <c r="BG253" s="521">
        <f t="shared" si="443"/>
        <v>0</v>
      </c>
      <c r="BH253" s="71">
        <f t="shared" si="444"/>
        <v>0</v>
      </c>
      <c r="BI253" s="71">
        <f t="shared" si="445"/>
        <v>0</v>
      </c>
      <c r="BJ253" s="71">
        <f t="shared" si="446"/>
        <v>0</v>
      </c>
      <c r="BK253" s="71">
        <f t="shared" si="447"/>
        <v>0</v>
      </c>
      <c r="BL253" s="71">
        <f t="shared" si="448"/>
        <v>0</v>
      </c>
      <c r="BM253" s="71">
        <f t="shared" si="449"/>
        <v>0</v>
      </c>
      <c r="BN253" s="71">
        <f t="shared" si="450"/>
        <v>0</v>
      </c>
      <c r="BO253" s="71">
        <f t="shared" si="451"/>
        <v>0</v>
      </c>
      <c r="BP253" s="71">
        <f t="shared" si="452"/>
        <v>0</v>
      </c>
      <c r="BR253" s="507">
        <f>IF(EXACT(A253,LCI!A93),LCI!I93,-1*10^6)</f>
        <v>0</v>
      </c>
      <c r="BS253" s="507">
        <f t="shared" si="474"/>
        <v>0</v>
      </c>
      <c r="BT253" s="507">
        <f t="shared" si="475"/>
        <v>0</v>
      </c>
      <c r="BU253" s="507">
        <f t="shared" si="475"/>
        <v>0</v>
      </c>
      <c r="BV253" s="507">
        <f t="shared" si="475"/>
        <v>0</v>
      </c>
      <c r="BW253" s="507">
        <f t="shared" si="454"/>
        <v>0</v>
      </c>
      <c r="BX253" s="507">
        <f t="shared" si="455"/>
        <v>0</v>
      </c>
      <c r="BY253" s="507">
        <f t="shared" si="456"/>
        <v>0</v>
      </c>
      <c r="BZ253" s="507">
        <f t="shared" si="457"/>
        <v>0</v>
      </c>
      <c r="CA253" s="507">
        <f t="shared" si="458"/>
        <v>0</v>
      </c>
      <c r="CB253" s="507">
        <f t="shared" si="459"/>
        <v>0</v>
      </c>
      <c r="CC253" s="507">
        <f t="shared" si="460"/>
        <v>0</v>
      </c>
      <c r="CD253" s="507">
        <f t="shared" si="461"/>
        <v>0</v>
      </c>
      <c r="CE253" s="507">
        <f t="shared" si="462"/>
        <v>0</v>
      </c>
      <c r="CF253" s="507">
        <f t="shared" si="463"/>
        <v>0</v>
      </c>
      <c r="CG253" s="507">
        <f t="shared" si="463"/>
        <v>0</v>
      </c>
      <c r="CH253" s="507">
        <f t="shared" si="463"/>
        <v>0</v>
      </c>
      <c r="CI253" s="507">
        <f t="shared" si="465"/>
        <v>0</v>
      </c>
      <c r="CJ253" s="507">
        <f t="shared" si="466"/>
        <v>0</v>
      </c>
      <c r="CK253" s="507">
        <f t="shared" si="467"/>
        <v>0</v>
      </c>
      <c r="CL253" s="507">
        <f t="shared" si="476"/>
        <v>0</v>
      </c>
      <c r="CM253" s="507">
        <f t="shared" si="468"/>
        <v>0</v>
      </c>
      <c r="CO253" s="511">
        <f>IF(EXACT(A253,LCI!A93),LCI!F93,-1*10^6)</f>
        <v>37.799999999999997</v>
      </c>
      <c r="CP253" s="511">
        <f t="shared" si="477"/>
        <v>2310293.2422388336</v>
      </c>
      <c r="CQ253" s="511">
        <f t="shared" si="478"/>
        <v>0</v>
      </c>
      <c r="CR253" s="511">
        <f t="shared" si="479"/>
        <v>0</v>
      </c>
      <c r="CS253" s="511">
        <f t="shared" si="480"/>
        <v>0</v>
      </c>
      <c r="CT253" s="511">
        <f t="shared" si="481"/>
        <v>0</v>
      </c>
      <c r="CU253" s="511">
        <f t="shared" si="482"/>
        <v>0</v>
      </c>
      <c r="CV253" s="511">
        <f t="shared" si="483"/>
        <v>0</v>
      </c>
      <c r="CW253" s="511">
        <f t="shared" si="484"/>
        <v>0</v>
      </c>
      <c r="CX253" s="511">
        <f t="shared" si="485"/>
        <v>0</v>
      </c>
      <c r="CY253" s="511">
        <f t="shared" si="486"/>
        <v>0</v>
      </c>
      <c r="CZ253" s="511">
        <f t="shared" si="487"/>
        <v>0</v>
      </c>
      <c r="DA253" s="511">
        <f t="shared" si="488"/>
        <v>0</v>
      </c>
      <c r="DB253" s="511">
        <f t="shared" si="489"/>
        <v>0</v>
      </c>
      <c r="DC253" s="511">
        <f t="shared" si="490"/>
        <v>0</v>
      </c>
      <c r="DD253" s="511">
        <f t="shared" si="491"/>
        <v>0</v>
      </c>
      <c r="DE253" s="511">
        <f t="shared" si="492"/>
        <v>0</v>
      </c>
      <c r="DF253" s="511">
        <f t="shared" si="493"/>
        <v>0</v>
      </c>
      <c r="DG253" s="511">
        <f t="shared" si="494"/>
        <v>0</v>
      </c>
      <c r="DH253" s="511">
        <f t="shared" si="495"/>
        <v>0</v>
      </c>
      <c r="DI253" s="511">
        <f t="shared" si="496"/>
        <v>0</v>
      </c>
      <c r="DJ253" s="511">
        <f t="shared" si="497"/>
        <v>0</v>
      </c>
      <c r="DL253" s="530">
        <f>IF(EXACT(A253,LCI!A93),LCI!J93,-1*10^6)</f>
        <v>0</v>
      </c>
      <c r="DM253" s="530">
        <f t="shared" si="501"/>
        <v>0</v>
      </c>
      <c r="DN253" s="530">
        <f t="shared" si="502"/>
        <v>0</v>
      </c>
      <c r="DO253" s="530">
        <f t="shared" si="503"/>
        <v>0</v>
      </c>
      <c r="DP253" s="530">
        <f t="shared" si="504"/>
        <v>0</v>
      </c>
      <c r="DQ253" s="530">
        <f t="shared" si="505"/>
        <v>0</v>
      </c>
      <c r="DR253" s="530">
        <f t="shared" si="506"/>
        <v>0</v>
      </c>
      <c r="DS253" s="530">
        <f t="shared" si="507"/>
        <v>0</v>
      </c>
      <c r="DT253" s="530">
        <f t="shared" si="508"/>
        <v>0</v>
      </c>
      <c r="DU253" s="530">
        <f t="shared" si="509"/>
        <v>0</v>
      </c>
      <c r="DV253" s="530">
        <f t="shared" si="510"/>
        <v>0</v>
      </c>
      <c r="DW253" s="530">
        <f t="shared" si="511"/>
        <v>0</v>
      </c>
      <c r="DX253" s="530">
        <f t="shared" si="512"/>
        <v>0</v>
      </c>
      <c r="DY253" s="530">
        <f t="shared" si="513"/>
        <v>0</v>
      </c>
      <c r="DZ253" s="530">
        <f t="shared" si="514"/>
        <v>0</v>
      </c>
      <c r="EA253" s="530">
        <f t="shared" si="515"/>
        <v>0</v>
      </c>
      <c r="EB253" s="530">
        <f t="shared" si="516"/>
        <v>0</v>
      </c>
      <c r="EC253" s="530">
        <f t="shared" si="517"/>
        <v>0</v>
      </c>
      <c r="ED253" s="530">
        <f t="shared" si="518"/>
        <v>0</v>
      </c>
      <c r="EE253" s="530">
        <f t="shared" si="519"/>
        <v>0</v>
      </c>
      <c r="EF253" s="530">
        <f t="shared" si="520"/>
        <v>0</v>
      </c>
      <c r="EG253" s="530">
        <f t="shared" si="521"/>
        <v>0</v>
      </c>
      <c r="EI253" s="535">
        <f>IF(EXACT(A253,LCI!A93),LCI!K93,-1*10^6)</f>
        <v>0</v>
      </c>
      <c r="EJ253" s="531">
        <f t="shared" si="522"/>
        <v>0</v>
      </c>
      <c r="EK253" s="536">
        <f t="shared" si="523"/>
        <v>0</v>
      </c>
      <c r="EL253" s="531">
        <f t="shared" si="524"/>
        <v>0</v>
      </c>
      <c r="EM253" s="531">
        <f t="shared" si="525"/>
        <v>0</v>
      </c>
      <c r="EN253" s="531">
        <f t="shared" si="526"/>
        <v>0</v>
      </c>
      <c r="EO253" s="531">
        <f t="shared" si="527"/>
        <v>0</v>
      </c>
      <c r="EP253" s="531">
        <f t="shared" si="528"/>
        <v>0</v>
      </c>
      <c r="EQ253" s="531">
        <f t="shared" si="529"/>
        <v>0</v>
      </c>
      <c r="ER253" s="531">
        <f t="shared" si="530"/>
        <v>0</v>
      </c>
      <c r="ES253" s="531">
        <f t="shared" si="531"/>
        <v>0</v>
      </c>
      <c r="ET253" s="531">
        <f t="shared" si="532"/>
        <v>0</v>
      </c>
      <c r="EU253" s="531">
        <f t="shared" si="533"/>
        <v>0</v>
      </c>
      <c r="EV253" s="531">
        <f t="shared" si="534"/>
        <v>0</v>
      </c>
      <c r="EW253" s="531">
        <f t="shared" si="535"/>
        <v>0</v>
      </c>
      <c r="EX253" s="531">
        <f t="shared" si="536"/>
        <v>0</v>
      </c>
      <c r="EY253" s="531">
        <f t="shared" si="537"/>
        <v>0</v>
      </c>
      <c r="EZ253" s="531">
        <f t="shared" si="538"/>
        <v>0</v>
      </c>
      <c r="FA253" s="531">
        <f t="shared" si="539"/>
        <v>0</v>
      </c>
      <c r="FB253" s="531">
        <f t="shared" si="540"/>
        <v>0</v>
      </c>
      <c r="FC253" s="531">
        <f t="shared" si="541"/>
        <v>0</v>
      </c>
      <c r="FD253" s="531">
        <f t="shared" si="542"/>
        <v>0</v>
      </c>
      <c r="FF253" s="532">
        <f>IF(EXACT(A253,LCI!A93),LCI!L93,-1*10^6)</f>
        <v>0</v>
      </c>
      <c r="FG253" s="532">
        <f t="shared" si="543"/>
        <v>0</v>
      </c>
      <c r="FH253" s="532">
        <f t="shared" si="544"/>
        <v>0</v>
      </c>
      <c r="FI253" s="532">
        <f t="shared" si="545"/>
        <v>0</v>
      </c>
      <c r="FJ253" s="532">
        <f t="shared" si="546"/>
        <v>0</v>
      </c>
      <c r="FK253" s="532">
        <f t="shared" si="547"/>
        <v>0</v>
      </c>
      <c r="FL253" s="532">
        <f t="shared" si="548"/>
        <v>0</v>
      </c>
      <c r="FM253" s="532">
        <f t="shared" si="549"/>
        <v>0</v>
      </c>
      <c r="FN253" s="532">
        <f t="shared" si="550"/>
        <v>0</v>
      </c>
      <c r="FO253" s="532">
        <f t="shared" si="551"/>
        <v>0</v>
      </c>
      <c r="FP253" s="532">
        <f t="shared" si="552"/>
        <v>0</v>
      </c>
      <c r="FQ253" s="532">
        <f t="shared" si="553"/>
        <v>0</v>
      </c>
      <c r="FR253" s="532">
        <f t="shared" si="554"/>
        <v>0</v>
      </c>
      <c r="FS253" s="532">
        <f t="shared" si="555"/>
        <v>0</v>
      </c>
      <c r="FT253" s="532">
        <f t="shared" si="556"/>
        <v>0</v>
      </c>
      <c r="FU253" s="532">
        <f t="shared" si="557"/>
        <v>0</v>
      </c>
      <c r="FV253" s="532">
        <f t="shared" si="558"/>
        <v>0</v>
      </c>
      <c r="FW253" s="532">
        <f t="shared" si="559"/>
        <v>0</v>
      </c>
      <c r="FX253" s="532">
        <f t="shared" si="560"/>
        <v>0</v>
      </c>
      <c r="FY253" s="532">
        <f t="shared" si="561"/>
        <v>0</v>
      </c>
      <c r="FZ253" s="532">
        <f t="shared" si="562"/>
        <v>0</v>
      </c>
      <c r="GA253" s="532">
        <f t="shared" si="563"/>
        <v>0</v>
      </c>
      <c r="GC253" s="533">
        <f>IF(EXACT(A253,LCI!A93),LCI!M93,-1*10^6)</f>
        <v>0</v>
      </c>
      <c r="GD253" s="533">
        <f t="shared" si="564"/>
        <v>0</v>
      </c>
      <c r="GE253" s="533">
        <f t="shared" si="565"/>
        <v>0</v>
      </c>
      <c r="GF253" s="533">
        <f t="shared" si="566"/>
        <v>0</v>
      </c>
      <c r="GG253" s="533">
        <f t="shared" si="567"/>
        <v>0</v>
      </c>
      <c r="GH253" s="533">
        <f t="shared" si="568"/>
        <v>0</v>
      </c>
      <c r="GI253" s="533">
        <f t="shared" si="569"/>
        <v>0</v>
      </c>
      <c r="GJ253" s="533">
        <f t="shared" si="570"/>
        <v>0</v>
      </c>
      <c r="GK253" s="533">
        <f t="shared" si="571"/>
        <v>0</v>
      </c>
      <c r="GL253" s="533">
        <f t="shared" si="572"/>
        <v>0</v>
      </c>
      <c r="GM253" s="533">
        <f t="shared" si="573"/>
        <v>0</v>
      </c>
      <c r="GN253" s="533">
        <f t="shared" si="574"/>
        <v>0</v>
      </c>
      <c r="GO253" s="533">
        <f t="shared" si="575"/>
        <v>0</v>
      </c>
      <c r="GP253" s="533">
        <f t="shared" si="576"/>
        <v>0</v>
      </c>
      <c r="GQ253" s="533">
        <f t="shared" si="577"/>
        <v>0</v>
      </c>
      <c r="GR253" s="533">
        <f t="shared" si="578"/>
        <v>0</v>
      </c>
      <c r="GS253" s="533">
        <f t="shared" si="579"/>
        <v>0</v>
      </c>
      <c r="GT253" s="533">
        <f t="shared" si="580"/>
        <v>0</v>
      </c>
      <c r="GU253" s="533">
        <f t="shared" si="581"/>
        <v>0</v>
      </c>
      <c r="GV253" s="533">
        <f t="shared" si="582"/>
        <v>0</v>
      </c>
      <c r="GW253" s="533">
        <f t="shared" si="583"/>
        <v>0</v>
      </c>
      <c r="GX253" s="533">
        <f t="shared" si="584"/>
        <v>0</v>
      </c>
      <c r="GZ253" s="511">
        <f>IF(EXACT(A253,LCI!A93),LCI!N93,-1*10^6)</f>
        <v>0</v>
      </c>
      <c r="HA253" s="511"/>
      <c r="HB253" s="511"/>
      <c r="HC253" s="511"/>
      <c r="HD253" s="511"/>
      <c r="HE253" s="511"/>
      <c r="HF253" s="511"/>
      <c r="HG253" s="511"/>
      <c r="HH253" s="511"/>
      <c r="HI253" s="511"/>
      <c r="HJ253" s="511"/>
      <c r="HK253" s="511"/>
      <c r="HL253" s="511"/>
      <c r="HM253" s="511"/>
      <c r="HN253" s="511"/>
      <c r="HO253" s="511"/>
      <c r="HP253" s="511"/>
      <c r="HQ253" s="511"/>
      <c r="HR253" s="511"/>
      <c r="HS253" s="511"/>
      <c r="HT253" s="511"/>
      <c r="HU253" s="511"/>
      <c r="HW253" s="534">
        <f>IF(EXACT(A253,LCI!A93),LCI!O93,-1*10^6)</f>
        <v>0</v>
      </c>
      <c r="HX253" s="534">
        <f t="shared" si="585"/>
        <v>0</v>
      </c>
      <c r="HY253" s="534">
        <f t="shared" si="586"/>
        <v>0</v>
      </c>
      <c r="HZ253" s="534">
        <f t="shared" si="587"/>
        <v>0</v>
      </c>
      <c r="IA253" s="534">
        <f t="shared" si="588"/>
        <v>0</v>
      </c>
      <c r="IB253" s="534">
        <f t="shared" si="589"/>
        <v>0</v>
      </c>
      <c r="IC253" s="534">
        <f t="shared" si="590"/>
        <v>0</v>
      </c>
      <c r="ID253" s="534">
        <f t="shared" si="591"/>
        <v>0</v>
      </c>
      <c r="IE253" s="534">
        <f t="shared" si="592"/>
        <v>0</v>
      </c>
      <c r="IF253" s="534">
        <f t="shared" si="593"/>
        <v>0</v>
      </c>
      <c r="IG253" s="534">
        <f t="shared" si="594"/>
        <v>0</v>
      </c>
      <c r="IH253" s="534">
        <f t="shared" si="595"/>
        <v>0</v>
      </c>
      <c r="II253" s="534">
        <f t="shared" si="596"/>
        <v>0</v>
      </c>
      <c r="IJ253" s="534">
        <f t="shared" si="597"/>
        <v>0</v>
      </c>
      <c r="IK253" s="534">
        <f t="shared" si="598"/>
        <v>0</v>
      </c>
      <c r="IL253" s="534">
        <f t="shared" si="599"/>
        <v>0</v>
      </c>
      <c r="IM253" s="534">
        <f t="shared" si="600"/>
        <v>0</v>
      </c>
      <c r="IN253" s="534">
        <f t="shared" si="601"/>
        <v>0</v>
      </c>
      <c r="IO253" s="534">
        <f t="shared" si="602"/>
        <v>0</v>
      </c>
      <c r="IP253" s="534">
        <f t="shared" si="603"/>
        <v>0</v>
      </c>
      <c r="IQ253" s="534">
        <f t="shared" si="604"/>
        <v>0</v>
      </c>
      <c r="IR253" s="534">
        <f t="shared" si="605"/>
        <v>0</v>
      </c>
      <c r="IT253" s="531">
        <f>IF(EXACT(A253,LCI!A93),LCI!P93,-1*10^6)</f>
        <v>0</v>
      </c>
      <c r="IU253" s="531">
        <f t="shared" si="606"/>
        <v>0</v>
      </c>
      <c r="IV253" s="531">
        <f t="shared" si="607"/>
        <v>0</v>
      </c>
      <c r="IW253" s="531">
        <f t="shared" si="608"/>
        <v>0</v>
      </c>
      <c r="IX253" s="531">
        <f t="shared" si="609"/>
        <v>0</v>
      </c>
      <c r="IY253" s="531">
        <f t="shared" si="610"/>
        <v>0</v>
      </c>
      <c r="IZ253" s="531">
        <f t="shared" si="611"/>
        <v>0</v>
      </c>
      <c r="JA253" s="531">
        <f t="shared" si="612"/>
        <v>0</v>
      </c>
      <c r="JB253" s="531">
        <f t="shared" si="613"/>
        <v>0</v>
      </c>
      <c r="JC253" s="531">
        <f t="shared" si="614"/>
        <v>0</v>
      </c>
      <c r="JD253" s="531">
        <f t="shared" si="615"/>
        <v>0</v>
      </c>
      <c r="JE253" s="531">
        <f t="shared" si="616"/>
        <v>0</v>
      </c>
      <c r="JF253" s="531">
        <f t="shared" si="617"/>
        <v>0</v>
      </c>
      <c r="JG253" s="531">
        <f t="shared" si="618"/>
        <v>0</v>
      </c>
      <c r="JH253" s="531">
        <f t="shared" si="619"/>
        <v>0</v>
      </c>
      <c r="JI253" s="531">
        <f t="shared" si="620"/>
        <v>0</v>
      </c>
      <c r="JJ253" s="531">
        <f t="shared" si="621"/>
        <v>0</v>
      </c>
      <c r="JK253" s="531">
        <f t="shared" si="622"/>
        <v>0</v>
      </c>
      <c r="JL253" s="531">
        <f t="shared" si="623"/>
        <v>0</v>
      </c>
      <c r="JM253" s="531">
        <f t="shared" si="624"/>
        <v>0</v>
      </c>
      <c r="JN253" s="531">
        <f t="shared" si="625"/>
        <v>0</v>
      </c>
      <c r="JO253" s="531">
        <f t="shared" si="626"/>
        <v>0</v>
      </c>
      <c r="JQ253" s="532">
        <f>IF(EXACT(A253,LCI!A93),LCI!Q93,-1*10^6)</f>
        <v>0</v>
      </c>
      <c r="JR253" s="532">
        <f t="shared" si="627"/>
        <v>0</v>
      </c>
      <c r="JS253" s="532">
        <f t="shared" si="628"/>
        <v>0</v>
      </c>
      <c r="JT253" s="532">
        <f t="shared" si="629"/>
        <v>0</v>
      </c>
      <c r="JU253" s="532">
        <f t="shared" si="630"/>
        <v>0</v>
      </c>
      <c r="JV253" s="532">
        <f t="shared" si="631"/>
        <v>0</v>
      </c>
      <c r="JW253" s="532">
        <f t="shared" si="632"/>
        <v>0</v>
      </c>
      <c r="JX253" s="532">
        <f t="shared" si="633"/>
        <v>0</v>
      </c>
      <c r="JY253" s="532">
        <f t="shared" si="634"/>
        <v>0</v>
      </c>
      <c r="JZ253" s="532">
        <f t="shared" si="635"/>
        <v>0</v>
      </c>
      <c r="KA253" s="532">
        <f t="shared" si="636"/>
        <v>0</v>
      </c>
      <c r="KB253" s="532">
        <f t="shared" si="637"/>
        <v>0</v>
      </c>
      <c r="KC253" s="532">
        <f t="shared" si="638"/>
        <v>0</v>
      </c>
      <c r="KD253" s="532">
        <f t="shared" si="639"/>
        <v>0</v>
      </c>
      <c r="KE253" s="532">
        <f t="shared" si="640"/>
        <v>0</v>
      </c>
      <c r="KF253" s="532">
        <f t="shared" si="641"/>
        <v>0</v>
      </c>
      <c r="KG253" s="532">
        <f t="shared" si="642"/>
        <v>0</v>
      </c>
      <c r="KH253" s="532">
        <f t="shared" si="643"/>
        <v>0</v>
      </c>
      <c r="KI253" s="532">
        <f t="shared" si="644"/>
        <v>0</v>
      </c>
      <c r="KJ253" s="532">
        <f t="shared" si="645"/>
        <v>0</v>
      </c>
      <c r="KK253" s="532">
        <f t="shared" si="646"/>
        <v>0</v>
      </c>
      <c r="KL253" s="532">
        <f t="shared" si="647"/>
        <v>0</v>
      </c>
      <c r="KN253" s="533">
        <f>IF(EXACT(A253,LCI!A93),LCI!R93,-1*10^6)</f>
        <v>0</v>
      </c>
      <c r="KO253" s="533">
        <f t="shared" si="648"/>
        <v>0</v>
      </c>
      <c r="KP253" s="533">
        <f t="shared" si="649"/>
        <v>0</v>
      </c>
      <c r="KQ253" s="533">
        <f t="shared" si="650"/>
        <v>0</v>
      </c>
      <c r="KR253" s="533">
        <f t="shared" si="651"/>
        <v>0</v>
      </c>
      <c r="KS253" s="533">
        <f t="shared" si="652"/>
        <v>0</v>
      </c>
      <c r="KT253" s="533">
        <f t="shared" si="653"/>
        <v>0</v>
      </c>
      <c r="KU253" s="533">
        <f t="shared" si="654"/>
        <v>0</v>
      </c>
      <c r="KV253" s="533">
        <f t="shared" si="655"/>
        <v>0</v>
      </c>
      <c r="KW253" s="533">
        <f t="shared" si="656"/>
        <v>0</v>
      </c>
      <c r="KX253" s="533">
        <f t="shared" si="657"/>
        <v>0</v>
      </c>
      <c r="KY253" s="533">
        <f t="shared" si="658"/>
        <v>0</v>
      </c>
      <c r="KZ253" s="533">
        <f t="shared" si="659"/>
        <v>0</v>
      </c>
      <c r="LA253" s="533">
        <f t="shared" si="660"/>
        <v>0</v>
      </c>
      <c r="LB253" s="533">
        <f t="shared" si="661"/>
        <v>0</v>
      </c>
      <c r="LC253" s="533">
        <f t="shared" si="662"/>
        <v>0</v>
      </c>
      <c r="LD253" s="533">
        <f t="shared" si="663"/>
        <v>0</v>
      </c>
      <c r="LE253" s="533">
        <f t="shared" si="664"/>
        <v>0</v>
      </c>
      <c r="LF253" s="533">
        <f t="shared" si="665"/>
        <v>0</v>
      </c>
      <c r="LG253" s="533">
        <f t="shared" si="666"/>
        <v>0</v>
      </c>
      <c r="LH253" s="533">
        <f t="shared" si="667"/>
        <v>0</v>
      </c>
      <c r="LI253" s="533">
        <f t="shared" si="668"/>
        <v>0</v>
      </c>
    </row>
    <row r="254" spans="1:321" x14ac:dyDescent="0.25">
      <c r="A254" s="14" t="str">
        <f>LCI!A94</f>
        <v>Diesel, Produced (kg/yr)</v>
      </c>
      <c r="B254" s="43">
        <f>B141</f>
        <v>0</v>
      </c>
      <c r="C254" s="43">
        <f t="shared" ref="C254:P254" si="704">C141</f>
        <v>15622.043994960004</v>
      </c>
      <c r="D254" s="43">
        <f t="shared" si="704"/>
        <v>0</v>
      </c>
      <c r="E254" s="43">
        <f t="shared" si="704"/>
        <v>0</v>
      </c>
      <c r="F254" s="43">
        <f t="shared" si="704"/>
        <v>0</v>
      </c>
      <c r="G254" s="43">
        <f t="shared" si="704"/>
        <v>0</v>
      </c>
      <c r="H254" s="43">
        <f t="shared" si="704"/>
        <v>0</v>
      </c>
      <c r="I254" s="43">
        <f t="shared" si="704"/>
        <v>0</v>
      </c>
      <c r="J254" s="43">
        <f t="shared" si="704"/>
        <v>89236.490024375002</v>
      </c>
      <c r="K254" s="43">
        <f t="shared" si="704"/>
        <v>69376.047776000007</v>
      </c>
      <c r="L254" s="43">
        <f>L141</f>
        <v>170342.97445000001</v>
      </c>
      <c r="M254" s="43">
        <f t="shared" si="704"/>
        <v>231841.17396250641</v>
      </c>
      <c r="N254" s="43">
        <f t="shared" si="704"/>
        <v>574130.29052912502</v>
      </c>
      <c r="O254" s="258">
        <f t="shared" si="704"/>
        <v>77428.624750000003</v>
      </c>
      <c r="P254" s="252">
        <f t="shared" si="704"/>
        <v>0</v>
      </c>
      <c r="Q254" s="252"/>
      <c r="R254" s="252"/>
      <c r="S254" s="252"/>
      <c r="T254" s="269"/>
      <c r="U254" s="252"/>
      <c r="V254" s="252"/>
      <c r="X254" s="45">
        <f>IF(EXACT(A254,LCI!A94),LCI!G94,-1*10^6)</f>
        <v>0.58711287199999995</v>
      </c>
      <c r="Y254" s="47">
        <f t="shared" si="411"/>
        <v>0</v>
      </c>
      <c r="Z254" s="47">
        <f t="shared" si="412"/>
        <v>9171.9031163913205</v>
      </c>
      <c r="AA254" s="47">
        <f t="shared" si="413"/>
        <v>0</v>
      </c>
      <c r="AB254" s="47">
        <f t="shared" si="414"/>
        <v>0</v>
      </c>
      <c r="AC254" s="47">
        <f t="shared" si="415"/>
        <v>0</v>
      </c>
      <c r="AD254" s="47">
        <f t="shared" si="416"/>
        <v>0</v>
      </c>
      <c r="AE254" s="47">
        <f t="shared" si="417"/>
        <v>0</v>
      </c>
      <c r="AF254" s="47">
        <f t="shared" si="418"/>
        <v>0</v>
      </c>
      <c r="AG254" s="47">
        <f t="shared" si="419"/>
        <v>52391.891945410156</v>
      </c>
      <c r="AH254" s="47">
        <f t="shared" si="420"/>
        <v>40731.570657776574</v>
      </c>
      <c r="AI254" s="47">
        <f t="shared" si="421"/>
        <v>100010.55295436212</v>
      </c>
      <c r="AJ254" s="47">
        <f t="shared" si="499"/>
        <v>136116.93749297876</v>
      </c>
      <c r="AK254" s="47">
        <f t="shared" si="471"/>
        <v>337079.28377474897</v>
      </c>
      <c r="AL254" s="262">
        <f t="shared" si="472"/>
        <v>45459.34225198278</v>
      </c>
      <c r="AM254" s="260">
        <f t="shared" si="473"/>
        <v>0</v>
      </c>
      <c r="AN254" s="260">
        <f t="shared" si="681"/>
        <v>0</v>
      </c>
      <c r="AO254" s="260">
        <f t="shared" si="682"/>
        <v>0</v>
      </c>
      <c r="AP254" s="260">
        <f t="shared" si="683"/>
        <v>0</v>
      </c>
      <c r="AQ254" s="260">
        <f t="shared" si="684"/>
        <v>0</v>
      </c>
      <c r="AR254" s="260">
        <f t="shared" si="685"/>
        <v>0</v>
      </c>
      <c r="AS254" s="260">
        <f t="shared" si="686"/>
        <v>0</v>
      </c>
      <c r="AU254" s="41">
        <f>IF(EXACT(A254,LCI!A94),LCI!H94,-1*10^6)</f>
        <v>-100</v>
      </c>
      <c r="AV254" s="71">
        <f t="shared" si="432"/>
        <v>0</v>
      </c>
      <c r="AW254" s="71">
        <f>C254*$AU254</f>
        <v>-1562204.3994960005</v>
      </c>
      <c r="AX254" s="71">
        <f t="shared" si="434"/>
        <v>0</v>
      </c>
      <c r="AY254" s="71">
        <f t="shared" si="435"/>
        <v>0</v>
      </c>
      <c r="AZ254" s="71">
        <f t="shared" si="436"/>
        <v>0</v>
      </c>
      <c r="BA254" s="71">
        <f t="shared" si="437"/>
        <v>0</v>
      </c>
      <c r="BB254" s="71">
        <f t="shared" si="438"/>
        <v>0</v>
      </c>
      <c r="BC254" s="71">
        <f t="shared" si="439"/>
        <v>0</v>
      </c>
      <c r="BD254" s="520">
        <f t="shared" si="440"/>
        <v>-8923649.0024375003</v>
      </c>
      <c r="BE254" s="521">
        <f t="shared" si="441"/>
        <v>-6937604.7776000006</v>
      </c>
      <c r="BF254" s="71">
        <f t="shared" si="442"/>
        <v>-17034297.445</v>
      </c>
      <c r="BG254" s="521">
        <f t="shared" si="443"/>
        <v>-23184117.396250639</v>
      </c>
      <c r="BH254" s="71">
        <f t="shared" si="444"/>
        <v>-57413029.052912503</v>
      </c>
      <c r="BI254" s="71">
        <f t="shared" si="445"/>
        <v>-7742862.4750000006</v>
      </c>
      <c r="BJ254" s="71">
        <f t="shared" si="446"/>
        <v>0</v>
      </c>
      <c r="BK254" s="71">
        <f t="shared" si="447"/>
        <v>0</v>
      </c>
      <c r="BL254" s="71">
        <f t="shared" si="448"/>
        <v>0</v>
      </c>
      <c r="BM254" s="71">
        <f t="shared" si="449"/>
        <v>0</v>
      </c>
      <c r="BN254" s="71">
        <f t="shared" si="450"/>
        <v>0</v>
      </c>
      <c r="BO254" s="71">
        <f t="shared" si="451"/>
        <v>0</v>
      </c>
      <c r="BP254" s="71">
        <f t="shared" si="452"/>
        <v>0</v>
      </c>
      <c r="BR254" s="507">
        <f>IF(EXACT(A254,LCI!A94),LCI!I94,-1*10^6)</f>
        <v>0</v>
      </c>
      <c r="BS254" s="507">
        <f t="shared" si="474"/>
        <v>0</v>
      </c>
      <c r="BT254" s="507">
        <f t="shared" si="475"/>
        <v>0</v>
      </c>
      <c r="BU254" s="507">
        <f t="shared" si="475"/>
        <v>0</v>
      </c>
      <c r="BV254" s="507">
        <f t="shared" si="475"/>
        <v>0</v>
      </c>
      <c r="BW254" s="507">
        <f t="shared" si="454"/>
        <v>0</v>
      </c>
      <c r="BX254" s="507">
        <f t="shared" si="455"/>
        <v>0</v>
      </c>
      <c r="BY254" s="507">
        <f t="shared" si="456"/>
        <v>0</v>
      </c>
      <c r="BZ254" s="507">
        <f t="shared" si="457"/>
        <v>0</v>
      </c>
      <c r="CA254" s="507">
        <f t="shared" si="458"/>
        <v>0</v>
      </c>
      <c r="CB254" s="507">
        <f t="shared" si="459"/>
        <v>0</v>
      </c>
      <c r="CC254" s="507">
        <f t="shared" si="460"/>
        <v>0</v>
      </c>
      <c r="CD254" s="507">
        <f t="shared" si="461"/>
        <v>0</v>
      </c>
      <c r="CE254" s="507">
        <f t="shared" si="462"/>
        <v>0</v>
      </c>
      <c r="CF254" s="507">
        <f t="shared" si="463"/>
        <v>0</v>
      </c>
      <c r="CG254" s="507">
        <f t="shared" si="463"/>
        <v>0</v>
      </c>
      <c r="CH254" s="507">
        <f t="shared" si="463"/>
        <v>0</v>
      </c>
      <c r="CI254" s="507">
        <f t="shared" si="465"/>
        <v>0</v>
      </c>
      <c r="CJ254" s="507">
        <f t="shared" si="466"/>
        <v>0</v>
      </c>
      <c r="CK254" s="507">
        <f t="shared" si="467"/>
        <v>0</v>
      </c>
      <c r="CL254" s="507">
        <f t="shared" si="476"/>
        <v>0</v>
      </c>
      <c r="CM254" s="507">
        <f t="shared" si="468"/>
        <v>0</v>
      </c>
      <c r="CO254" s="511">
        <f>IF(EXACT(A254,LCI!A94),LCI!F94,-1*10^6)</f>
        <v>57.417769999999997</v>
      </c>
      <c r="CP254" s="511">
        <f t="shared" si="477"/>
        <v>0</v>
      </c>
      <c r="CQ254" s="511">
        <f t="shared" si="478"/>
        <v>896982.92903249466</v>
      </c>
      <c r="CR254" s="511">
        <f t="shared" si="479"/>
        <v>0</v>
      </c>
      <c r="CS254" s="511">
        <f t="shared" si="480"/>
        <v>0</v>
      </c>
      <c r="CT254" s="511">
        <f t="shared" si="481"/>
        <v>0</v>
      </c>
      <c r="CU254" s="511">
        <f t="shared" si="482"/>
        <v>0</v>
      </c>
      <c r="CV254" s="511">
        <f t="shared" si="483"/>
        <v>0</v>
      </c>
      <c r="CW254" s="511">
        <f t="shared" si="484"/>
        <v>0</v>
      </c>
      <c r="CX254" s="511">
        <f t="shared" si="485"/>
        <v>5123760.2598268576</v>
      </c>
      <c r="CY254" s="511">
        <f t="shared" si="486"/>
        <v>3983417.9547113799</v>
      </c>
      <c r="CZ254" s="511">
        <f t="shared" si="487"/>
        <v>9780713.7280859761</v>
      </c>
      <c r="DA254" s="511">
        <f t="shared" si="488"/>
        <v>13311803.203109181</v>
      </c>
      <c r="DB254" s="511">
        <f t="shared" si="489"/>
        <v>32965280.971634477</v>
      </c>
      <c r="DC254" s="511">
        <f t="shared" si="490"/>
        <v>4445778.9673118079</v>
      </c>
      <c r="DD254" s="511">
        <f t="shared" si="491"/>
        <v>0</v>
      </c>
      <c r="DE254" s="511">
        <f t="shared" si="492"/>
        <v>0</v>
      </c>
      <c r="DF254" s="511">
        <f t="shared" si="493"/>
        <v>0</v>
      </c>
      <c r="DG254" s="511">
        <f t="shared" si="494"/>
        <v>0</v>
      </c>
      <c r="DH254" s="511">
        <f t="shared" si="495"/>
        <v>0</v>
      </c>
      <c r="DI254" s="511">
        <f t="shared" si="496"/>
        <v>0</v>
      </c>
      <c r="DJ254" s="511">
        <f t="shared" si="497"/>
        <v>0</v>
      </c>
      <c r="DL254" s="530">
        <f>IF(EXACT(A254,LCI!A94),LCI!J94,-1*10^6)</f>
        <v>0</v>
      </c>
      <c r="DM254" s="530">
        <f t="shared" si="501"/>
        <v>0</v>
      </c>
      <c r="DN254" s="530">
        <f t="shared" si="502"/>
        <v>0</v>
      </c>
      <c r="DO254" s="530">
        <f t="shared" si="503"/>
        <v>0</v>
      </c>
      <c r="DP254" s="530">
        <f t="shared" si="504"/>
        <v>0</v>
      </c>
      <c r="DQ254" s="530">
        <f t="shared" si="505"/>
        <v>0</v>
      </c>
      <c r="DR254" s="530">
        <f t="shared" si="506"/>
        <v>0</v>
      </c>
      <c r="DS254" s="530">
        <f t="shared" si="507"/>
        <v>0</v>
      </c>
      <c r="DT254" s="530">
        <f t="shared" si="508"/>
        <v>0</v>
      </c>
      <c r="DU254" s="530">
        <f t="shared" si="509"/>
        <v>0</v>
      </c>
      <c r="DV254" s="530">
        <f t="shared" si="510"/>
        <v>0</v>
      </c>
      <c r="DW254" s="530">
        <f t="shared" si="511"/>
        <v>0</v>
      </c>
      <c r="DX254" s="530">
        <f t="shared" si="512"/>
        <v>0</v>
      </c>
      <c r="DY254" s="530">
        <f t="shared" si="513"/>
        <v>0</v>
      </c>
      <c r="DZ254" s="530">
        <f t="shared" si="514"/>
        <v>0</v>
      </c>
      <c r="EA254" s="530">
        <f t="shared" si="515"/>
        <v>0</v>
      </c>
      <c r="EB254" s="530">
        <f t="shared" si="516"/>
        <v>0</v>
      </c>
      <c r="EC254" s="530">
        <f t="shared" si="517"/>
        <v>0</v>
      </c>
      <c r="ED254" s="530">
        <f t="shared" si="518"/>
        <v>0</v>
      </c>
      <c r="EE254" s="530">
        <f t="shared" si="519"/>
        <v>0</v>
      </c>
      <c r="EF254" s="530">
        <f t="shared" si="520"/>
        <v>0</v>
      </c>
      <c r="EG254" s="530">
        <f t="shared" si="521"/>
        <v>0</v>
      </c>
      <c r="EI254" s="535">
        <f>IF(EXACT(A254,LCI!A94),LCI!K94,-1*10^6)</f>
        <v>0</v>
      </c>
      <c r="EJ254" s="531">
        <f t="shared" si="522"/>
        <v>0</v>
      </c>
      <c r="EK254" s="536">
        <f t="shared" si="523"/>
        <v>0</v>
      </c>
      <c r="EL254" s="531">
        <f t="shared" si="524"/>
        <v>0</v>
      </c>
      <c r="EM254" s="531">
        <f t="shared" si="525"/>
        <v>0</v>
      </c>
      <c r="EN254" s="531">
        <f t="shared" si="526"/>
        <v>0</v>
      </c>
      <c r="EO254" s="531">
        <f t="shared" si="527"/>
        <v>0</v>
      </c>
      <c r="EP254" s="531">
        <f t="shared" si="528"/>
        <v>0</v>
      </c>
      <c r="EQ254" s="531">
        <f t="shared" si="529"/>
        <v>0</v>
      </c>
      <c r="ER254" s="531">
        <f t="shared" si="530"/>
        <v>0</v>
      </c>
      <c r="ES254" s="531">
        <f t="shared" si="531"/>
        <v>0</v>
      </c>
      <c r="ET254" s="531">
        <f t="shared" si="532"/>
        <v>0</v>
      </c>
      <c r="EU254" s="531">
        <f t="shared" si="533"/>
        <v>0</v>
      </c>
      <c r="EV254" s="531">
        <f t="shared" si="534"/>
        <v>0</v>
      </c>
      <c r="EW254" s="531">
        <f t="shared" si="535"/>
        <v>0</v>
      </c>
      <c r="EX254" s="531">
        <f t="shared" si="536"/>
        <v>0</v>
      </c>
      <c r="EY254" s="531">
        <f t="shared" si="537"/>
        <v>0</v>
      </c>
      <c r="EZ254" s="531">
        <f t="shared" si="538"/>
        <v>0</v>
      </c>
      <c r="FA254" s="531">
        <f t="shared" si="539"/>
        <v>0</v>
      </c>
      <c r="FB254" s="531">
        <f t="shared" si="540"/>
        <v>0</v>
      </c>
      <c r="FC254" s="531">
        <f t="shared" si="541"/>
        <v>0</v>
      </c>
      <c r="FD254" s="531">
        <f t="shared" si="542"/>
        <v>0</v>
      </c>
      <c r="FF254" s="532">
        <f>IF(EXACT(A254,LCI!A94),LCI!L94,-1*10^6)</f>
        <v>0</v>
      </c>
      <c r="FG254" s="532">
        <f t="shared" si="543"/>
        <v>0</v>
      </c>
      <c r="FH254" s="532">
        <f t="shared" si="544"/>
        <v>0</v>
      </c>
      <c r="FI254" s="532">
        <f t="shared" si="545"/>
        <v>0</v>
      </c>
      <c r="FJ254" s="532">
        <f t="shared" si="546"/>
        <v>0</v>
      </c>
      <c r="FK254" s="532">
        <f t="shared" si="547"/>
        <v>0</v>
      </c>
      <c r="FL254" s="532">
        <f t="shared" si="548"/>
        <v>0</v>
      </c>
      <c r="FM254" s="532">
        <f t="shared" si="549"/>
        <v>0</v>
      </c>
      <c r="FN254" s="532">
        <f t="shared" si="550"/>
        <v>0</v>
      </c>
      <c r="FO254" s="532">
        <f t="shared" si="551"/>
        <v>0</v>
      </c>
      <c r="FP254" s="532">
        <f t="shared" si="552"/>
        <v>0</v>
      </c>
      <c r="FQ254" s="532">
        <f t="shared" si="553"/>
        <v>0</v>
      </c>
      <c r="FR254" s="532">
        <f t="shared" si="554"/>
        <v>0</v>
      </c>
      <c r="FS254" s="532">
        <f t="shared" si="555"/>
        <v>0</v>
      </c>
      <c r="FT254" s="532">
        <f t="shared" si="556"/>
        <v>0</v>
      </c>
      <c r="FU254" s="532">
        <f t="shared" si="557"/>
        <v>0</v>
      </c>
      <c r="FV254" s="532">
        <f t="shared" si="558"/>
        <v>0</v>
      </c>
      <c r="FW254" s="532">
        <f t="shared" si="559"/>
        <v>0</v>
      </c>
      <c r="FX254" s="532">
        <f t="shared" si="560"/>
        <v>0</v>
      </c>
      <c r="FY254" s="532">
        <f t="shared" si="561"/>
        <v>0</v>
      </c>
      <c r="FZ254" s="532">
        <f t="shared" si="562"/>
        <v>0</v>
      </c>
      <c r="GA254" s="532">
        <f t="shared" si="563"/>
        <v>0</v>
      </c>
      <c r="GC254" s="533">
        <f>IF(EXACT(A254,LCI!A94),LCI!M94,-1*10^6)</f>
        <v>0</v>
      </c>
      <c r="GD254" s="533">
        <f t="shared" si="564"/>
        <v>0</v>
      </c>
      <c r="GE254" s="533">
        <f t="shared" si="565"/>
        <v>0</v>
      </c>
      <c r="GF254" s="533">
        <f t="shared" si="566"/>
        <v>0</v>
      </c>
      <c r="GG254" s="533">
        <f t="shared" si="567"/>
        <v>0</v>
      </c>
      <c r="GH254" s="533">
        <f t="shared" si="568"/>
        <v>0</v>
      </c>
      <c r="GI254" s="533">
        <f t="shared" si="569"/>
        <v>0</v>
      </c>
      <c r="GJ254" s="533">
        <f t="shared" si="570"/>
        <v>0</v>
      </c>
      <c r="GK254" s="533">
        <f t="shared" si="571"/>
        <v>0</v>
      </c>
      <c r="GL254" s="533">
        <f t="shared" si="572"/>
        <v>0</v>
      </c>
      <c r="GM254" s="533">
        <f t="shared" si="573"/>
        <v>0</v>
      </c>
      <c r="GN254" s="533">
        <f t="shared" si="574"/>
        <v>0</v>
      </c>
      <c r="GO254" s="533">
        <f t="shared" si="575"/>
        <v>0</v>
      </c>
      <c r="GP254" s="533">
        <f t="shared" si="576"/>
        <v>0</v>
      </c>
      <c r="GQ254" s="533">
        <f t="shared" si="577"/>
        <v>0</v>
      </c>
      <c r="GR254" s="533">
        <f t="shared" si="578"/>
        <v>0</v>
      </c>
      <c r="GS254" s="533">
        <f t="shared" si="579"/>
        <v>0</v>
      </c>
      <c r="GT254" s="533">
        <f t="shared" si="580"/>
        <v>0</v>
      </c>
      <c r="GU254" s="533">
        <f t="shared" si="581"/>
        <v>0</v>
      </c>
      <c r="GV254" s="533">
        <f t="shared" si="582"/>
        <v>0</v>
      </c>
      <c r="GW254" s="533">
        <f t="shared" si="583"/>
        <v>0</v>
      </c>
      <c r="GX254" s="533">
        <f t="shared" si="584"/>
        <v>0</v>
      </c>
      <c r="GZ254" s="511">
        <f>IF(EXACT(A254,LCI!A94),LCI!N94,-1*10^6)</f>
        <v>0</v>
      </c>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W254" s="534">
        <f>IF(EXACT(A254,LCI!A94),LCI!O94,-1*10^6)</f>
        <v>0</v>
      </c>
      <c r="HX254" s="534">
        <f t="shared" si="585"/>
        <v>0</v>
      </c>
      <c r="HY254" s="534">
        <f t="shared" si="586"/>
        <v>0</v>
      </c>
      <c r="HZ254" s="534">
        <f t="shared" si="587"/>
        <v>0</v>
      </c>
      <c r="IA254" s="534">
        <f t="shared" si="588"/>
        <v>0</v>
      </c>
      <c r="IB254" s="534">
        <f t="shared" si="589"/>
        <v>0</v>
      </c>
      <c r="IC254" s="534">
        <f t="shared" si="590"/>
        <v>0</v>
      </c>
      <c r="ID254" s="534">
        <f t="shared" si="591"/>
        <v>0</v>
      </c>
      <c r="IE254" s="534">
        <f t="shared" si="592"/>
        <v>0</v>
      </c>
      <c r="IF254" s="534">
        <f t="shared" si="593"/>
        <v>0</v>
      </c>
      <c r="IG254" s="534">
        <f t="shared" si="594"/>
        <v>0</v>
      </c>
      <c r="IH254" s="534">
        <f t="shared" si="595"/>
        <v>0</v>
      </c>
      <c r="II254" s="534">
        <f t="shared" si="596"/>
        <v>0</v>
      </c>
      <c r="IJ254" s="534">
        <f t="shared" si="597"/>
        <v>0</v>
      </c>
      <c r="IK254" s="534">
        <f t="shared" si="598"/>
        <v>0</v>
      </c>
      <c r="IL254" s="534">
        <f t="shared" si="599"/>
        <v>0</v>
      </c>
      <c r="IM254" s="534">
        <f t="shared" si="600"/>
        <v>0</v>
      </c>
      <c r="IN254" s="534">
        <f t="shared" si="601"/>
        <v>0</v>
      </c>
      <c r="IO254" s="534">
        <f t="shared" si="602"/>
        <v>0</v>
      </c>
      <c r="IP254" s="534">
        <f t="shared" si="603"/>
        <v>0</v>
      </c>
      <c r="IQ254" s="534">
        <f t="shared" si="604"/>
        <v>0</v>
      </c>
      <c r="IR254" s="534">
        <f t="shared" si="605"/>
        <v>0</v>
      </c>
      <c r="IT254" s="531">
        <f>IF(EXACT(A254,LCI!A94),LCI!P94,-1*10^6)</f>
        <v>0</v>
      </c>
      <c r="IU254" s="531">
        <f t="shared" si="606"/>
        <v>0</v>
      </c>
      <c r="IV254" s="531">
        <f t="shared" si="607"/>
        <v>0</v>
      </c>
      <c r="IW254" s="531">
        <f t="shared" si="608"/>
        <v>0</v>
      </c>
      <c r="IX254" s="531">
        <f t="shared" si="609"/>
        <v>0</v>
      </c>
      <c r="IY254" s="531">
        <f t="shared" si="610"/>
        <v>0</v>
      </c>
      <c r="IZ254" s="531">
        <f t="shared" si="611"/>
        <v>0</v>
      </c>
      <c r="JA254" s="531">
        <f t="shared" si="612"/>
        <v>0</v>
      </c>
      <c r="JB254" s="531">
        <f t="shared" si="613"/>
        <v>0</v>
      </c>
      <c r="JC254" s="531">
        <f t="shared" si="614"/>
        <v>0</v>
      </c>
      <c r="JD254" s="531">
        <f t="shared" si="615"/>
        <v>0</v>
      </c>
      <c r="JE254" s="531">
        <f t="shared" si="616"/>
        <v>0</v>
      </c>
      <c r="JF254" s="531">
        <f t="shared" si="617"/>
        <v>0</v>
      </c>
      <c r="JG254" s="531">
        <f t="shared" si="618"/>
        <v>0</v>
      </c>
      <c r="JH254" s="531">
        <f t="shared" si="619"/>
        <v>0</v>
      </c>
      <c r="JI254" s="531">
        <f t="shared" si="620"/>
        <v>0</v>
      </c>
      <c r="JJ254" s="531">
        <f t="shared" si="621"/>
        <v>0</v>
      </c>
      <c r="JK254" s="531">
        <f t="shared" si="622"/>
        <v>0</v>
      </c>
      <c r="JL254" s="531">
        <f t="shared" si="623"/>
        <v>0</v>
      </c>
      <c r="JM254" s="531">
        <f t="shared" si="624"/>
        <v>0</v>
      </c>
      <c r="JN254" s="531">
        <f t="shared" si="625"/>
        <v>0</v>
      </c>
      <c r="JO254" s="531">
        <f t="shared" si="626"/>
        <v>0</v>
      </c>
      <c r="JQ254" s="532">
        <f>IF(EXACT(A254,LCI!A94),LCI!Q94,-1*10^6)</f>
        <v>0</v>
      </c>
      <c r="JR254" s="532">
        <f t="shared" si="627"/>
        <v>0</v>
      </c>
      <c r="JS254" s="532">
        <f t="shared" si="628"/>
        <v>0</v>
      </c>
      <c r="JT254" s="532">
        <f t="shared" si="629"/>
        <v>0</v>
      </c>
      <c r="JU254" s="532">
        <f t="shared" si="630"/>
        <v>0</v>
      </c>
      <c r="JV254" s="532">
        <f t="shared" si="631"/>
        <v>0</v>
      </c>
      <c r="JW254" s="532">
        <f t="shared" si="632"/>
        <v>0</v>
      </c>
      <c r="JX254" s="532">
        <f t="shared" si="633"/>
        <v>0</v>
      </c>
      <c r="JY254" s="532">
        <f t="shared" si="634"/>
        <v>0</v>
      </c>
      <c r="JZ254" s="532">
        <f t="shared" si="635"/>
        <v>0</v>
      </c>
      <c r="KA254" s="532">
        <f t="shared" si="636"/>
        <v>0</v>
      </c>
      <c r="KB254" s="532">
        <f t="shared" si="637"/>
        <v>0</v>
      </c>
      <c r="KC254" s="532">
        <f t="shared" si="638"/>
        <v>0</v>
      </c>
      <c r="KD254" s="532">
        <f t="shared" si="639"/>
        <v>0</v>
      </c>
      <c r="KE254" s="532">
        <f t="shared" si="640"/>
        <v>0</v>
      </c>
      <c r="KF254" s="532">
        <f t="shared" si="641"/>
        <v>0</v>
      </c>
      <c r="KG254" s="532">
        <f t="shared" si="642"/>
        <v>0</v>
      </c>
      <c r="KH254" s="532">
        <f t="shared" si="643"/>
        <v>0</v>
      </c>
      <c r="KI254" s="532">
        <f t="shared" si="644"/>
        <v>0</v>
      </c>
      <c r="KJ254" s="532">
        <f t="shared" si="645"/>
        <v>0</v>
      </c>
      <c r="KK254" s="532">
        <f t="shared" si="646"/>
        <v>0</v>
      </c>
      <c r="KL254" s="532">
        <f t="shared" si="647"/>
        <v>0</v>
      </c>
      <c r="KN254" s="533">
        <f>IF(EXACT(A254,LCI!A94),LCI!R94,-1*10^6)</f>
        <v>0</v>
      </c>
      <c r="KO254" s="533">
        <f t="shared" si="648"/>
        <v>0</v>
      </c>
      <c r="KP254" s="533">
        <f t="shared" si="649"/>
        <v>0</v>
      </c>
      <c r="KQ254" s="533">
        <f t="shared" si="650"/>
        <v>0</v>
      </c>
      <c r="KR254" s="533">
        <f t="shared" si="651"/>
        <v>0</v>
      </c>
      <c r="KS254" s="533">
        <f t="shared" si="652"/>
        <v>0</v>
      </c>
      <c r="KT254" s="533">
        <f t="shared" si="653"/>
        <v>0</v>
      </c>
      <c r="KU254" s="533">
        <f t="shared" si="654"/>
        <v>0</v>
      </c>
      <c r="KV254" s="533">
        <f t="shared" si="655"/>
        <v>0</v>
      </c>
      <c r="KW254" s="533">
        <f t="shared" si="656"/>
        <v>0</v>
      </c>
      <c r="KX254" s="533">
        <f t="shared" si="657"/>
        <v>0</v>
      </c>
      <c r="KY254" s="533">
        <f t="shared" si="658"/>
        <v>0</v>
      </c>
      <c r="KZ254" s="533">
        <f t="shared" si="659"/>
        <v>0</v>
      </c>
      <c r="LA254" s="533">
        <f t="shared" si="660"/>
        <v>0</v>
      </c>
      <c r="LB254" s="533">
        <f t="shared" si="661"/>
        <v>0</v>
      </c>
      <c r="LC254" s="533">
        <f t="shared" si="662"/>
        <v>0</v>
      </c>
      <c r="LD254" s="533">
        <f t="shared" si="663"/>
        <v>0</v>
      </c>
      <c r="LE254" s="533">
        <f t="shared" si="664"/>
        <v>0</v>
      </c>
      <c r="LF254" s="533">
        <f t="shared" si="665"/>
        <v>0</v>
      </c>
      <c r="LG254" s="533">
        <f t="shared" si="666"/>
        <v>0</v>
      </c>
      <c r="LH254" s="533">
        <f t="shared" si="667"/>
        <v>0</v>
      </c>
      <c r="LI254" s="533">
        <f t="shared" si="668"/>
        <v>0</v>
      </c>
    </row>
    <row r="255" spans="1:321" x14ac:dyDescent="0.25">
      <c r="A255" s="14" t="str">
        <f>LCI!A95</f>
        <v>Electricity, Generated (MJ/yr)</v>
      </c>
      <c r="B255" s="43">
        <f>B125</f>
        <v>0</v>
      </c>
      <c r="C255" s="43">
        <f t="shared" ref="C255:P255" si="705">C125</f>
        <v>0</v>
      </c>
      <c r="D255" s="43">
        <f t="shared" si="705"/>
        <v>0</v>
      </c>
      <c r="E255" s="43">
        <f t="shared" si="705"/>
        <v>0</v>
      </c>
      <c r="F255" s="43">
        <f t="shared" si="705"/>
        <v>0</v>
      </c>
      <c r="G255" s="43">
        <f t="shared" si="705"/>
        <v>0</v>
      </c>
      <c r="H255" s="43">
        <f t="shared" si="705"/>
        <v>0</v>
      </c>
      <c r="I255" s="43">
        <f t="shared" si="705"/>
        <v>0</v>
      </c>
      <c r="J255" s="43">
        <f t="shared" si="705"/>
        <v>1800205</v>
      </c>
      <c r="K255" s="43">
        <f t="shared" si="705"/>
        <v>1399552</v>
      </c>
      <c r="L255" s="43">
        <f>L125</f>
        <v>3436400</v>
      </c>
      <c r="M255" s="43">
        <f t="shared" si="705"/>
        <v>0</v>
      </c>
      <c r="N255" s="43">
        <f t="shared" si="705"/>
        <v>0</v>
      </c>
      <c r="O255" s="258">
        <f t="shared" si="705"/>
        <v>1562000</v>
      </c>
      <c r="P255" s="252">
        <f t="shared" si="705"/>
        <v>0</v>
      </c>
      <c r="Q255" s="252"/>
      <c r="R255" s="252"/>
      <c r="S255" s="252"/>
      <c r="T255" s="269"/>
      <c r="U255" s="252"/>
      <c r="V255" s="252"/>
      <c r="X255" s="45">
        <f>IF(EXACT(A255,LCI!A95),LCI!G95,-1*10^6)</f>
        <v>1.8722222E-2</v>
      </c>
      <c r="Y255" s="47">
        <f t="shared" si="411"/>
        <v>0</v>
      </c>
      <c r="Z255" s="47">
        <f t="shared" si="412"/>
        <v>0</v>
      </c>
      <c r="AA255" s="47">
        <f t="shared" si="413"/>
        <v>0</v>
      </c>
      <c r="AB255" s="47">
        <f t="shared" si="414"/>
        <v>0</v>
      </c>
      <c r="AC255" s="47">
        <f t="shared" si="415"/>
        <v>0</v>
      </c>
      <c r="AD255" s="47">
        <f t="shared" si="416"/>
        <v>0</v>
      </c>
      <c r="AE255" s="47">
        <f t="shared" si="417"/>
        <v>0</v>
      </c>
      <c r="AF255" s="47">
        <f t="shared" si="418"/>
        <v>0</v>
      </c>
      <c r="AG255" s="47">
        <f t="shared" si="419"/>
        <v>33703.837655509997</v>
      </c>
      <c r="AH255" s="47">
        <f t="shared" si="420"/>
        <v>26202.723244543999</v>
      </c>
      <c r="AI255" s="47">
        <f t="shared" si="421"/>
        <v>64337.043680800001</v>
      </c>
      <c r="AJ255" s="47">
        <f t="shared" si="499"/>
        <v>0</v>
      </c>
      <c r="AK255" s="47">
        <f t="shared" si="471"/>
        <v>0</v>
      </c>
      <c r="AL255" s="262">
        <f t="shared" si="472"/>
        <v>29244.110764000001</v>
      </c>
      <c r="AM255" s="260">
        <f t="shared" si="473"/>
        <v>0</v>
      </c>
      <c r="AN255" s="260">
        <f t="shared" si="681"/>
        <v>0</v>
      </c>
      <c r="AO255" s="260">
        <f t="shared" si="682"/>
        <v>0</v>
      </c>
      <c r="AP255" s="260">
        <f t="shared" si="683"/>
        <v>0</v>
      </c>
      <c r="AQ255" s="260">
        <f t="shared" si="684"/>
        <v>0</v>
      </c>
      <c r="AR255" s="260">
        <f t="shared" si="685"/>
        <v>0</v>
      </c>
      <c r="AS255" s="260">
        <f t="shared" si="686"/>
        <v>0</v>
      </c>
      <c r="AU255" s="41">
        <f>IF(EXACT(A255,LCI!A95),LCI!H95,-1*10^6)</f>
        <v>-214.47</v>
      </c>
      <c r="AV255" s="71">
        <f t="shared" si="432"/>
        <v>0</v>
      </c>
      <c r="AW255" s="71">
        <f t="shared" si="433"/>
        <v>0</v>
      </c>
      <c r="AX255" s="71">
        <f t="shared" si="434"/>
        <v>0</v>
      </c>
      <c r="AY255" s="71">
        <f t="shared" si="435"/>
        <v>0</v>
      </c>
      <c r="AZ255" s="71">
        <f t="shared" si="436"/>
        <v>0</v>
      </c>
      <c r="BA255" s="71">
        <f t="shared" si="437"/>
        <v>0</v>
      </c>
      <c r="BB255" s="71">
        <f t="shared" si="438"/>
        <v>0</v>
      </c>
      <c r="BC255" s="71">
        <f t="shared" si="439"/>
        <v>0</v>
      </c>
      <c r="BD255" s="520">
        <f t="shared" si="440"/>
        <v>-386089966.35000002</v>
      </c>
      <c r="BE255" s="521">
        <f t="shared" si="441"/>
        <v>-300161917.44</v>
      </c>
      <c r="BF255" s="71">
        <f t="shared" si="442"/>
        <v>-737004708</v>
      </c>
      <c r="BG255" s="521">
        <f t="shared" si="443"/>
        <v>0</v>
      </c>
      <c r="BH255" s="71">
        <f t="shared" si="444"/>
        <v>0</v>
      </c>
      <c r="BI255" s="71">
        <f t="shared" si="445"/>
        <v>-335002140</v>
      </c>
      <c r="BJ255" s="71">
        <f t="shared" si="446"/>
        <v>0</v>
      </c>
      <c r="BK255" s="71">
        <f t="shared" si="447"/>
        <v>0</v>
      </c>
      <c r="BL255" s="71">
        <f t="shared" si="448"/>
        <v>0</v>
      </c>
      <c r="BM255" s="71">
        <f t="shared" si="449"/>
        <v>0</v>
      </c>
      <c r="BN255" s="71">
        <f t="shared" si="450"/>
        <v>0</v>
      </c>
      <c r="BO255" s="71">
        <f t="shared" si="451"/>
        <v>0</v>
      </c>
      <c r="BP255" s="71">
        <f t="shared" si="452"/>
        <v>0</v>
      </c>
      <c r="BR255" s="507">
        <f>IF(EXACT(A255,LCI!A95),LCI!I95,-1*10^6)</f>
        <v>0.55903000000000003</v>
      </c>
      <c r="BS255" s="507">
        <f t="shared" si="474"/>
        <v>0</v>
      </c>
      <c r="BT255" s="507">
        <f t="shared" si="475"/>
        <v>0</v>
      </c>
      <c r="BU255" s="507">
        <f t="shared" si="475"/>
        <v>0</v>
      </c>
      <c r="BV255" s="507">
        <f t="shared" si="475"/>
        <v>0</v>
      </c>
      <c r="BW255" s="507">
        <f t="shared" si="454"/>
        <v>0</v>
      </c>
      <c r="BX255" s="507">
        <f t="shared" si="455"/>
        <v>0</v>
      </c>
      <c r="BY255" s="507">
        <f t="shared" si="456"/>
        <v>0</v>
      </c>
      <c r="BZ255" s="507">
        <f t="shared" si="457"/>
        <v>0</v>
      </c>
      <c r="CA255" s="507">
        <f t="shared" si="458"/>
        <v>1006368.60115</v>
      </c>
      <c r="CB255" s="507">
        <f t="shared" si="459"/>
        <v>782391.55456000008</v>
      </c>
      <c r="CC255" s="507">
        <f t="shared" si="460"/>
        <v>1921050.692</v>
      </c>
      <c r="CD255" s="507">
        <f t="shared" si="461"/>
        <v>0</v>
      </c>
      <c r="CE255" s="507">
        <f t="shared" si="462"/>
        <v>0</v>
      </c>
      <c r="CF255" s="507">
        <f t="shared" si="463"/>
        <v>873204.86</v>
      </c>
      <c r="CG255" s="507">
        <f t="shared" si="463"/>
        <v>0</v>
      </c>
      <c r="CH255" s="507">
        <f t="shared" si="463"/>
        <v>0</v>
      </c>
      <c r="CI255" s="507">
        <f t="shared" si="465"/>
        <v>0</v>
      </c>
      <c r="CJ255" s="507">
        <f t="shared" si="466"/>
        <v>0</v>
      </c>
      <c r="CK255" s="507">
        <f t="shared" si="467"/>
        <v>0</v>
      </c>
      <c r="CL255" s="507">
        <f t="shared" si="476"/>
        <v>0</v>
      </c>
      <c r="CM255" s="507">
        <f t="shared" si="468"/>
        <v>0</v>
      </c>
      <c r="CO255" s="511">
        <f>IF(EXACT(A255,LCI!A95),LCI!F95,-1*10^6)</f>
        <v>3.138888889</v>
      </c>
      <c r="CP255" s="511">
        <f t="shared" si="477"/>
        <v>0</v>
      </c>
      <c r="CQ255" s="511">
        <f t="shared" si="478"/>
        <v>0</v>
      </c>
      <c r="CR255" s="511">
        <f t="shared" si="479"/>
        <v>0</v>
      </c>
      <c r="CS255" s="511">
        <f t="shared" si="480"/>
        <v>0</v>
      </c>
      <c r="CT255" s="511">
        <f t="shared" si="481"/>
        <v>0</v>
      </c>
      <c r="CU255" s="511">
        <f t="shared" si="482"/>
        <v>0</v>
      </c>
      <c r="CV255" s="511">
        <f t="shared" si="483"/>
        <v>0</v>
      </c>
      <c r="CW255" s="511">
        <f t="shared" si="484"/>
        <v>0</v>
      </c>
      <c r="CX255" s="511">
        <f t="shared" si="485"/>
        <v>5650643.472422245</v>
      </c>
      <c r="CY255" s="511">
        <f t="shared" si="486"/>
        <v>4393038.2223777277</v>
      </c>
      <c r="CZ255" s="511">
        <f t="shared" si="487"/>
        <v>10786477.7781596</v>
      </c>
      <c r="DA255" s="511">
        <f t="shared" si="488"/>
        <v>0</v>
      </c>
      <c r="DB255" s="511">
        <f t="shared" si="489"/>
        <v>0</v>
      </c>
      <c r="DC255" s="511">
        <f t="shared" si="490"/>
        <v>4902944.4446179997</v>
      </c>
      <c r="DD255" s="511">
        <f t="shared" si="491"/>
        <v>0</v>
      </c>
      <c r="DE255" s="511">
        <f t="shared" si="492"/>
        <v>0</v>
      </c>
      <c r="DF255" s="511">
        <f t="shared" si="493"/>
        <v>0</v>
      </c>
      <c r="DG255" s="511">
        <f t="shared" si="494"/>
        <v>0</v>
      </c>
      <c r="DH255" s="511">
        <f t="shared" si="495"/>
        <v>0</v>
      </c>
      <c r="DI255" s="511">
        <f t="shared" si="496"/>
        <v>0</v>
      </c>
      <c r="DJ255" s="511">
        <f t="shared" si="497"/>
        <v>0</v>
      </c>
      <c r="DL255" s="530">
        <f>IF(EXACT(A255,LCI!A95),LCI!J95,-1*10^6)</f>
        <v>7.9000000000000001E-4</v>
      </c>
      <c r="DM255" s="530">
        <f t="shared" si="501"/>
        <v>0</v>
      </c>
      <c r="DN255" s="530">
        <f t="shared" si="502"/>
        <v>0</v>
      </c>
      <c r="DO255" s="530">
        <f t="shared" si="503"/>
        <v>0</v>
      </c>
      <c r="DP255" s="530">
        <f t="shared" si="504"/>
        <v>0</v>
      </c>
      <c r="DQ255" s="530">
        <f t="shared" si="505"/>
        <v>0</v>
      </c>
      <c r="DR255" s="530">
        <f t="shared" si="506"/>
        <v>0</v>
      </c>
      <c r="DS255" s="530">
        <f t="shared" si="507"/>
        <v>0</v>
      </c>
      <c r="DT255" s="530">
        <f t="shared" si="508"/>
        <v>0</v>
      </c>
      <c r="DU255" s="530">
        <f t="shared" si="509"/>
        <v>1422.1619499999999</v>
      </c>
      <c r="DV255" s="530">
        <f t="shared" si="510"/>
        <v>1105.64608</v>
      </c>
      <c r="DW255" s="530">
        <f t="shared" si="511"/>
        <v>2714.7559999999999</v>
      </c>
      <c r="DX255" s="530">
        <f t="shared" si="512"/>
        <v>0</v>
      </c>
      <c r="DY255" s="530">
        <f t="shared" si="513"/>
        <v>0</v>
      </c>
      <c r="DZ255" s="530">
        <f t="shared" si="514"/>
        <v>1233.98</v>
      </c>
      <c r="EA255" s="530">
        <f t="shared" si="515"/>
        <v>0</v>
      </c>
      <c r="EB255" s="530">
        <f t="shared" si="516"/>
        <v>0</v>
      </c>
      <c r="EC255" s="530">
        <f t="shared" si="517"/>
        <v>0</v>
      </c>
      <c r="ED255" s="530">
        <f t="shared" si="518"/>
        <v>0</v>
      </c>
      <c r="EE255" s="530">
        <f t="shared" si="519"/>
        <v>0</v>
      </c>
      <c r="EF255" s="530">
        <f t="shared" si="520"/>
        <v>0</v>
      </c>
      <c r="EG255" s="530">
        <f t="shared" si="521"/>
        <v>0</v>
      </c>
      <c r="EI255" s="535">
        <f>IF(EXACT(A255,LCI!A95),LCI!K95,-1*10^6)</f>
        <v>1.6234900000000001</v>
      </c>
      <c r="EJ255" s="531">
        <f t="shared" si="522"/>
        <v>0</v>
      </c>
      <c r="EK255" s="536">
        <f t="shared" si="523"/>
        <v>0</v>
      </c>
      <c r="EL255" s="531">
        <f t="shared" si="524"/>
        <v>0</v>
      </c>
      <c r="EM255" s="531">
        <f t="shared" si="525"/>
        <v>0</v>
      </c>
      <c r="EN255" s="531">
        <f t="shared" si="526"/>
        <v>0</v>
      </c>
      <c r="EO255" s="531">
        <f t="shared" si="527"/>
        <v>0</v>
      </c>
      <c r="EP255" s="531">
        <f t="shared" si="528"/>
        <v>0</v>
      </c>
      <c r="EQ255" s="531">
        <f t="shared" si="529"/>
        <v>0</v>
      </c>
      <c r="ER255" s="531">
        <f t="shared" si="530"/>
        <v>2922614.8154500001</v>
      </c>
      <c r="ES255" s="531">
        <f t="shared" si="531"/>
        <v>2272158.6764799999</v>
      </c>
      <c r="ET255" s="531">
        <f t="shared" si="532"/>
        <v>5578961.0360000003</v>
      </c>
      <c r="EU255" s="531">
        <f t="shared" si="533"/>
        <v>0</v>
      </c>
      <c r="EV255" s="531">
        <f t="shared" si="534"/>
        <v>0</v>
      </c>
      <c r="EW255" s="531">
        <f t="shared" si="535"/>
        <v>2535891.3800000004</v>
      </c>
      <c r="EX255" s="531">
        <f t="shared" si="536"/>
        <v>0</v>
      </c>
      <c r="EY255" s="531">
        <f t="shared" si="537"/>
        <v>0</v>
      </c>
      <c r="EZ255" s="531">
        <f t="shared" si="538"/>
        <v>0</v>
      </c>
      <c r="FA255" s="531">
        <f t="shared" si="539"/>
        <v>0</v>
      </c>
      <c r="FB255" s="531">
        <f t="shared" si="540"/>
        <v>0</v>
      </c>
      <c r="FC255" s="531">
        <f t="shared" si="541"/>
        <v>0</v>
      </c>
      <c r="FD255" s="531">
        <f t="shared" si="542"/>
        <v>0</v>
      </c>
      <c r="FF255" s="532">
        <f>IF(EXACT(A255,LCI!A95),LCI!L95,-1*10^6)</f>
        <v>2.2000000000000001E-3</v>
      </c>
      <c r="FG255" s="532">
        <f t="shared" si="543"/>
        <v>0</v>
      </c>
      <c r="FH255" s="532">
        <f t="shared" si="544"/>
        <v>0</v>
      </c>
      <c r="FI255" s="532">
        <f t="shared" si="545"/>
        <v>0</v>
      </c>
      <c r="FJ255" s="532">
        <f t="shared" si="546"/>
        <v>0</v>
      </c>
      <c r="FK255" s="532">
        <f t="shared" si="547"/>
        <v>0</v>
      </c>
      <c r="FL255" s="532">
        <f t="shared" si="548"/>
        <v>0</v>
      </c>
      <c r="FM255" s="532">
        <f t="shared" si="549"/>
        <v>0</v>
      </c>
      <c r="FN255" s="532">
        <f t="shared" si="550"/>
        <v>0</v>
      </c>
      <c r="FO255" s="532">
        <f t="shared" si="551"/>
        <v>3960.451</v>
      </c>
      <c r="FP255" s="532">
        <f t="shared" si="552"/>
        <v>3079.0144</v>
      </c>
      <c r="FQ255" s="532">
        <f t="shared" si="553"/>
        <v>7560.0800000000008</v>
      </c>
      <c r="FR255" s="532">
        <f t="shared" si="554"/>
        <v>0</v>
      </c>
      <c r="FS255" s="532">
        <f t="shared" si="555"/>
        <v>0</v>
      </c>
      <c r="FT255" s="532">
        <f t="shared" si="556"/>
        <v>3436.4</v>
      </c>
      <c r="FU255" s="532">
        <f t="shared" si="557"/>
        <v>0</v>
      </c>
      <c r="FV255" s="532">
        <f t="shared" si="558"/>
        <v>0</v>
      </c>
      <c r="FW255" s="532">
        <f t="shared" si="559"/>
        <v>0</v>
      </c>
      <c r="FX255" s="532">
        <f t="shared" si="560"/>
        <v>0</v>
      </c>
      <c r="FY255" s="532">
        <f t="shared" si="561"/>
        <v>0</v>
      </c>
      <c r="FZ255" s="532">
        <f t="shared" si="562"/>
        <v>0</v>
      </c>
      <c r="GA255" s="532">
        <f t="shared" si="563"/>
        <v>0</v>
      </c>
      <c r="GC255" s="533">
        <f>IF(EXACT(A255,LCI!A95),LCI!M95,-1*10^6)</f>
        <v>2.0100000000000001E-8</v>
      </c>
      <c r="GD255" s="533">
        <f t="shared" si="564"/>
        <v>0</v>
      </c>
      <c r="GE255" s="533">
        <f t="shared" si="565"/>
        <v>0</v>
      </c>
      <c r="GF255" s="533">
        <f t="shared" si="566"/>
        <v>0</v>
      </c>
      <c r="GG255" s="533">
        <f t="shared" si="567"/>
        <v>0</v>
      </c>
      <c r="GH255" s="533">
        <f t="shared" si="568"/>
        <v>0</v>
      </c>
      <c r="GI255" s="533">
        <f t="shared" si="569"/>
        <v>0</v>
      </c>
      <c r="GJ255" s="533">
        <f t="shared" si="570"/>
        <v>0</v>
      </c>
      <c r="GK255" s="533">
        <f t="shared" si="571"/>
        <v>0</v>
      </c>
      <c r="GL255" s="533">
        <f t="shared" si="572"/>
        <v>3.61841205E-2</v>
      </c>
      <c r="GM255" s="533">
        <f t="shared" si="573"/>
        <v>2.8130995200000002E-2</v>
      </c>
      <c r="GN255" s="533">
        <f t="shared" si="574"/>
        <v>6.9071640000000004E-2</v>
      </c>
      <c r="GO255" s="533">
        <f t="shared" si="575"/>
        <v>0</v>
      </c>
      <c r="GP255" s="533">
        <f t="shared" si="576"/>
        <v>0</v>
      </c>
      <c r="GQ255" s="533">
        <f t="shared" si="577"/>
        <v>3.1396199999999999E-2</v>
      </c>
      <c r="GR255" s="533">
        <f t="shared" si="578"/>
        <v>0</v>
      </c>
      <c r="GS255" s="533">
        <f t="shared" si="579"/>
        <v>0</v>
      </c>
      <c r="GT255" s="533">
        <f t="shared" si="580"/>
        <v>0</v>
      </c>
      <c r="GU255" s="533">
        <f t="shared" si="581"/>
        <v>0</v>
      </c>
      <c r="GV255" s="533">
        <f t="shared" si="582"/>
        <v>0</v>
      </c>
      <c r="GW255" s="533">
        <f t="shared" si="583"/>
        <v>0</v>
      </c>
      <c r="GX255" s="533">
        <f t="shared" si="584"/>
        <v>0</v>
      </c>
      <c r="GZ255" s="511">
        <f>IF(EXACT(A255,LCI!A95),LCI!N95,-1*10^6)</f>
        <v>6.5099999999999994E-8</v>
      </c>
      <c r="HA255" s="511"/>
      <c r="HB255" s="511"/>
      <c r="HC255" s="511"/>
      <c r="HD255" s="511"/>
      <c r="HE255" s="511"/>
      <c r="HF255" s="511"/>
      <c r="HG255" s="511"/>
      <c r="HH255" s="511"/>
      <c r="HI255" s="511"/>
      <c r="HJ255" s="511"/>
      <c r="HK255" s="511"/>
      <c r="HL255" s="511"/>
      <c r="HM255" s="511"/>
      <c r="HN255" s="511"/>
      <c r="HO255" s="511"/>
      <c r="HP255" s="511"/>
      <c r="HQ255" s="511"/>
      <c r="HR255" s="511"/>
      <c r="HS255" s="511"/>
      <c r="HT255" s="511"/>
      <c r="HU255" s="511"/>
      <c r="HW255" s="534">
        <f>IF(EXACT(A255,LCI!A95),LCI!O95,-1*10^6)</f>
        <v>8.8100000000000008E-9</v>
      </c>
      <c r="HX255" s="534">
        <f t="shared" si="585"/>
        <v>0</v>
      </c>
      <c r="HY255" s="534">
        <f t="shared" si="586"/>
        <v>0</v>
      </c>
      <c r="HZ255" s="534">
        <f t="shared" si="587"/>
        <v>0</v>
      </c>
      <c r="IA255" s="534">
        <f t="shared" si="588"/>
        <v>0</v>
      </c>
      <c r="IB255" s="534">
        <f t="shared" si="589"/>
        <v>0</v>
      </c>
      <c r="IC255" s="534">
        <f t="shared" si="590"/>
        <v>0</v>
      </c>
      <c r="ID255" s="534">
        <f t="shared" si="591"/>
        <v>0</v>
      </c>
      <c r="IE255" s="534">
        <f t="shared" si="592"/>
        <v>0</v>
      </c>
      <c r="IF255" s="534">
        <f t="shared" si="593"/>
        <v>1.5859806050000001E-2</v>
      </c>
      <c r="IG255" s="534">
        <f t="shared" si="594"/>
        <v>1.2330053120000002E-2</v>
      </c>
      <c r="IH255" s="534">
        <f t="shared" si="595"/>
        <v>3.0274684000000003E-2</v>
      </c>
      <c r="II255" s="534">
        <f t="shared" si="596"/>
        <v>0</v>
      </c>
      <c r="IJ255" s="534">
        <f t="shared" si="597"/>
        <v>0</v>
      </c>
      <c r="IK255" s="534">
        <f t="shared" si="598"/>
        <v>1.3761220000000001E-2</v>
      </c>
      <c r="IL255" s="534">
        <f t="shared" si="599"/>
        <v>0</v>
      </c>
      <c r="IM255" s="534">
        <f t="shared" si="600"/>
        <v>0</v>
      </c>
      <c r="IN255" s="534">
        <f t="shared" si="601"/>
        <v>0</v>
      </c>
      <c r="IO255" s="534">
        <f t="shared" si="602"/>
        <v>0</v>
      </c>
      <c r="IP255" s="534">
        <f t="shared" si="603"/>
        <v>0</v>
      </c>
      <c r="IQ255" s="534">
        <f t="shared" si="604"/>
        <v>0</v>
      </c>
      <c r="IR255" s="534">
        <f t="shared" si="605"/>
        <v>0</v>
      </c>
      <c r="IT255" s="531">
        <f>IF(EXACT(A255,LCI!A95),LCI!P95,-1*10^6)</f>
        <v>6.9100000000000003E-3</v>
      </c>
      <c r="IU255" s="531">
        <f t="shared" si="606"/>
        <v>0</v>
      </c>
      <c r="IV255" s="531">
        <f t="shared" si="607"/>
        <v>0</v>
      </c>
      <c r="IW255" s="531">
        <f t="shared" si="608"/>
        <v>0</v>
      </c>
      <c r="IX255" s="531">
        <f t="shared" si="609"/>
        <v>0</v>
      </c>
      <c r="IY255" s="531">
        <f t="shared" si="610"/>
        <v>0</v>
      </c>
      <c r="IZ255" s="531">
        <f t="shared" si="611"/>
        <v>0</v>
      </c>
      <c r="JA255" s="531">
        <f t="shared" si="612"/>
        <v>0</v>
      </c>
      <c r="JB255" s="531">
        <f t="shared" si="613"/>
        <v>0</v>
      </c>
      <c r="JC255" s="531">
        <f t="shared" si="614"/>
        <v>12439.41655</v>
      </c>
      <c r="JD255" s="531">
        <f t="shared" si="615"/>
        <v>9670.9043199999996</v>
      </c>
      <c r="JE255" s="531">
        <f t="shared" si="616"/>
        <v>23745.524000000001</v>
      </c>
      <c r="JF255" s="531">
        <f t="shared" si="617"/>
        <v>0</v>
      </c>
      <c r="JG255" s="531">
        <f t="shared" si="618"/>
        <v>0</v>
      </c>
      <c r="JH255" s="531">
        <f t="shared" si="619"/>
        <v>10793.42</v>
      </c>
      <c r="JI255" s="531">
        <f t="shared" si="620"/>
        <v>0</v>
      </c>
      <c r="JJ255" s="531">
        <f t="shared" si="621"/>
        <v>0</v>
      </c>
      <c r="JK255" s="531">
        <f t="shared" si="622"/>
        <v>0</v>
      </c>
      <c r="JL255" s="531">
        <f t="shared" si="623"/>
        <v>0</v>
      </c>
      <c r="JM255" s="531">
        <f t="shared" si="624"/>
        <v>0</v>
      </c>
      <c r="JN255" s="531">
        <f t="shared" si="625"/>
        <v>0</v>
      </c>
      <c r="JO255" s="531">
        <f t="shared" si="626"/>
        <v>0</v>
      </c>
      <c r="JQ255" s="532">
        <f>IF(EXACT(A255,LCI!A95),LCI!Q95,-1*10^6)</f>
        <v>4.6600000000000003E-2</v>
      </c>
      <c r="JR255" s="532">
        <f t="shared" si="627"/>
        <v>0</v>
      </c>
      <c r="JS255" s="532">
        <f t="shared" si="628"/>
        <v>0</v>
      </c>
      <c r="JT255" s="532">
        <f t="shared" si="629"/>
        <v>0</v>
      </c>
      <c r="JU255" s="532">
        <f t="shared" si="630"/>
        <v>0</v>
      </c>
      <c r="JV255" s="532">
        <f t="shared" si="631"/>
        <v>0</v>
      </c>
      <c r="JW255" s="532">
        <f t="shared" si="632"/>
        <v>0</v>
      </c>
      <c r="JX255" s="532">
        <f t="shared" si="633"/>
        <v>0</v>
      </c>
      <c r="JY255" s="532">
        <f t="shared" si="634"/>
        <v>0</v>
      </c>
      <c r="JZ255" s="532">
        <f t="shared" si="635"/>
        <v>83889.553</v>
      </c>
      <c r="KA255" s="532">
        <f t="shared" si="636"/>
        <v>65219.123200000002</v>
      </c>
      <c r="KB255" s="532">
        <f t="shared" si="637"/>
        <v>160136.24000000002</v>
      </c>
      <c r="KC255" s="532">
        <f t="shared" si="638"/>
        <v>0</v>
      </c>
      <c r="KD255" s="532">
        <f t="shared" si="639"/>
        <v>0</v>
      </c>
      <c r="KE255" s="532">
        <f t="shared" si="640"/>
        <v>72789.2</v>
      </c>
      <c r="KF255" s="532">
        <f t="shared" si="641"/>
        <v>0</v>
      </c>
      <c r="KG255" s="532">
        <f t="shared" si="642"/>
        <v>0</v>
      </c>
      <c r="KH255" s="532">
        <f t="shared" si="643"/>
        <v>0</v>
      </c>
      <c r="KI255" s="532">
        <f t="shared" si="644"/>
        <v>0</v>
      </c>
      <c r="KJ255" s="532">
        <f t="shared" si="645"/>
        <v>0</v>
      </c>
      <c r="KK255" s="532">
        <f t="shared" si="646"/>
        <v>0</v>
      </c>
      <c r="KL255" s="532">
        <f t="shared" si="647"/>
        <v>0</v>
      </c>
      <c r="KN255" s="533">
        <f>IF(EXACT(A255,LCI!A95),LCI!R95,-1*10^6)</f>
        <v>7.7999999999999999E-4</v>
      </c>
      <c r="KO255" s="533">
        <f t="shared" si="648"/>
        <v>0</v>
      </c>
      <c r="KP255" s="533">
        <f t="shared" si="649"/>
        <v>0</v>
      </c>
      <c r="KQ255" s="533">
        <f t="shared" si="650"/>
        <v>0</v>
      </c>
      <c r="KR255" s="533">
        <f t="shared" si="651"/>
        <v>0</v>
      </c>
      <c r="KS255" s="533">
        <f t="shared" si="652"/>
        <v>0</v>
      </c>
      <c r="KT255" s="533">
        <f t="shared" si="653"/>
        <v>0</v>
      </c>
      <c r="KU255" s="533">
        <f t="shared" si="654"/>
        <v>0</v>
      </c>
      <c r="KV255" s="533">
        <f t="shared" si="655"/>
        <v>0</v>
      </c>
      <c r="KW255" s="533">
        <f t="shared" si="656"/>
        <v>1404.1598999999999</v>
      </c>
      <c r="KX255" s="533">
        <f t="shared" si="657"/>
        <v>1091.65056</v>
      </c>
      <c r="KY255" s="533">
        <f t="shared" si="658"/>
        <v>2680.3919999999998</v>
      </c>
      <c r="KZ255" s="533">
        <f t="shared" si="659"/>
        <v>0</v>
      </c>
      <c r="LA255" s="533">
        <f t="shared" si="660"/>
        <v>0</v>
      </c>
      <c r="LB255" s="533">
        <f t="shared" si="661"/>
        <v>1218.3599999999999</v>
      </c>
      <c r="LC255" s="533">
        <f t="shared" si="662"/>
        <v>0</v>
      </c>
      <c r="LD255" s="533">
        <f t="shared" si="663"/>
        <v>0</v>
      </c>
      <c r="LE255" s="533">
        <f t="shared" si="664"/>
        <v>0</v>
      </c>
      <c r="LF255" s="533">
        <f t="shared" si="665"/>
        <v>0</v>
      </c>
      <c r="LG255" s="533">
        <f t="shared" si="666"/>
        <v>0</v>
      </c>
      <c r="LH255" s="533">
        <f t="shared" si="667"/>
        <v>0</v>
      </c>
      <c r="LI255" s="533">
        <f t="shared" si="668"/>
        <v>0</v>
      </c>
    </row>
    <row r="256" spans="1:321" x14ac:dyDescent="0.25">
      <c r="A256" s="14" t="str">
        <f>LCI!A96</f>
        <v>Ethanol (kg/yr)</v>
      </c>
      <c r="B256" s="43">
        <f>B126-B88</f>
        <v>0</v>
      </c>
      <c r="C256" s="43">
        <f t="shared" ref="C256:P256" si="706">C126-C88</f>
        <v>0</v>
      </c>
      <c r="D256" s="43">
        <f t="shared" si="706"/>
        <v>363868.23906892742</v>
      </c>
      <c r="E256" s="43">
        <f t="shared" si="706"/>
        <v>0</v>
      </c>
      <c r="F256" s="43">
        <f t="shared" si="706"/>
        <v>0</v>
      </c>
      <c r="G256" s="43">
        <f t="shared" si="706"/>
        <v>0</v>
      </c>
      <c r="H256" s="43">
        <f t="shared" si="706"/>
        <v>0</v>
      </c>
      <c r="I256" s="43">
        <f t="shared" si="706"/>
        <v>0</v>
      </c>
      <c r="J256" s="43">
        <f t="shared" si="706"/>
        <v>0</v>
      </c>
      <c r="K256" s="43">
        <f t="shared" si="706"/>
        <v>0</v>
      </c>
      <c r="L256" s="43">
        <f t="shared" si="706"/>
        <v>0</v>
      </c>
      <c r="M256" s="43">
        <f t="shared" si="706"/>
        <v>0</v>
      </c>
      <c r="N256" s="43">
        <f t="shared" si="706"/>
        <v>0</v>
      </c>
      <c r="O256" s="258">
        <f t="shared" si="706"/>
        <v>0</v>
      </c>
      <c r="P256" s="252">
        <f t="shared" si="706"/>
        <v>0</v>
      </c>
      <c r="Q256" s="252"/>
      <c r="R256" s="252"/>
      <c r="S256" s="252"/>
      <c r="T256" s="269"/>
      <c r="U256" s="252"/>
      <c r="V256" s="252"/>
      <c r="X256" s="45">
        <f>IF(EXACT(A256,LCI!A96),LCI!G96,-1*10^6)</f>
        <v>0.42</v>
      </c>
      <c r="Y256" s="47">
        <f t="shared" si="411"/>
        <v>0</v>
      </c>
      <c r="Z256" s="47">
        <f t="shared" si="412"/>
        <v>0</v>
      </c>
      <c r="AA256" s="47">
        <f t="shared" si="413"/>
        <v>152824.66040894951</v>
      </c>
      <c r="AB256" s="47">
        <f t="shared" si="414"/>
        <v>0</v>
      </c>
      <c r="AC256" s="47">
        <f t="shared" si="415"/>
        <v>0</v>
      </c>
      <c r="AD256" s="47">
        <f t="shared" si="416"/>
        <v>0</v>
      </c>
      <c r="AE256" s="47">
        <f t="shared" si="417"/>
        <v>0</v>
      </c>
      <c r="AF256" s="47">
        <f t="shared" si="418"/>
        <v>0</v>
      </c>
      <c r="AG256" s="47">
        <f t="shared" si="419"/>
        <v>0</v>
      </c>
      <c r="AH256" s="47">
        <f t="shared" si="420"/>
        <v>0</v>
      </c>
      <c r="AI256" s="47">
        <f t="shared" si="421"/>
        <v>0</v>
      </c>
      <c r="AJ256" s="47">
        <f t="shared" si="499"/>
        <v>0</v>
      </c>
      <c r="AK256" s="47">
        <f t="shared" si="471"/>
        <v>0</v>
      </c>
      <c r="AL256" s="262">
        <f t="shared" si="472"/>
        <v>0</v>
      </c>
      <c r="AM256" s="260">
        <f t="shared" si="473"/>
        <v>0</v>
      </c>
      <c r="AN256" s="260">
        <f t="shared" si="681"/>
        <v>0</v>
      </c>
      <c r="AO256" s="260">
        <f t="shared" si="682"/>
        <v>0</v>
      </c>
      <c r="AP256" s="260">
        <f t="shared" si="683"/>
        <v>0</v>
      </c>
      <c r="AQ256" s="260">
        <f t="shared" si="684"/>
        <v>0</v>
      </c>
      <c r="AR256" s="260">
        <f t="shared" si="685"/>
        <v>0</v>
      </c>
      <c r="AS256" s="260">
        <f t="shared" si="686"/>
        <v>0</v>
      </c>
      <c r="AU256" s="41">
        <f>IF(EXACT(A256,LCI!A96),LCI!H96,-1*10^6)</f>
        <v>-100</v>
      </c>
      <c r="AV256" s="71">
        <f t="shared" si="432"/>
        <v>0</v>
      </c>
      <c r="AW256" s="71">
        <f t="shared" si="433"/>
        <v>0</v>
      </c>
      <c r="AX256" s="71">
        <f t="shared" si="434"/>
        <v>-36386823.906892739</v>
      </c>
      <c r="AY256" s="71">
        <f t="shared" si="435"/>
        <v>0</v>
      </c>
      <c r="AZ256" s="71">
        <f t="shared" si="436"/>
        <v>0</v>
      </c>
      <c r="BA256" s="71">
        <f t="shared" si="437"/>
        <v>0</v>
      </c>
      <c r="BB256" s="71">
        <f t="shared" si="438"/>
        <v>0</v>
      </c>
      <c r="BC256" s="71">
        <f t="shared" si="439"/>
        <v>0</v>
      </c>
      <c r="BD256" s="520">
        <f t="shared" si="440"/>
        <v>0</v>
      </c>
      <c r="BE256" s="521">
        <f t="shared" si="441"/>
        <v>0</v>
      </c>
      <c r="BF256" s="71">
        <f t="shared" si="442"/>
        <v>0</v>
      </c>
      <c r="BG256" s="521">
        <f t="shared" si="443"/>
        <v>0</v>
      </c>
      <c r="BH256" s="71">
        <f t="shared" si="444"/>
        <v>0</v>
      </c>
      <c r="BI256" s="71">
        <f t="shared" si="445"/>
        <v>0</v>
      </c>
      <c r="BJ256" s="71">
        <f t="shared" si="446"/>
        <v>0</v>
      </c>
      <c r="BK256" s="71">
        <f t="shared" si="447"/>
        <v>0</v>
      </c>
      <c r="BL256" s="71">
        <f t="shared" si="448"/>
        <v>0</v>
      </c>
      <c r="BM256" s="71">
        <f t="shared" si="449"/>
        <v>0</v>
      </c>
      <c r="BN256" s="71">
        <f t="shared" si="450"/>
        <v>0</v>
      </c>
      <c r="BO256" s="71">
        <f t="shared" si="451"/>
        <v>0</v>
      </c>
      <c r="BP256" s="71">
        <f t="shared" si="452"/>
        <v>0</v>
      </c>
      <c r="BR256" s="507">
        <f>IF(EXACT(A256,LCI!A96),LCI!I96,-1*10^6)</f>
        <v>0</v>
      </c>
      <c r="BS256" s="507">
        <f t="shared" si="474"/>
        <v>0</v>
      </c>
      <c r="BT256" s="507">
        <f t="shared" si="475"/>
        <v>0</v>
      </c>
      <c r="BU256" s="507">
        <f t="shared" si="475"/>
        <v>0</v>
      </c>
      <c r="BV256" s="507">
        <f t="shared" si="475"/>
        <v>0</v>
      </c>
      <c r="BW256" s="507">
        <f t="shared" si="454"/>
        <v>0</v>
      </c>
      <c r="BX256" s="507">
        <f t="shared" si="455"/>
        <v>0</v>
      </c>
      <c r="BY256" s="507">
        <f t="shared" si="456"/>
        <v>0</v>
      </c>
      <c r="BZ256" s="507">
        <f t="shared" si="457"/>
        <v>0</v>
      </c>
      <c r="CA256" s="507">
        <f t="shared" si="458"/>
        <v>0</v>
      </c>
      <c r="CB256" s="507">
        <f t="shared" si="459"/>
        <v>0</v>
      </c>
      <c r="CC256" s="507">
        <f t="shared" si="460"/>
        <v>0</v>
      </c>
      <c r="CD256" s="507">
        <f t="shared" si="461"/>
        <v>0</v>
      </c>
      <c r="CE256" s="507">
        <f t="shared" si="462"/>
        <v>0</v>
      </c>
      <c r="CF256" s="507">
        <f t="shared" si="463"/>
        <v>0</v>
      </c>
      <c r="CG256" s="507">
        <f t="shared" si="463"/>
        <v>0</v>
      </c>
      <c r="CH256" s="507">
        <f t="shared" si="463"/>
        <v>0</v>
      </c>
      <c r="CI256" s="507">
        <f t="shared" si="465"/>
        <v>0</v>
      </c>
      <c r="CJ256" s="507">
        <f t="shared" si="466"/>
        <v>0</v>
      </c>
      <c r="CK256" s="507">
        <f t="shared" si="467"/>
        <v>0</v>
      </c>
      <c r="CL256" s="507">
        <f t="shared" si="476"/>
        <v>0</v>
      </c>
      <c r="CM256" s="507">
        <f t="shared" si="468"/>
        <v>0</v>
      </c>
      <c r="CO256" s="511">
        <f>IF(EXACT(A256,LCI!A96),LCI!F96,-1*10^6)</f>
        <v>29.7</v>
      </c>
      <c r="CP256" s="511">
        <f t="shared" si="477"/>
        <v>0</v>
      </c>
      <c r="CQ256" s="511">
        <f t="shared" si="478"/>
        <v>0</v>
      </c>
      <c r="CR256" s="511">
        <f t="shared" si="479"/>
        <v>10806886.700347144</v>
      </c>
      <c r="CS256" s="511">
        <f t="shared" si="480"/>
        <v>0</v>
      </c>
      <c r="CT256" s="511">
        <f t="shared" si="481"/>
        <v>0</v>
      </c>
      <c r="CU256" s="511">
        <f t="shared" si="482"/>
        <v>0</v>
      </c>
      <c r="CV256" s="511">
        <f t="shared" si="483"/>
        <v>0</v>
      </c>
      <c r="CW256" s="511">
        <f t="shared" si="484"/>
        <v>0</v>
      </c>
      <c r="CX256" s="511">
        <f t="shared" si="485"/>
        <v>0</v>
      </c>
      <c r="CY256" s="511">
        <f t="shared" si="486"/>
        <v>0</v>
      </c>
      <c r="CZ256" s="511">
        <f t="shared" si="487"/>
        <v>0</v>
      </c>
      <c r="DA256" s="511">
        <f t="shared" si="488"/>
        <v>0</v>
      </c>
      <c r="DB256" s="511">
        <f t="shared" si="489"/>
        <v>0</v>
      </c>
      <c r="DC256" s="511">
        <f t="shared" si="490"/>
        <v>0</v>
      </c>
      <c r="DD256" s="511">
        <f t="shared" si="491"/>
        <v>0</v>
      </c>
      <c r="DE256" s="511">
        <f t="shared" si="492"/>
        <v>0</v>
      </c>
      <c r="DF256" s="511">
        <f t="shared" si="493"/>
        <v>0</v>
      </c>
      <c r="DG256" s="511">
        <f t="shared" si="494"/>
        <v>0</v>
      </c>
      <c r="DH256" s="511">
        <f t="shared" si="495"/>
        <v>0</v>
      </c>
      <c r="DI256" s="511">
        <f t="shared" si="496"/>
        <v>0</v>
      </c>
      <c r="DJ256" s="511">
        <f t="shared" si="497"/>
        <v>0</v>
      </c>
      <c r="DL256" s="530">
        <f>IF(EXACT(A256,LCI!A96),LCI!J96,-1*10^6)</f>
        <v>0</v>
      </c>
      <c r="DM256" s="530">
        <f t="shared" si="501"/>
        <v>0</v>
      </c>
      <c r="DN256" s="530">
        <f t="shared" si="502"/>
        <v>0</v>
      </c>
      <c r="DO256" s="530">
        <f t="shared" si="503"/>
        <v>0</v>
      </c>
      <c r="DP256" s="530">
        <f t="shared" si="504"/>
        <v>0</v>
      </c>
      <c r="DQ256" s="530">
        <f t="shared" si="505"/>
        <v>0</v>
      </c>
      <c r="DR256" s="530">
        <f t="shared" si="506"/>
        <v>0</v>
      </c>
      <c r="DS256" s="530">
        <f t="shared" si="507"/>
        <v>0</v>
      </c>
      <c r="DT256" s="530">
        <f t="shared" si="508"/>
        <v>0</v>
      </c>
      <c r="DU256" s="530">
        <f t="shared" si="509"/>
        <v>0</v>
      </c>
      <c r="DV256" s="530">
        <f t="shared" si="510"/>
        <v>0</v>
      </c>
      <c r="DW256" s="530">
        <f t="shared" si="511"/>
        <v>0</v>
      </c>
      <c r="DX256" s="530">
        <f t="shared" si="512"/>
        <v>0</v>
      </c>
      <c r="DY256" s="530">
        <f t="shared" si="513"/>
        <v>0</v>
      </c>
      <c r="DZ256" s="530">
        <f t="shared" si="514"/>
        <v>0</v>
      </c>
      <c r="EA256" s="530">
        <f t="shared" si="515"/>
        <v>0</v>
      </c>
      <c r="EB256" s="530">
        <f t="shared" si="516"/>
        <v>0</v>
      </c>
      <c r="EC256" s="530">
        <f t="shared" si="517"/>
        <v>0</v>
      </c>
      <c r="ED256" s="530">
        <f t="shared" si="518"/>
        <v>0</v>
      </c>
      <c r="EE256" s="530">
        <f t="shared" si="519"/>
        <v>0</v>
      </c>
      <c r="EF256" s="530">
        <f t="shared" si="520"/>
        <v>0</v>
      </c>
      <c r="EG256" s="530">
        <f t="shared" si="521"/>
        <v>0</v>
      </c>
      <c r="EI256" s="535">
        <f>IF(EXACT(A256,LCI!A96),LCI!K96,-1*10^6)</f>
        <v>0</v>
      </c>
      <c r="EJ256" s="531">
        <f t="shared" si="522"/>
        <v>0</v>
      </c>
      <c r="EK256" s="536">
        <f t="shared" si="523"/>
        <v>0</v>
      </c>
      <c r="EL256" s="531">
        <f t="shared" si="524"/>
        <v>0</v>
      </c>
      <c r="EM256" s="531">
        <f t="shared" si="525"/>
        <v>0</v>
      </c>
      <c r="EN256" s="531">
        <f t="shared" si="526"/>
        <v>0</v>
      </c>
      <c r="EO256" s="531">
        <f t="shared" si="527"/>
        <v>0</v>
      </c>
      <c r="EP256" s="531">
        <f t="shared" si="528"/>
        <v>0</v>
      </c>
      <c r="EQ256" s="531">
        <f t="shared" si="529"/>
        <v>0</v>
      </c>
      <c r="ER256" s="531">
        <f t="shared" si="530"/>
        <v>0</v>
      </c>
      <c r="ES256" s="531">
        <f t="shared" si="531"/>
        <v>0</v>
      </c>
      <c r="ET256" s="531">
        <f t="shared" si="532"/>
        <v>0</v>
      </c>
      <c r="EU256" s="531">
        <f t="shared" si="533"/>
        <v>0</v>
      </c>
      <c r="EV256" s="531">
        <f t="shared" si="534"/>
        <v>0</v>
      </c>
      <c r="EW256" s="531">
        <f t="shared" si="535"/>
        <v>0</v>
      </c>
      <c r="EX256" s="531">
        <f t="shared" si="536"/>
        <v>0</v>
      </c>
      <c r="EY256" s="531">
        <f t="shared" si="537"/>
        <v>0</v>
      </c>
      <c r="EZ256" s="531">
        <f t="shared" si="538"/>
        <v>0</v>
      </c>
      <c r="FA256" s="531">
        <f t="shared" si="539"/>
        <v>0</v>
      </c>
      <c r="FB256" s="531">
        <f t="shared" si="540"/>
        <v>0</v>
      </c>
      <c r="FC256" s="531">
        <f t="shared" si="541"/>
        <v>0</v>
      </c>
      <c r="FD256" s="531">
        <f t="shared" si="542"/>
        <v>0</v>
      </c>
      <c r="FF256" s="532">
        <f>IF(EXACT(A256,LCI!A96),LCI!L96,-1*10^6)</f>
        <v>0</v>
      </c>
      <c r="FG256" s="532">
        <f t="shared" si="543"/>
        <v>0</v>
      </c>
      <c r="FH256" s="532">
        <f t="shared" si="544"/>
        <v>0</v>
      </c>
      <c r="FI256" s="532">
        <f t="shared" si="545"/>
        <v>0</v>
      </c>
      <c r="FJ256" s="532">
        <f t="shared" si="546"/>
        <v>0</v>
      </c>
      <c r="FK256" s="532">
        <f t="shared" si="547"/>
        <v>0</v>
      </c>
      <c r="FL256" s="532">
        <f t="shared" si="548"/>
        <v>0</v>
      </c>
      <c r="FM256" s="532">
        <f t="shared" si="549"/>
        <v>0</v>
      </c>
      <c r="FN256" s="532">
        <f t="shared" si="550"/>
        <v>0</v>
      </c>
      <c r="FO256" s="532">
        <f t="shared" si="551"/>
        <v>0</v>
      </c>
      <c r="FP256" s="532">
        <f t="shared" si="552"/>
        <v>0</v>
      </c>
      <c r="FQ256" s="532">
        <f t="shared" si="553"/>
        <v>0</v>
      </c>
      <c r="FR256" s="532">
        <f t="shared" si="554"/>
        <v>0</v>
      </c>
      <c r="FS256" s="532">
        <f t="shared" si="555"/>
        <v>0</v>
      </c>
      <c r="FT256" s="532">
        <f t="shared" si="556"/>
        <v>0</v>
      </c>
      <c r="FU256" s="532">
        <f t="shared" si="557"/>
        <v>0</v>
      </c>
      <c r="FV256" s="532">
        <f t="shared" si="558"/>
        <v>0</v>
      </c>
      <c r="FW256" s="532">
        <f t="shared" si="559"/>
        <v>0</v>
      </c>
      <c r="FX256" s="532">
        <f t="shared" si="560"/>
        <v>0</v>
      </c>
      <c r="FY256" s="532">
        <f t="shared" si="561"/>
        <v>0</v>
      </c>
      <c r="FZ256" s="532">
        <f t="shared" si="562"/>
        <v>0</v>
      </c>
      <c r="GA256" s="532">
        <f t="shared" si="563"/>
        <v>0</v>
      </c>
      <c r="GC256" s="533">
        <f>IF(EXACT(A256,LCI!A96),LCI!M96,-1*10^6)</f>
        <v>0</v>
      </c>
      <c r="GD256" s="533">
        <f t="shared" si="564"/>
        <v>0</v>
      </c>
      <c r="GE256" s="533">
        <f t="shared" si="565"/>
        <v>0</v>
      </c>
      <c r="GF256" s="533">
        <f t="shared" si="566"/>
        <v>0</v>
      </c>
      <c r="GG256" s="533">
        <f t="shared" si="567"/>
        <v>0</v>
      </c>
      <c r="GH256" s="533">
        <f t="shared" si="568"/>
        <v>0</v>
      </c>
      <c r="GI256" s="533">
        <f t="shared" si="569"/>
        <v>0</v>
      </c>
      <c r="GJ256" s="533">
        <f t="shared" si="570"/>
        <v>0</v>
      </c>
      <c r="GK256" s="533">
        <f t="shared" si="571"/>
        <v>0</v>
      </c>
      <c r="GL256" s="533">
        <f t="shared" si="572"/>
        <v>0</v>
      </c>
      <c r="GM256" s="533">
        <f t="shared" si="573"/>
        <v>0</v>
      </c>
      <c r="GN256" s="533">
        <f t="shared" si="574"/>
        <v>0</v>
      </c>
      <c r="GO256" s="533">
        <f t="shared" si="575"/>
        <v>0</v>
      </c>
      <c r="GP256" s="533">
        <f t="shared" si="576"/>
        <v>0</v>
      </c>
      <c r="GQ256" s="533">
        <f t="shared" si="577"/>
        <v>0</v>
      </c>
      <c r="GR256" s="533">
        <f t="shared" si="578"/>
        <v>0</v>
      </c>
      <c r="GS256" s="533">
        <f t="shared" si="579"/>
        <v>0</v>
      </c>
      <c r="GT256" s="533">
        <f t="shared" si="580"/>
        <v>0</v>
      </c>
      <c r="GU256" s="533">
        <f t="shared" si="581"/>
        <v>0</v>
      </c>
      <c r="GV256" s="533">
        <f t="shared" si="582"/>
        <v>0</v>
      </c>
      <c r="GW256" s="533">
        <f t="shared" si="583"/>
        <v>0</v>
      </c>
      <c r="GX256" s="533">
        <f t="shared" si="584"/>
        <v>0</v>
      </c>
      <c r="GZ256" s="511">
        <f>IF(EXACT(A256,LCI!A96),LCI!N96,-1*10^6)</f>
        <v>0</v>
      </c>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W256" s="534">
        <f>IF(EXACT(A256,LCI!A96),LCI!O96,-1*10^6)</f>
        <v>0</v>
      </c>
      <c r="HX256" s="534">
        <f t="shared" si="585"/>
        <v>0</v>
      </c>
      <c r="HY256" s="534">
        <f t="shared" si="586"/>
        <v>0</v>
      </c>
      <c r="HZ256" s="534">
        <f t="shared" si="587"/>
        <v>0</v>
      </c>
      <c r="IA256" s="534">
        <f t="shared" si="588"/>
        <v>0</v>
      </c>
      <c r="IB256" s="534">
        <f t="shared" si="589"/>
        <v>0</v>
      </c>
      <c r="IC256" s="534">
        <f t="shared" si="590"/>
        <v>0</v>
      </c>
      <c r="ID256" s="534">
        <f t="shared" si="591"/>
        <v>0</v>
      </c>
      <c r="IE256" s="534">
        <f t="shared" si="592"/>
        <v>0</v>
      </c>
      <c r="IF256" s="534">
        <f t="shared" si="593"/>
        <v>0</v>
      </c>
      <c r="IG256" s="534">
        <f t="shared" si="594"/>
        <v>0</v>
      </c>
      <c r="IH256" s="534">
        <f t="shared" si="595"/>
        <v>0</v>
      </c>
      <c r="II256" s="534">
        <f t="shared" si="596"/>
        <v>0</v>
      </c>
      <c r="IJ256" s="534">
        <f t="shared" si="597"/>
        <v>0</v>
      </c>
      <c r="IK256" s="534">
        <f t="shared" si="598"/>
        <v>0</v>
      </c>
      <c r="IL256" s="534">
        <f t="shared" si="599"/>
        <v>0</v>
      </c>
      <c r="IM256" s="534">
        <f t="shared" si="600"/>
        <v>0</v>
      </c>
      <c r="IN256" s="534">
        <f t="shared" si="601"/>
        <v>0</v>
      </c>
      <c r="IO256" s="534">
        <f t="shared" si="602"/>
        <v>0</v>
      </c>
      <c r="IP256" s="534">
        <f t="shared" si="603"/>
        <v>0</v>
      </c>
      <c r="IQ256" s="534">
        <f t="shared" si="604"/>
        <v>0</v>
      </c>
      <c r="IR256" s="534">
        <f t="shared" si="605"/>
        <v>0</v>
      </c>
      <c r="IT256" s="531">
        <f>IF(EXACT(A256,LCI!A96),LCI!P96,-1*10^6)</f>
        <v>0</v>
      </c>
      <c r="IU256" s="531">
        <f t="shared" si="606"/>
        <v>0</v>
      </c>
      <c r="IV256" s="531">
        <f t="shared" si="607"/>
        <v>0</v>
      </c>
      <c r="IW256" s="531">
        <f t="shared" si="608"/>
        <v>0</v>
      </c>
      <c r="IX256" s="531">
        <f t="shared" si="609"/>
        <v>0</v>
      </c>
      <c r="IY256" s="531">
        <f t="shared" si="610"/>
        <v>0</v>
      </c>
      <c r="IZ256" s="531">
        <f t="shared" si="611"/>
        <v>0</v>
      </c>
      <c r="JA256" s="531">
        <f t="shared" si="612"/>
        <v>0</v>
      </c>
      <c r="JB256" s="531">
        <f t="shared" si="613"/>
        <v>0</v>
      </c>
      <c r="JC256" s="531">
        <f t="shared" si="614"/>
        <v>0</v>
      </c>
      <c r="JD256" s="531">
        <f t="shared" si="615"/>
        <v>0</v>
      </c>
      <c r="JE256" s="531">
        <f t="shared" si="616"/>
        <v>0</v>
      </c>
      <c r="JF256" s="531">
        <f t="shared" si="617"/>
        <v>0</v>
      </c>
      <c r="JG256" s="531">
        <f t="shared" si="618"/>
        <v>0</v>
      </c>
      <c r="JH256" s="531">
        <f t="shared" si="619"/>
        <v>0</v>
      </c>
      <c r="JI256" s="531">
        <f t="shared" si="620"/>
        <v>0</v>
      </c>
      <c r="JJ256" s="531">
        <f t="shared" si="621"/>
        <v>0</v>
      </c>
      <c r="JK256" s="531">
        <f t="shared" si="622"/>
        <v>0</v>
      </c>
      <c r="JL256" s="531">
        <f t="shared" si="623"/>
        <v>0</v>
      </c>
      <c r="JM256" s="531">
        <f t="shared" si="624"/>
        <v>0</v>
      </c>
      <c r="JN256" s="531">
        <f t="shared" si="625"/>
        <v>0</v>
      </c>
      <c r="JO256" s="531">
        <f t="shared" si="626"/>
        <v>0</v>
      </c>
      <c r="JQ256" s="532">
        <f>IF(EXACT(A256,LCI!A96),LCI!Q96,-1*10^6)</f>
        <v>0</v>
      </c>
      <c r="JR256" s="532">
        <f t="shared" si="627"/>
        <v>0</v>
      </c>
      <c r="JS256" s="532">
        <f t="shared" si="628"/>
        <v>0</v>
      </c>
      <c r="JT256" s="532">
        <f t="shared" si="629"/>
        <v>0</v>
      </c>
      <c r="JU256" s="532">
        <f t="shared" si="630"/>
        <v>0</v>
      </c>
      <c r="JV256" s="532">
        <f t="shared" si="631"/>
        <v>0</v>
      </c>
      <c r="JW256" s="532">
        <f t="shared" si="632"/>
        <v>0</v>
      </c>
      <c r="JX256" s="532">
        <f t="shared" si="633"/>
        <v>0</v>
      </c>
      <c r="JY256" s="532">
        <f t="shared" si="634"/>
        <v>0</v>
      </c>
      <c r="JZ256" s="532">
        <f t="shared" si="635"/>
        <v>0</v>
      </c>
      <c r="KA256" s="532">
        <f t="shared" si="636"/>
        <v>0</v>
      </c>
      <c r="KB256" s="532">
        <f t="shared" si="637"/>
        <v>0</v>
      </c>
      <c r="KC256" s="532">
        <f t="shared" si="638"/>
        <v>0</v>
      </c>
      <c r="KD256" s="532">
        <f t="shared" si="639"/>
        <v>0</v>
      </c>
      <c r="KE256" s="532">
        <f t="shared" si="640"/>
        <v>0</v>
      </c>
      <c r="KF256" s="532">
        <f t="shared" si="641"/>
        <v>0</v>
      </c>
      <c r="KG256" s="532">
        <f t="shared" si="642"/>
        <v>0</v>
      </c>
      <c r="KH256" s="532">
        <f t="shared" si="643"/>
        <v>0</v>
      </c>
      <c r="KI256" s="532">
        <f t="shared" si="644"/>
        <v>0</v>
      </c>
      <c r="KJ256" s="532">
        <f t="shared" si="645"/>
        <v>0</v>
      </c>
      <c r="KK256" s="532">
        <f t="shared" si="646"/>
        <v>0</v>
      </c>
      <c r="KL256" s="532">
        <f t="shared" si="647"/>
        <v>0</v>
      </c>
      <c r="KN256" s="533">
        <f>IF(EXACT(A256,LCI!A96),LCI!R96,-1*10^6)</f>
        <v>0</v>
      </c>
      <c r="KO256" s="533">
        <f t="shared" si="648"/>
        <v>0</v>
      </c>
      <c r="KP256" s="533">
        <f t="shared" si="649"/>
        <v>0</v>
      </c>
      <c r="KQ256" s="533">
        <f t="shared" si="650"/>
        <v>0</v>
      </c>
      <c r="KR256" s="533">
        <f t="shared" si="651"/>
        <v>0</v>
      </c>
      <c r="KS256" s="533">
        <f t="shared" si="652"/>
        <v>0</v>
      </c>
      <c r="KT256" s="533">
        <f t="shared" si="653"/>
        <v>0</v>
      </c>
      <c r="KU256" s="533">
        <f t="shared" si="654"/>
        <v>0</v>
      </c>
      <c r="KV256" s="533">
        <f t="shared" si="655"/>
        <v>0</v>
      </c>
      <c r="KW256" s="533">
        <f t="shared" si="656"/>
        <v>0</v>
      </c>
      <c r="KX256" s="533">
        <f t="shared" si="657"/>
        <v>0</v>
      </c>
      <c r="KY256" s="533">
        <f t="shared" si="658"/>
        <v>0</v>
      </c>
      <c r="KZ256" s="533">
        <f t="shared" si="659"/>
        <v>0</v>
      </c>
      <c r="LA256" s="533">
        <f t="shared" si="660"/>
        <v>0</v>
      </c>
      <c r="LB256" s="533">
        <f t="shared" si="661"/>
        <v>0</v>
      </c>
      <c r="LC256" s="533">
        <f t="shared" si="662"/>
        <v>0</v>
      </c>
      <c r="LD256" s="533">
        <f t="shared" si="663"/>
        <v>0</v>
      </c>
      <c r="LE256" s="533">
        <f t="shared" si="664"/>
        <v>0</v>
      </c>
      <c r="LF256" s="533">
        <f t="shared" si="665"/>
        <v>0</v>
      </c>
      <c r="LG256" s="533">
        <f t="shared" si="666"/>
        <v>0</v>
      </c>
      <c r="LH256" s="533">
        <f t="shared" si="667"/>
        <v>0</v>
      </c>
      <c r="LI256" s="533">
        <f t="shared" si="668"/>
        <v>0</v>
      </c>
    </row>
    <row r="257" spans="1:321" x14ac:dyDescent="0.25">
      <c r="A257" s="14" t="str">
        <f>LCI!A97</f>
        <v>Gasoline, Produced (kg/yr)</v>
      </c>
      <c r="B257" s="43">
        <f>B142</f>
        <v>0</v>
      </c>
      <c r="C257" s="43">
        <f t="shared" ref="C257:P257" si="707">C142</f>
        <v>4693.3179384000014</v>
      </c>
      <c r="D257" s="43">
        <f t="shared" si="707"/>
        <v>0</v>
      </c>
      <c r="E257" s="43">
        <f t="shared" si="707"/>
        <v>0</v>
      </c>
      <c r="F257" s="43">
        <f t="shared" si="707"/>
        <v>0</v>
      </c>
      <c r="G257" s="43">
        <f t="shared" si="707"/>
        <v>0</v>
      </c>
      <c r="H257" s="43">
        <f t="shared" si="707"/>
        <v>0</v>
      </c>
      <c r="I257" s="43">
        <f t="shared" si="707"/>
        <v>0</v>
      </c>
      <c r="J257" s="43">
        <f t="shared" si="707"/>
        <v>46370.99481625</v>
      </c>
      <c r="K257" s="43">
        <f t="shared" si="707"/>
        <v>36050.682304000002</v>
      </c>
      <c r="L257" s="43">
        <f>L142</f>
        <v>88517.300299999988</v>
      </c>
      <c r="M257" s="43">
        <f t="shared" si="707"/>
        <v>69651.854838521249</v>
      </c>
      <c r="N257" s="43">
        <f t="shared" si="707"/>
        <v>172485.49500875</v>
      </c>
      <c r="O257" s="258">
        <f t="shared" si="707"/>
        <v>40235.136500000001</v>
      </c>
      <c r="P257" s="252">
        <f t="shared" si="707"/>
        <v>0</v>
      </c>
      <c r="Q257" s="252"/>
      <c r="R257" s="252"/>
      <c r="S257" s="252"/>
      <c r="T257" s="269"/>
      <c r="U257" s="252"/>
      <c r="V257" s="252"/>
      <c r="X257" s="45">
        <f>IF(EXACT(A257,LCI!A97),LCI!G97,-1*10^6)</f>
        <v>0.58711287199999995</v>
      </c>
      <c r="Y257" s="47">
        <f t="shared" ref="Y257:Y265" si="708">B257*$X257</f>
        <v>0</v>
      </c>
      <c r="Z257" s="47">
        <f t="shared" ref="Z257:Z265" si="709">C257*$X257</f>
        <v>2755.5073740231437</v>
      </c>
      <c r="AA257" s="47">
        <f t="shared" ref="AA257:AA265" si="710">D257*$X257</f>
        <v>0</v>
      </c>
      <c r="AB257" s="47">
        <f t="shared" si="414"/>
        <v>0</v>
      </c>
      <c r="AC257" s="47">
        <f t="shared" si="415"/>
        <v>0</v>
      </c>
      <c r="AD257" s="47">
        <f t="shared" si="416"/>
        <v>0</v>
      </c>
      <c r="AE257" s="47">
        <f t="shared" si="417"/>
        <v>0</v>
      </c>
      <c r="AF257" s="47">
        <f t="shared" si="418"/>
        <v>0</v>
      </c>
      <c r="AG257" s="47">
        <f t="shared" si="419"/>
        <v>27225.007944065648</v>
      </c>
      <c r="AH257" s="47">
        <f t="shared" si="420"/>
        <v>21165.819625061016</v>
      </c>
      <c r="AI257" s="47">
        <f t="shared" si="421"/>
        <v>51969.646400819453</v>
      </c>
      <c r="AJ257" s="47">
        <f t="shared" ref="AJ257:AJ265" si="711">M257*$X257</f>
        <v>40893.500534371306</v>
      </c>
      <c r="AK257" s="47">
        <f t="shared" ref="AK257:AK265" si="712">N257*$X257</f>
        <v>101268.45435292888</v>
      </c>
      <c r="AL257" s="262">
        <f t="shared" ref="AL257:AL265" si="713">O257*$X257</f>
        <v>23622.566545827027</v>
      </c>
      <c r="AM257" s="260">
        <f t="shared" ref="AM257:AM265" si="714">P257*$X257</f>
        <v>0</v>
      </c>
      <c r="AN257" s="260">
        <f t="shared" si="681"/>
        <v>0</v>
      </c>
      <c r="AO257" s="260">
        <f t="shared" si="682"/>
        <v>0</v>
      </c>
      <c r="AP257" s="260">
        <f t="shared" si="683"/>
        <v>0</v>
      </c>
      <c r="AQ257" s="260">
        <f t="shared" si="684"/>
        <v>0</v>
      </c>
      <c r="AR257" s="260">
        <f t="shared" si="685"/>
        <v>0</v>
      </c>
      <c r="AS257" s="260">
        <f t="shared" si="686"/>
        <v>0</v>
      </c>
      <c r="AU257" s="41">
        <f>IF(EXACT(A257,LCI!A97),LCI!H97,-1*10^6)</f>
        <v>-100</v>
      </c>
      <c r="AV257" s="71">
        <f t="shared" si="432"/>
        <v>0</v>
      </c>
      <c r="AW257" s="71">
        <f t="shared" si="433"/>
        <v>-469331.79384000011</v>
      </c>
      <c r="AX257" s="71">
        <f t="shared" si="434"/>
        <v>0</v>
      </c>
      <c r="AY257" s="71">
        <f t="shared" si="435"/>
        <v>0</v>
      </c>
      <c r="AZ257" s="71">
        <f t="shared" si="436"/>
        <v>0</v>
      </c>
      <c r="BA257" s="71">
        <f t="shared" si="437"/>
        <v>0</v>
      </c>
      <c r="BB257" s="71">
        <f t="shared" si="438"/>
        <v>0</v>
      </c>
      <c r="BC257" s="71">
        <f t="shared" si="439"/>
        <v>0</v>
      </c>
      <c r="BD257" s="520">
        <f t="shared" si="440"/>
        <v>-4637099.481625</v>
      </c>
      <c r="BE257" s="521">
        <f t="shared" si="441"/>
        <v>-3605068.2304000002</v>
      </c>
      <c r="BF257" s="71">
        <f t="shared" si="442"/>
        <v>-8851730.0299999993</v>
      </c>
      <c r="BG257" s="521">
        <f t="shared" si="443"/>
        <v>-6965185.4838521248</v>
      </c>
      <c r="BH257" s="71">
        <f t="shared" si="444"/>
        <v>-17248549.500875</v>
      </c>
      <c r="BI257" s="71">
        <f t="shared" si="445"/>
        <v>-4023513.65</v>
      </c>
      <c r="BJ257" s="71">
        <f t="shared" si="446"/>
        <v>0</v>
      </c>
      <c r="BK257" s="71">
        <f t="shared" si="447"/>
        <v>0</v>
      </c>
      <c r="BL257" s="71">
        <f t="shared" si="448"/>
        <v>0</v>
      </c>
      <c r="BM257" s="71">
        <f t="shared" si="449"/>
        <v>0</v>
      </c>
      <c r="BN257" s="71">
        <f t="shared" si="450"/>
        <v>0</v>
      </c>
      <c r="BO257" s="71">
        <f t="shared" si="451"/>
        <v>0</v>
      </c>
      <c r="BP257" s="71">
        <f t="shared" si="452"/>
        <v>0</v>
      </c>
      <c r="BR257" s="507">
        <f>IF(EXACT(A257,LCI!A97),LCI!I97,-1*10^6)</f>
        <v>0</v>
      </c>
      <c r="BS257" s="507">
        <f t="shared" si="474"/>
        <v>0</v>
      </c>
      <c r="BT257" s="507">
        <f t="shared" si="475"/>
        <v>0</v>
      </c>
      <c r="BU257" s="507">
        <f t="shared" si="475"/>
        <v>0</v>
      </c>
      <c r="BV257" s="507">
        <f t="shared" si="475"/>
        <v>0</v>
      </c>
      <c r="BW257" s="507">
        <f t="shared" si="454"/>
        <v>0</v>
      </c>
      <c r="BX257" s="507">
        <f t="shared" si="455"/>
        <v>0</v>
      </c>
      <c r="BY257" s="507">
        <f t="shared" si="456"/>
        <v>0</v>
      </c>
      <c r="BZ257" s="507">
        <f t="shared" si="457"/>
        <v>0</v>
      </c>
      <c r="CA257" s="507">
        <f t="shared" si="458"/>
        <v>0</v>
      </c>
      <c r="CB257" s="507">
        <f t="shared" si="459"/>
        <v>0</v>
      </c>
      <c r="CC257" s="507">
        <f t="shared" si="460"/>
        <v>0</v>
      </c>
      <c r="CD257" s="507">
        <f t="shared" si="461"/>
        <v>0</v>
      </c>
      <c r="CE257" s="507">
        <f t="shared" si="462"/>
        <v>0</v>
      </c>
      <c r="CF257" s="507">
        <f t="shared" si="463"/>
        <v>0</v>
      </c>
      <c r="CG257" s="507">
        <f t="shared" si="463"/>
        <v>0</v>
      </c>
      <c r="CH257" s="507">
        <f t="shared" si="463"/>
        <v>0</v>
      </c>
      <c r="CI257" s="507">
        <f t="shared" si="465"/>
        <v>0</v>
      </c>
      <c r="CJ257" s="507">
        <f t="shared" si="466"/>
        <v>0</v>
      </c>
      <c r="CK257" s="507">
        <f t="shared" si="467"/>
        <v>0</v>
      </c>
      <c r="CL257" s="507">
        <f t="shared" si="476"/>
        <v>0</v>
      </c>
      <c r="CM257" s="507">
        <f t="shared" si="468"/>
        <v>0</v>
      </c>
      <c r="CO257" s="511">
        <f>IF(EXACT(A257,LCI!A97),LCI!F97,-1*10^6)</f>
        <v>52.2</v>
      </c>
      <c r="CP257" s="511">
        <f t="shared" si="477"/>
        <v>0</v>
      </c>
      <c r="CQ257" s="511">
        <f t="shared" si="478"/>
        <v>244991.19638448008</v>
      </c>
      <c r="CR257" s="511">
        <f t="shared" si="479"/>
        <v>0</v>
      </c>
      <c r="CS257" s="511">
        <f t="shared" si="480"/>
        <v>0</v>
      </c>
      <c r="CT257" s="511">
        <f t="shared" si="481"/>
        <v>0</v>
      </c>
      <c r="CU257" s="511">
        <f t="shared" si="482"/>
        <v>0</v>
      </c>
      <c r="CV257" s="511">
        <f t="shared" si="483"/>
        <v>0</v>
      </c>
      <c r="CW257" s="511">
        <f t="shared" si="484"/>
        <v>0</v>
      </c>
      <c r="CX257" s="511">
        <f t="shared" si="485"/>
        <v>2420565.9294082504</v>
      </c>
      <c r="CY257" s="511">
        <f t="shared" si="486"/>
        <v>1881845.6162688001</v>
      </c>
      <c r="CZ257" s="511">
        <f t="shared" si="487"/>
        <v>4620603.0756599996</v>
      </c>
      <c r="DA257" s="511">
        <f t="shared" si="488"/>
        <v>3635826.8225708092</v>
      </c>
      <c r="DB257" s="511">
        <f t="shared" si="489"/>
        <v>9003742.8394567501</v>
      </c>
      <c r="DC257" s="511">
        <f t="shared" si="490"/>
        <v>2100274.1253</v>
      </c>
      <c r="DD257" s="511">
        <f t="shared" si="491"/>
        <v>0</v>
      </c>
      <c r="DE257" s="511">
        <f t="shared" si="492"/>
        <v>0</v>
      </c>
      <c r="DF257" s="511">
        <f t="shared" si="493"/>
        <v>0</v>
      </c>
      <c r="DG257" s="511">
        <f t="shared" si="494"/>
        <v>0</v>
      </c>
      <c r="DH257" s="511">
        <f t="shared" si="495"/>
        <v>0</v>
      </c>
      <c r="DI257" s="511">
        <f t="shared" si="496"/>
        <v>0</v>
      </c>
      <c r="DJ257" s="511">
        <f t="shared" si="497"/>
        <v>0</v>
      </c>
      <c r="DL257" s="530">
        <f>IF(EXACT(A257,LCI!A97),LCI!J97,-1*10^6)</f>
        <v>0</v>
      </c>
      <c r="DM257" s="530">
        <f t="shared" si="501"/>
        <v>0</v>
      </c>
      <c r="DN257" s="530">
        <f t="shared" si="502"/>
        <v>0</v>
      </c>
      <c r="DO257" s="530">
        <f t="shared" si="503"/>
        <v>0</v>
      </c>
      <c r="DP257" s="530">
        <f t="shared" si="504"/>
        <v>0</v>
      </c>
      <c r="DQ257" s="530">
        <f t="shared" si="505"/>
        <v>0</v>
      </c>
      <c r="DR257" s="530">
        <f t="shared" si="506"/>
        <v>0</v>
      </c>
      <c r="DS257" s="530">
        <f t="shared" si="507"/>
        <v>0</v>
      </c>
      <c r="DT257" s="530">
        <f t="shared" si="508"/>
        <v>0</v>
      </c>
      <c r="DU257" s="530">
        <f t="shared" si="509"/>
        <v>0</v>
      </c>
      <c r="DV257" s="530">
        <f t="shared" si="510"/>
        <v>0</v>
      </c>
      <c r="DW257" s="530">
        <f t="shared" si="511"/>
        <v>0</v>
      </c>
      <c r="DX257" s="530">
        <f t="shared" si="512"/>
        <v>0</v>
      </c>
      <c r="DY257" s="530">
        <f t="shared" si="513"/>
        <v>0</v>
      </c>
      <c r="DZ257" s="530">
        <f t="shared" si="514"/>
        <v>0</v>
      </c>
      <c r="EA257" s="530">
        <f t="shared" si="515"/>
        <v>0</v>
      </c>
      <c r="EB257" s="530">
        <f t="shared" si="516"/>
        <v>0</v>
      </c>
      <c r="EC257" s="530">
        <f t="shared" si="517"/>
        <v>0</v>
      </c>
      <c r="ED257" s="530">
        <f t="shared" si="518"/>
        <v>0</v>
      </c>
      <c r="EE257" s="530">
        <f t="shared" si="519"/>
        <v>0</v>
      </c>
      <c r="EF257" s="530">
        <f t="shared" si="520"/>
        <v>0</v>
      </c>
      <c r="EG257" s="530">
        <f t="shared" si="521"/>
        <v>0</v>
      </c>
      <c r="EI257" s="535">
        <f>IF(EXACT(A257,LCI!A97),LCI!K97,-1*10^6)</f>
        <v>0</v>
      </c>
      <c r="EJ257" s="531">
        <f t="shared" si="522"/>
        <v>0</v>
      </c>
      <c r="EK257" s="536">
        <f t="shared" si="523"/>
        <v>0</v>
      </c>
      <c r="EL257" s="531">
        <f t="shared" si="524"/>
        <v>0</v>
      </c>
      <c r="EM257" s="531">
        <f t="shared" si="525"/>
        <v>0</v>
      </c>
      <c r="EN257" s="531">
        <f t="shared" si="526"/>
        <v>0</v>
      </c>
      <c r="EO257" s="531">
        <f t="shared" si="527"/>
        <v>0</v>
      </c>
      <c r="EP257" s="531">
        <f t="shared" si="528"/>
        <v>0</v>
      </c>
      <c r="EQ257" s="531">
        <f t="shared" si="529"/>
        <v>0</v>
      </c>
      <c r="ER257" s="531">
        <f t="shared" si="530"/>
        <v>0</v>
      </c>
      <c r="ES257" s="531">
        <f t="shared" si="531"/>
        <v>0</v>
      </c>
      <c r="ET257" s="531">
        <f t="shared" si="532"/>
        <v>0</v>
      </c>
      <c r="EU257" s="531">
        <f t="shared" si="533"/>
        <v>0</v>
      </c>
      <c r="EV257" s="531">
        <f t="shared" si="534"/>
        <v>0</v>
      </c>
      <c r="EW257" s="531">
        <f t="shared" si="535"/>
        <v>0</v>
      </c>
      <c r="EX257" s="531">
        <f t="shared" si="536"/>
        <v>0</v>
      </c>
      <c r="EY257" s="531">
        <f t="shared" si="537"/>
        <v>0</v>
      </c>
      <c r="EZ257" s="531">
        <f t="shared" si="538"/>
        <v>0</v>
      </c>
      <c r="FA257" s="531">
        <f t="shared" si="539"/>
        <v>0</v>
      </c>
      <c r="FB257" s="531">
        <f t="shared" si="540"/>
        <v>0</v>
      </c>
      <c r="FC257" s="531">
        <f t="shared" si="541"/>
        <v>0</v>
      </c>
      <c r="FD257" s="531">
        <f t="shared" si="542"/>
        <v>0</v>
      </c>
      <c r="FF257" s="532">
        <f>IF(EXACT(A257,LCI!A97),LCI!L97,-1*10^6)</f>
        <v>0</v>
      </c>
      <c r="FG257" s="532">
        <f t="shared" si="543"/>
        <v>0</v>
      </c>
      <c r="FH257" s="532">
        <f t="shared" si="544"/>
        <v>0</v>
      </c>
      <c r="FI257" s="532">
        <f t="shared" si="545"/>
        <v>0</v>
      </c>
      <c r="FJ257" s="532">
        <f t="shared" si="546"/>
        <v>0</v>
      </c>
      <c r="FK257" s="532">
        <f t="shared" si="547"/>
        <v>0</v>
      </c>
      <c r="FL257" s="532">
        <f t="shared" si="548"/>
        <v>0</v>
      </c>
      <c r="FM257" s="532">
        <f t="shared" si="549"/>
        <v>0</v>
      </c>
      <c r="FN257" s="532">
        <f t="shared" si="550"/>
        <v>0</v>
      </c>
      <c r="FO257" s="532">
        <f t="shared" si="551"/>
        <v>0</v>
      </c>
      <c r="FP257" s="532">
        <f t="shared" si="552"/>
        <v>0</v>
      </c>
      <c r="FQ257" s="532">
        <f t="shared" si="553"/>
        <v>0</v>
      </c>
      <c r="FR257" s="532">
        <f t="shared" si="554"/>
        <v>0</v>
      </c>
      <c r="FS257" s="532">
        <f t="shared" si="555"/>
        <v>0</v>
      </c>
      <c r="FT257" s="532">
        <f t="shared" si="556"/>
        <v>0</v>
      </c>
      <c r="FU257" s="532">
        <f t="shared" si="557"/>
        <v>0</v>
      </c>
      <c r="FV257" s="532">
        <f t="shared" si="558"/>
        <v>0</v>
      </c>
      <c r="FW257" s="532">
        <f t="shared" si="559"/>
        <v>0</v>
      </c>
      <c r="FX257" s="532">
        <f t="shared" si="560"/>
        <v>0</v>
      </c>
      <c r="FY257" s="532">
        <f t="shared" si="561"/>
        <v>0</v>
      </c>
      <c r="FZ257" s="532">
        <f t="shared" si="562"/>
        <v>0</v>
      </c>
      <c r="GA257" s="532">
        <f t="shared" si="563"/>
        <v>0</v>
      </c>
      <c r="GC257" s="533">
        <f>IF(EXACT(A257,LCI!A97),LCI!M97,-1*10^6)</f>
        <v>0</v>
      </c>
      <c r="GD257" s="533">
        <f t="shared" si="564"/>
        <v>0</v>
      </c>
      <c r="GE257" s="533">
        <f t="shared" si="565"/>
        <v>0</v>
      </c>
      <c r="GF257" s="533">
        <f t="shared" si="566"/>
        <v>0</v>
      </c>
      <c r="GG257" s="533">
        <f t="shared" si="567"/>
        <v>0</v>
      </c>
      <c r="GH257" s="533">
        <f t="shared" si="568"/>
        <v>0</v>
      </c>
      <c r="GI257" s="533">
        <f t="shared" si="569"/>
        <v>0</v>
      </c>
      <c r="GJ257" s="533">
        <f t="shared" si="570"/>
        <v>0</v>
      </c>
      <c r="GK257" s="533">
        <f t="shared" si="571"/>
        <v>0</v>
      </c>
      <c r="GL257" s="533">
        <f t="shared" si="572"/>
        <v>0</v>
      </c>
      <c r="GM257" s="533">
        <f t="shared" si="573"/>
        <v>0</v>
      </c>
      <c r="GN257" s="533">
        <f t="shared" si="574"/>
        <v>0</v>
      </c>
      <c r="GO257" s="533">
        <f t="shared" si="575"/>
        <v>0</v>
      </c>
      <c r="GP257" s="533">
        <f t="shared" si="576"/>
        <v>0</v>
      </c>
      <c r="GQ257" s="533">
        <f t="shared" si="577"/>
        <v>0</v>
      </c>
      <c r="GR257" s="533">
        <f t="shared" si="578"/>
        <v>0</v>
      </c>
      <c r="GS257" s="533">
        <f t="shared" si="579"/>
        <v>0</v>
      </c>
      <c r="GT257" s="533">
        <f t="shared" si="580"/>
        <v>0</v>
      </c>
      <c r="GU257" s="533">
        <f t="shared" si="581"/>
        <v>0</v>
      </c>
      <c r="GV257" s="533">
        <f t="shared" si="582"/>
        <v>0</v>
      </c>
      <c r="GW257" s="533">
        <f t="shared" si="583"/>
        <v>0</v>
      </c>
      <c r="GX257" s="533">
        <f t="shared" si="584"/>
        <v>0</v>
      </c>
      <c r="GZ257" s="511">
        <f>IF(EXACT(A257,LCI!A97),LCI!N97,-1*10^6)</f>
        <v>0</v>
      </c>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W257" s="534">
        <f>IF(EXACT(A257,LCI!A97),LCI!O97,-1*10^6)</f>
        <v>0</v>
      </c>
      <c r="HX257" s="534">
        <f t="shared" si="585"/>
        <v>0</v>
      </c>
      <c r="HY257" s="534">
        <f t="shared" si="586"/>
        <v>0</v>
      </c>
      <c r="HZ257" s="534">
        <f t="shared" si="587"/>
        <v>0</v>
      </c>
      <c r="IA257" s="534">
        <f t="shared" si="588"/>
        <v>0</v>
      </c>
      <c r="IB257" s="534">
        <f t="shared" si="589"/>
        <v>0</v>
      </c>
      <c r="IC257" s="534">
        <f t="shared" si="590"/>
        <v>0</v>
      </c>
      <c r="ID257" s="534">
        <f t="shared" si="591"/>
        <v>0</v>
      </c>
      <c r="IE257" s="534">
        <f t="shared" si="592"/>
        <v>0</v>
      </c>
      <c r="IF257" s="534">
        <f t="shared" si="593"/>
        <v>0</v>
      </c>
      <c r="IG257" s="534">
        <f t="shared" si="594"/>
        <v>0</v>
      </c>
      <c r="IH257" s="534">
        <f t="shared" si="595"/>
        <v>0</v>
      </c>
      <c r="II257" s="534">
        <f t="shared" si="596"/>
        <v>0</v>
      </c>
      <c r="IJ257" s="534">
        <f t="shared" si="597"/>
        <v>0</v>
      </c>
      <c r="IK257" s="534">
        <f t="shared" si="598"/>
        <v>0</v>
      </c>
      <c r="IL257" s="534">
        <f t="shared" si="599"/>
        <v>0</v>
      </c>
      <c r="IM257" s="534">
        <f t="shared" si="600"/>
        <v>0</v>
      </c>
      <c r="IN257" s="534">
        <f t="shared" si="601"/>
        <v>0</v>
      </c>
      <c r="IO257" s="534">
        <f t="shared" si="602"/>
        <v>0</v>
      </c>
      <c r="IP257" s="534">
        <f t="shared" si="603"/>
        <v>0</v>
      </c>
      <c r="IQ257" s="534">
        <f t="shared" si="604"/>
        <v>0</v>
      </c>
      <c r="IR257" s="534">
        <f t="shared" si="605"/>
        <v>0</v>
      </c>
      <c r="IT257" s="531">
        <f>IF(EXACT(A257,LCI!A97),LCI!P97,-1*10^6)</f>
        <v>0</v>
      </c>
      <c r="IU257" s="531">
        <f t="shared" si="606"/>
        <v>0</v>
      </c>
      <c r="IV257" s="531">
        <f t="shared" si="607"/>
        <v>0</v>
      </c>
      <c r="IW257" s="531">
        <f t="shared" si="608"/>
        <v>0</v>
      </c>
      <c r="IX257" s="531">
        <f t="shared" si="609"/>
        <v>0</v>
      </c>
      <c r="IY257" s="531">
        <f t="shared" si="610"/>
        <v>0</v>
      </c>
      <c r="IZ257" s="531">
        <f t="shared" si="611"/>
        <v>0</v>
      </c>
      <c r="JA257" s="531">
        <f t="shared" si="612"/>
        <v>0</v>
      </c>
      <c r="JB257" s="531">
        <f t="shared" si="613"/>
        <v>0</v>
      </c>
      <c r="JC257" s="531">
        <f t="shared" si="614"/>
        <v>0</v>
      </c>
      <c r="JD257" s="531">
        <f t="shared" si="615"/>
        <v>0</v>
      </c>
      <c r="JE257" s="531">
        <f t="shared" si="616"/>
        <v>0</v>
      </c>
      <c r="JF257" s="531">
        <f t="shared" si="617"/>
        <v>0</v>
      </c>
      <c r="JG257" s="531">
        <f t="shared" si="618"/>
        <v>0</v>
      </c>
      <c r="JH257" s="531">
        <f t="shared" si="619"/>
        <v>0</v>
      </c>
      <c r="JI257" s="531">
        <f t="shared" si="620"/>
        <v>0</v>
      </c>
      <c r="JJ257" s="531">
        <f t="shared" si="621"/>
        <v>0</v>
      </c>
      <c r="JK257" s="531">
        <f t="shared" si="622"/>
        <v>0</v>
      </c>
      <c r="JL257" s="531">
        <f t="shared" si="623"/>
        <v>0</v>
      </c>
      <c r="JM257" s="531">
        <f t="shared" si="624"/>
        <v>0</v>
      </c>
      <c r="JN257" s="531">
        <f t="shared" si="625"/>
        <v>0</v>
      </c>
      <c r="JO257" s="531">
        <f t="shared" si="626"/>
        <v>0</v>
      </c>
      <c r="JQ257" s="532">
        <f>IF(EXACT(A257,LCI!A97),LCI!Q97,-1*10^6)</f>
        <v>0</v>
      </c>
      <c r="JR257" s="532">
        <f t="shared" si="627"/>
        <v>0</v>
      </c>
      <c r="JS257" s="532">
        <f t="shared" si="628"/>
        <v>0</v>
      </c>
      <c r="JT257" s="532">
        <f t="shared" si="629"/>
        <v>0</v>
      </c>
      <c r="JU257" s="532">
        <f t="shared" si="630"/>
        <v>0</v>
      </c>
      <c r="JV257" s="532">
        <f t="shared" si="631"/>
        <v>0</v>
      </c>
      <c r="JW257" s="532">
        <f t="shared" si="632"/>
        <v>0</v>
      </c>
      <c r="JX257" s="532">
        <f t="shared" si="633"/>
        <v>0</v>
      </c>
      <c r="JY257" s="532">
        <f t="shared" si="634"/>
        <v>0</v>
      </c>
      <c r="JZ257" s="532">
        <f t="shared" si="635"/>
        <v>0</v>
      </c>
      <c r="KA257" s="532">
        <f t="shared" si="636"/>
        <v>0</v>
      </c>
      <c r="KB257" s="532">
        <f t="shared" si="637"/>
        <v>0</v>
      </c>
      <c r="KC257" s="532">
        <f t="shared" si="638"/>
        <v>0</v>
      </c>
      <c r="KD257" s="532">
        <f t="shared" si="639"/>
        <v>0</v>
      </c>
      <c r="KE257" s="532">
        <f t="shared" si="640"/>
        <v>0</v>
      </c>
      <c r="KF257" s="532">
        <f t="shared" si="641"/>
        <v>0</v>
      </c>
      <c r="KG257" s="532">
        <f t="shared" si="642"/>
        <v>0</v>
      </c>
      <c r="KH257" s="532">
        <f t="shared" si="643"/>
        <v>0</v>
      </c>
      <c r="KI257" s="532">
        <f t="shared" si="644"/>
        <v>0</v>
      </c>
      <c r="KJ257" s="532">
        <f t="shared" si="645"/>
        <v>0</v>
      </c>
      <c r="KK257" s="532">
        <f t="shared" si="646"/>
        <v>0</v>
      </c>
      <c r="KL257" s="532">
        <f t="shared" si="647"/>
        <v>0</v>
      </c>
      <c r="KN257" s="533">
        <f>IF(EXACT(A257,LCI!A97),LCI!R97,-1*10^6)</f>
        <v>0</v>
      </c>
      <c r="KO257" s="533">
        <f t="shared" si="648"/>
        <v>0</v>
      </c>
      <c r="KP257" s="533">
        <f t="shared" si="649"/>
        <v>0</v>
      </c>
      <c r="KQ257" s="533">
        <f t="shared" si="650"/>
        <v>0</v>
      </c>
      <c r="KR257" s="533">
        <f t="shared" si="651"/>
        <v>0</v>
      </c>
      <c r="KS257" s="533">
        <f t="shared" si="652"/>
        <v>0</v>
      </c>
      <c r="KT257" s="533">
        <f t="shared" si="653"/>
        <v>0</v>
      </c>
      <c r="KU257" s="533">
        <f t="shared" si="654"/>
        <v>0</v>
      </c>
      <c r="KV257" s="533">
        <f t="shared" si="655"/>
        <v>0</v>
      </c>
      <c r="KW257" s="533">
        <f t="shared" si="656"/>
        <v>0</v>
      </c>
      <c r="KX257" s="533">
        <f t="shared" si="657"/>
        <v>0</v>
      </c>
      <c r="KY257" s="533">
        <f t="shared" si="658"/>
        <v>0</v>
      </c>
      <c r="KZ257" s="533">
        <f t="shared" si="659"/>
        <v>0</v>
      </c>
      <c r="LA257" s="533">
        <f t="shared" si="660"/>
        <v>0</v>
      </c>
      <c r="LB257" s="533">
        <f t="shared" si="661"/>
        <v>0</v>
      </c>
      <c r="LC257" s="533">
        <f t="shared" si="662"/>
        <v>0</v>
      </c>
      <c r="LD257" s="533">
        <f t="shared" si="663"/>
        <v>0</v>
      </c>
      <c r="LE257" s="533">
        <f t="shared" si="664"/>
        <v>0</v>
      </c>
      <c r="LF257" s="533">
        <f t="shared" si="665"/>
        <v>0</v>
      </c>
      <c r="LG257" s="533">
        <f t="shared" si="666"/>
        <v>0</v>
      </c>
      <c r="LH257" s="533">
        <f t="shared" si="667"/>
        <v>0</v>
      </c>
      <c r="LI257" s="533">
        <f t="shared" si="668"/>
        <v>0</v>
      </c>
    </row>
    <row r="258" spans="1:321" x14ac:dyDescent="0.25">
      <c r="A258" s="14" t="str">
        <f>LCI!A98</f>
        <v>Hydrogen, Produced (kg/yr)</v>
      </c>
      <c r="B258" s="43">
        <f>B127</f>
        <v>0</v>
      </c>
      <c r="C258" s="43">
        <f t="shared" ref="C258:P258" si="715">C127</f>
        <v>0</v>
      </c>
      <c r="D258" s="43">
        <f t="shared" si="715"/>
        <v>0</v>
      </c>
      <c r="E258" s="43">
        <f t="shared" si="715"/>
        <v>0</v>
      </c>
      <c r="F258" s="43">
        <f t="shared" si="715"/>
        <v>0</v>
      </c>
      <c r="G258" s="43">
        <f t="shared" si="715"/>
        <v>0</v>
      </c>
      <c r="H258" s="43">
        <f t="shared" si="715"/>
        <v>0</v>
      </c>
      <c r="I258" s="43">
        <f t="shared" si="715"/>
        <v>0</v>
      </c>
      <c r="J258" s="43">
        <f t="shared" si="715"/>
        <v>0</v>
      </c>
      <c r="K258" s="43">
        <f t="shared" si="715"/>
        <v>0</v>
      </c>
      <c r="L258" s="43">
        <f t="shared" si="715"/>
        <v>0</v>
      </c>
      <c r="M258" s="43">
        <f t="shared" si="715"/>
        <v>0</v>
      </c>
      <c r="N258" s="43">
        <f t="shared" si="715"/>
        <v>0</v>
      </c>
      <c r="O258" s="258">
        <f t="shared" si="715"/>
        <v>0</v>
      </c>
      <c r="P258" s="252">
        <f t="shared" si="715"/>
        <v>0</v>
      </c>
      <c r="Q258" s="252"/>
      <c r="R258" s="252"/>
      <c r="S258" s="252"/>
      <c r="T258" s="269"/>
      <c r="U258" s="252"/>
      <c r="V258" s="252"/>
      <c r="X258" s="45">
        <f>IF(EXACT(A258,LCI!A98),LCI!G98,-1*10^6)</f>
        <v>3.2160000000000002</v>
      </c>
      <c r="Y258" s="47">
        <f t="shared" si="708"/>
        <v>0</v>
      </c>
      <c r="Z258" s="47">
        <f t="shared" si="709"/>
        <v>0</v>
      </c>
      <c r="AA258" s="47">
        <f t="shared" si="710"/>
        <v>0</v>
      </c>
      <c r="AB258" s="47">
        <f t="shared" si="414"/>
        <v>0</v>
      </c>
      <c r="AC258" s="47">
        <f t="shared" si="415"/>
        <v>0</v>
      </c>
      <c r="AD258" s="47">
        <f t="shared" si="416"/>
        <v>0</v>
      </c>
      <c r="AE258" s="47">
        <f t="shared" si="417"/>
        <v>0</v>
      </c>
      <c r="AF258" s="47">
        <f t="shared" si="418"/>
        <v>0</v>
      </c>
      <c r="AG258" s="47">
        <f t="shared" si="419"/>
        <v>0</v>
      </c>
      <c r="AH258" s="47">
        <f t="shared" si="420"/>
        <v>0</v>
      </c>
      <c r="AI258" s="47">
        <f t="shared" si="421"/>
        <v>0</v>
      </c>
      <c r="AJ258" s="47">
        <f t="shared" si="711"/>
        <v>0</v>
      </c>
      <c r="AK258" s="47">
        <f t="shared" si="712"/>
        <v>0</v>
      </c>
      <c r="AL258" s="262">
        <f t="shared" si="713"/>
        <v>0</v>
      </c>
      <c r="AM258" s="260">
        <f t="shared" si="714"/>
        <v>0</v>
      </c>
      <c r="AN258" s="260">
        <f t="shared" si="681"/>
        <v>0</v>
      </c>
      <c r="AO258" s="260">
        <f t="shared" si="682"/>
        <v>0</v>
      </c>
      <c r="AP258" s="260">
        <f t="shared" si="683"/>
        <v>0</v>
      </c>
      <c r="AQ258" s="260">
        <f t="shared" si="684"/>
        <v>0</v>
      </c>
      <c r="AR258" s="260">
        <f t="shared" si="685"/>
        <v>0</v>
      </c>
      <c r="AS258" s="260">
        <f t="shared" si="686"/>
        <v>0</v>
      </c>
      <c r="AU258" s="41">
        <f>IF(EXACT(A258,LCI!A98),LCI!H98,-1*10^6)</f>
        <v>-1940</v>
      </c>
      <c r="AV258" s="71">
        <f t="shared" si="432"/>
        <v>0</v>
      </c>
      <c r="AW258" s="71">
        <f t="shared" si="433"/>
        <v>0</v>
      </c>
      <c r="AX258" s="71">
        <f t="shared" si="434"/>
        <v>0</v>
      </c>
      <c r="AY258" s="71">
        <f t="shared" si="435"/>
        <v>0</v>
      </c>
      <c r="AZ258" s="71">
        <f t="shared" si="436"/>
        <v>0</v>
      </c>
      <c r="BA258" s="71">
        <f t="shared" si="437"/>
        <v>0</v>
      </c>
      <c r="BB258" s="71">
        <f t="shared" si="438"/>
        <v>0</v>
      </c>
      <c r="BC258" s="71">
        <f t="shared" si="439"/>
        <v>0</v>
      </c>
      <c r="BD258" s="520">
        <f t="shared" si="440"/>
        <v>0</v>
      </c>
      <c r="BE258" s="521">
        <f t="shared" si="441"/>
        <v>0</v>
      </c>
      <c r="BF258" s="71">
        <f t="shared" si="442"/>
        <v>0</v>
      </c>
      <c r="BG258" s="521">
        <f t="shared" si="443"/>
        <v>0</v>
      </c>
      <c r="BH258" s="71">
        <f t="shared" si="444"/>
        <v>0</v>
      </c>
      <c r="BI258" s="71">
        <f t="shared" si="445"/>
        <v>0</v>
      </c>
      <c r="BJ258" s="71">
        <f t="shared" si="446"/>
        <v>0</v>
      </c>
      <c r="BK258" s="71">
        <f t="shared" si="447"/>
        <v>0</v>
      </c>
      <c r="BL258" s="71">
        <f t="shared" si="448"/>
        <v>0</v>
      </c>
      <c r="BM258" s="71">
        <f t="shared" si="449"/>
        <v>0</v>
      </c>
      <c r="BN258" s="71">
        <f t="shared" si="450"/>
        <v>0</v>
      </c>
      <c r="BO258" s="71">
        <f t="shared" si="451"/>
        <v>0</v>
      </c>
      <c r="BP258" s="71">
        <f t="shared" si="452"/>
        <v>0</v>
      </c>
      <c r="BR258" s="507">
        <f>IF(EXACT(A258,LCI!A98),LCI!I98,-1*10^6)</f>
        <v>8.1269999999999995E-2</v>
      </c>
      <c r="BS258" s="507">
        <f t="shared" si="474"/>
        <v>0</v>
      </c>
      <c r="BT258" s="507">
        <f t="shared" si="475"/>
        <v>0</v>
      </c>
      <c r="BU258" s="507">
        <f t="shared" si="475"/>
        <v>0</v>
      </c>
      <c r="BV258" s="507">
        <f t="shared" si="475"/>
        <v>0</v>
      </c>
      <c r="BW258" s="507">
        <f t="shared" si="454"/>
        <v>0</v>
      </c>
      <c r="BX258" s="507">
        <f t="shared" si="455"/>
        <v>0</v>
      </c>
      <c r="BY258" s="507">
        <f t="shared" si="456"/>
        <v>0</v>
      </c>
      <c r="BZ258" s="507">
        <f t="shared" si="457"/>
        <v>0</v>
      </c>
      <c r="CA258" s="507">
        <f t="shared" si="458"/>
        <v>0</v>
      </c>
      <c r="CB258" s="507">
        <f t="shared" si="459"/>
        <v>0</v>
      </c>
      <c r="CC258" s="507">
        <f t="shared" si="460"/>
        <v>0</v>
      </c>
      <c r="CD258" s="507">
        <f t="shared" si="461"/>
        <v>0</v>
      </c>
      <c r="CE258" s="507">
        <f t="shared" si="462"/>
        <v>0</v>
      </c>
      <c r="CF258" s="507">
        <f t="shared" si="463"/>
        <v>0</v>
      </c>
      <c r="CG258" s="507">
        <f t="shared" si="463"/>
        <v>0</v>
      </c>
      <c r="CH258" s="507">
        <f t="shared" si="463"/>
        <v>0</v>
      </c>
      <c r="CI258" s="507">
        <f t="shared" si="465"/>
        <v>0</v>
      </c>
      <c r="CJ258" s="507">
        <f t="shared" si="466"/>
        <v>0</v>
      </c>
      <c r="CK258" s="507">
        <f t="shared" si="467"/>
        <v>0</v>
      </c>
      <c r="CL258" s="507">
        <f t="shared" si="476"/>
        <v>0</v>
      </c>
      <c r="CM258" s="507">
        <f t="shared" si="468"/>
        <v>0</v>
      </c>
      <c r="CO258" s="511">
        <f>IF(EXACT(A258,LCI!A98),LCI!F98,-1*10^6)</f>
        <v>79.8</v>
      </c>
      <c r="CP258" s="511">
        <f t="shared" si="477"/>
        <v>0</v>
      </c>
      <c r="CQ258" s="511">
        <f t="shared" si="478"/>
        <v>0</v>
      </c>
      <c r="CR258" s="511">
        <f t="shared" si="479"/>
        <v>0</v>
      </c>
      <c r="CS258" s="511">
        <f t="shared" si="480"/>
        <v>0</v>
      </c>
      <c r="CT258" s="511">
        <f t="shared" si="481"/>
        <v>0</v>
      </c>
      <c r="CU258" s="511">
        <f t="shared" si="482"/>
        <v>0</v>
      </c>
      <c r="CV258" s="511">
        <f t="shared" si="483"/>
        <v>0</v>
      </c>
      <c r="CW258" s="511">
        <f t="shared" si="484"/>
        <v>0</v>
      </c>
      <c r="CX258" s="511">
        <f t="shared" si="485"/>
        <v>0</v>
      </c>
      <c r="CY258" s="511">
        <f t="shared" si="486"/>
        <v>0</v>
      </c>
      <c r="CZ258" s="511">
        <f t="shared" si="487"/>
        <v>0</v>
      </c>
      <c r="DA258" s="511">
        <f t="shared" si="488"/>
        <v>0</v>
      </c>
      <c r="DB258" s="511">
        <f t="shared" si="489"/>
        <v>0</v>
      </c>
      <c r="DC258" s="511">
        <f t="shared" si="490"/>
        <v>0</v>
      </c>
      <c r="DD258" s="511">
        <f t="shared" si="491"/>
        <v>0</v>
      </c>
      <c r="DE258" s="511">
        <f t="shared" si="492"/>
        <v>0</v>
      </c>
      <c r="DF258" s="511">
        <f t="shared" si="493"/>
        <v>0</v>
      </c>
      <c r="DG258" s="511">
        <f t="shared" si="494"/>
        <v>0</v>
      </c>
      <c r="DH258" s="511">
        <f t="shared" si="495"/>
        <v>0</v>
      </c>
      <c r="DI258" s="511">
        <f t="shared" si="496"/>
        <v>0</v>
      </c>
      <c r="DJ258" s="511">
        <f t="shared" si="497"/>
        <v>0</v>
      </c>
      <c r="DL258" s="530">
        <f>IF(EXACT(A258,LCI!A98),LCI!J98,-1*10^6)</f>
        <v>3.5400000000000002E-3</v>
      </c>
      <c r="DM258" s="530">
        <f t="shared" si="501"/>
        <v>0</v>
      </c>
      <c r="DN258" s="530">
        <f t="shared" si="502"/>
        <v>0</v>
      </c>
      <c r="DO258" s="530">
        <f t="shared" si="503"/>
        <v>0</v>
      </c>
      <c r="DP258" s="530">
        <f t="shared" si="504"/>
        <v>0</v>
      </c>
      <c r="DQ258" s="530">
        <f t="shared" si="505"/>
        <v>0</v>
      </c>
      <c r="DR258" s="530">
        <f t="shared" si="506"/>
        <v>0</v>
      </c>
      <c r="DS258" s="530">
        <f t="shared" si="507"/>
        <v>0</v>
      </c>
      <c r="DT258" s="530">
        <f t="shared" si="508"/>
        <v>0</v>
      </c>
      <c r="DU258" s="530">
        <f t="shared" si="509"/>
        <v>0</v>
      </c>
      <c r="DV258" s="530">
        <f t="shared" si="510"/>
        <v>0</v>
      </c>
      <c r="DW258" s="530">
        <f t="shared" si="511"/>
        <v>0</v>
      </c>
      <c r="DX258" s="530">
        <f t="shared" si="512"/>
        <v>0</v>
      </c>
      <c r="DY258" s="530">
        <f t="shared" si="513"/>
        <v>0</v>
      </c>
      <c r="DZ258" s="530">
        <f t="shared" si="514"/>
        <v>0</v>
      </c>
      <c r="EA258" s="530">
        <f t="shared" si="515"/>
        <v>0</v>
      </c>
      <c r="EB258" s="530">
        <f t="shared" si="516"/>
        <v>0</v>
      </c>
      <c r="EC258" s="530">
        <f t="shared" si="517"/>
        <v>0</v>
      </c>
      <c r="ED258" s="530">
        <f t="shared" si="518"/>
        <v>0</v>
      </c>
      <c r="EE258" s="530">
        <f t="shared" si="519"/>
        <v>0</v>
      </c>
      <c r="EF258" s="530">
        <f t="shared" si="520"/>
        <v>0</v>
      </c>
      <c r="EG258" s="530">
        <f t="shared" si="521"/>
        <v>0</v>
      </c>
      <c r="EI258" s="535">
        <f>IF(EXACT(A258,LCI!A98),LCI!K98,-1*10^6)</f>
        <v>0.52520999999999995</v>
      </c>
      <c r="EJ258" s="531">
        <f t="shared" si="522"/>
        <v>0</v>
      </c>
      <c r="EK258" s="536">
        <f t="shared" si="523"/>
        <v>0</v>
      </c>
      <c r="EL258" s="531">
        <f t="shared" si="524"/>
        <v>0</v>
      </c>
      <c r="EM258" s="531">
        <f t="shared" si="525"/>
        <v>0</v>
      </c>
      <c r="EN258" s="531">
        <f t="shared" si="526"/>
        <v>0</v>
      </c>
      <c r="EO258" s="531">
        <f t="shared" si="527"/>
        <v>0</v>
      </c>
      <c r="EP258" s="531">
        <f t="shared" si="528"/>
        <v>0</v>
      </c>
      <c r="EQ258" s="531">
        <f t="shared" si="529"/>
        <v>0</v>
      </c>
      <c r="ER258" s="531">
        <f t="shared" si="530"/>
        <v>0</v>
      </c>
      <c r="ES258" s="531">
        <f t="shared" si="531"/>
        <v>0</v>
      </c>
      <c r="ET258" s="531">
        <f t="shared" si="532"/>
        <v>0</v>
      </c>
      <c r="EU258" s="531">
        <f t="shared" si="533"/>
        <v>0</v>
      </c>
      <c r="EV258" s="531">
        <f t="shared" si="534"/>
        <v>0</v>
      </c>
      <c r="EW258" s="531">
        <f t="shared" si="535"/>
        <v>0</v>
      </c>
      <c r="EX258" s="531">
        <f t="shared" si="536"/>
        <v>0</v>
      </c>
      <c r="EY258" s="531">
        <f t="shared" si="537"/>
        <v>0</v>
      </c>
      <c r="EZ258" s="531">
        <f t="shared" si="538"/>
        <v>0</v>
      </c>
      <c r="FA258" s="531">
        <f t="shared" si="539"/>
        <v>0</v>
      </c>
      <c r="FB258" s="531">
        <f t="shared" si="540"/>
        <v>0</v>
      </c>
      <c r="FC258" s="531">
        <f t="shared" si="541"/>
        <v>0</v>
      </c>
      <c r="FD258" s="531">
        <f t="shared" si="542"/>
        <v>0</v>
      </c>
      <c r="FF258" s="532">
        <f>IF(EXACT(A258,LCI!A98),LCI!L98,-1*10^6)</f>
        <v>2.5000000000000001E-4</v>
      </c>
      <c r="FG258" s="532">
        <f t="shared" si="543"/>
        <v>0</v>
      </c>
      <c r="FH258" s="532">
        <f t="shared" si="544"/>
        <v>0</v>
      </c>
      <c r="FI258" s="532">
        <f t="shared" si="545"/>
        <v>0</v>
      </c>
      <c r="FJ258" s="532">
        <f t="shared" si="546"/>
        <v>0</v>
      </c>
      <c r="FK258" s="532">
        <f t="shared" si="547"/>
        <v>0</v>
      </c>
      <c r="FL258" s="532">
        <f t="shared" si="548"/>
        <v>0</v>
      </c>
      <c r="FM258" s="532">
        <f t="shared" si="549"/>
        <v>0</v>
      </c>
      <c r="FN258" s="532">
        <f t="shared" si="550"/>
        <v>0</v>
      </c>
      <c r="FO258" s="532">
        <f t="shared" si="551"/>
        <v>0</v>
      </c>
      <c r="FP258" s="532">
        <f t="shared" si="552"/>
        <v>0</v>
      </c>
      <c r="FQ258" s="532">
        <f t="shared" si="553"/>
        <v>0</v>
      </c>
      <c r="FR258" s="532">
        <f t="shared" si="554"/>
        <v>0</v>
      </c>
      <c r="FS258" s="532">
        <f t="shared" si="555"/>
        <v>0</v>
      </c>
      <c r="FT258" s="532">
        <f t="shared" si="556"/>
        <v>0</v>
      </c>
      <c r="FU258" s="532">
        <f t="shared" si="557"/>
        <v>0</v>
      </c>
      <c r="FV258" s="532">
        <f t="shared" si="558"/>
        <v>0</v>
      </c>
      <c r="FW258" s="532">
        <f t="shared" si="559"/>
        <v>0</v>
      </c>
      <c r="FX258" s="532">
        <f t="shared" si="560"/>
        <v>0</v>
      </c>
      <c r="FY258" s="532">
        <f t="shared" si="561"/>
        <v>0</v>
      </c>
      <c r="FZ258" s="532">
        <f t="shared" si="562"/>
        <v>0</v>
      </c>
      <c r="GA258" s="532">
        <f t="shared" si="563"/>
        <v>0</v>
      </c>
      <c r="GC258" s="533">
        <f>IF(EXACT(A258,LCI!A98),LCI!M98,-1*10^6)</f>
        <v>2.8200000000000001E-8</v>
      </c>
      <c r="GD258" s="533">
        <f t="shared" si="564"/>
        <v>0</v>
      </c>
      <c r="GE258" s="533">
        <f t="shared" si="565"/>
        <v>0</v>
      </c>
      <c r="GF258" s="533">
        <f t="shared" si="566"/>
        <v>0</v>
      </c>
      <c r="GG258" s="533">
        <f t="shared" si="567"/>
        <v>0</v>
      </c>
      <c r="GH258" s="533">
        <f t="shared" si="568"/>
        <v>0</v>
      </c>
      <c r="GI258" s="533">
        <f t="shared" si="569"/>
        <v>0</v>
      </c>
      <c r="GJ258" s="533">
        <f t="shared" si="570"/>
        <v>0</v>
      </c>
      <c r="GK258" s="533">
        <f t="shared" si="571"/>
        <v>0</v>
      </c>
      <c r="GL258" s="533">
        <f t="shared" si="572"/>
        <v>0</v>
      </c>
      <c r="GM258" s="533">
        <f t="shared" si="573"/>
        <v>0</v>
      </c>
      <c r="GN258" s="533">
        <f t="shared" si="574"/>
        <v>0</v>
      </c>
      <c r="GO258" s="533">
        <f t="shared" si="575"/>
        <v>0</v>
      </c>
      <c r="GP258" s="533">
        <f t="shared" si="576"/>
        <v>0</v>
      </c>
      <c r="GQ258" s="533">
        <f t="shared" si="577"/>
        <v>0</v>
      </c>
      <c r="GR258" s="533">
        <f t="shared" si="578"/>
        <v>0</v>
      </c>
      <c r="GS258" s="533">
        <f t="shared" si="579"/>
        <v>0</v>
      </c>
      <c r="GT258" s="533">
        <f t="shared" si="580"/>
        <v>0</v>
      </c>
      <c r="GU258" s="533">
        <f t="shared" si="581"/>
        <v>0</v>
      </c>
      <c r="GV258" s="533">
        <f t="shared" si="582"/>
        <v>0</v>
      </c>
      <c r="GW258" s="533">
        <f t="shared" si="583"/>
        <v>0</v>
      </c>
      <c r="GX258" s="533">
        <f t="shared" si="584"/>
        <v>0</v>
      </c>
      <c r="GZ258" s="511">
        <f>IF(EXACT(A258,LCI!A98),LCI!N98,-1*10^6)</f>
        <v>1.0999999999999999E-8</v>
      </c>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W258" s="534">
        <f>IF(EXACT(A258,LCI!A98),LCI!O98,-1*10^6)</f>
        <v>4.19E-10</v>
      </c>
      <c r="HX258" s="534">
        <f t="shared" si="585"/>
        <v>0</v>
      </c>
      <c r="HY258" s="534">
        <f t="shared" si="586"/>
        <v>0</v>
      </c>
      <c r="HZ258" s="534">
        <f t="shared" si="587"/>
        <v>0</v>
      </c>
      <c r="IA258" s="534">
        <f t="shared" si="588"/>
        <v>0</v>
      </c>
      <c r="IB258" s="534">
        <f t="shared" si="589"/>
        <v>0</v>
      </c>
      <c r="IC258" s="534">
        <f t="shared" si="590"/>
        <v>0</v>
      </c>
      <c r="ID258" s="534">
        <f t="shared" si="591"/>
        <v>0</v>
      </c>
      <c r="IE258" s="534">
        <f t="shared" si="592"/>
        <v>0</v>
      </c>
      <c r="IF258" s="534">
        <f t="shared" si="593"/>
        <v>0</v>
      </c>
      <c r="IG258" s="534">
        <f t="shared" si="594"/>
        <v>0</v>
      </c>
      <c r="IH258" s="534">
        <f t="shared" si="595"/>
        <v>0</v>
      </c>
      <c r="II258" s="534">
        <f t="shared" si="596"/>
        <v>0</v>
      </c>
      <c r="IJ258" s="534">
        <f t="shared" si="597"/>
        <v>0</v>
      </c>
      <c r="IK258" s="534">
        <f t="shared" si="598"/>
        <v>0</v>
      </c>
      <c r="IL258" s="534">
        <f t="shared" si="599"/>
        <v>0</v>
      </c>
      <c r="IM258" s="534">
        <f t="shared" si="600"/>
        <v>0</v>
      </c>
      <c r="IN258" s="534">
        <f t="shared" si="601"/>
        <v>0</v>
      </c>
      <c r="IO258" s="534">
        <f t="shared" si="602"/>
        <v>0</v>
      </c>
      <c r="IP258" s="534">
        <f t="shared" si="603"/>
        <v>0</v>
      </c>
      <c r="IQ258" s="534">
        <f t="shared" si="604"/>
        <v>0</v>
      </c>
      <c r="IR258" s="534">
        <f t="shared" si="605"/>
        <v>0</v>
      </c>
      <c r="IT258" s="531">
        <f>IF(EXACT(A258,LCI!A98),LCI!P98,-1*10^6)</f>
        <v>5.2999999999999999E-2</v>
      </c>
      <c r="IU258" s="531">
        <f t="shared" si="606"/>
        <v>0</v>
      </c>
      <c r="IV258" s="531">
        <f t="shared" si="607"/>
        <v>0</v>
      </c>
      <c r="IW258" s="531">
        <f t="shared" si="608"/>
        <v>0</v>
      </c>
      <c r="IX258" s="531">
        <f t="shared" si="609"/>
        <v>0</v>
      </c>
      <c r="IY258" s="531">
        <f t="shared" si="610"/>
        <v>0</v>
      </c>
      <c r="IZ258" s="531">
        <f t="shared" si="611"/>
        <v>0</v>
      </c>
      <c r="JA258" s="531">
        <f t="shared" si="612"/>
        <v>0</v>
      </c>
      <c r="JB258" s="531">
        <f t="shared" si="613"/>
        <v>0</v>
      </c>
      <c r="JC258" s="531">
        <f t="shared" si="614"/>
        <v>0</v>
      </c>
      <c r="JD258" s="531">
        <f t="shared" si="615"/>
        <v>0</v>
      </c>
      <c r="JE258" s="531">
        <f t="shared" si="616"/>
        <v>0</v>
      </c>
      <c r="JF258" s="531">
        <f t="shared" si="617"/>
        <v>0</v>
      </c>
      <c r="JG258" s="531">
        <f t="shared" si="618"/>
        <v>0</v>
      </c>
      <c r="JH258" s="531">
        <f t="shared" si="619"/>
        <v>0</v>
      </c>
      <c r="JI258" s="531">
        <f t="shared" si="620"/>
        <v>0</v>
      </c>
      <c r="JJ258" s="531">
        <f t="shared" si="621"/>
        <v>0</v>
      </c>
      <c r="JK258" s="531">
        <f t="shared" si="622"/>
        <v>0</v>
      </c>
      <c r="JL258" s="531">
        <f t="shared" si="623"/>
        <v>0</v>
      </c>
      <c r="JM258" s="531">
        <f t="shared" si="624"/>
        <v>0</v>
      </c>
      <c r="JN258" s="531">
        <f t="shared" si="625"/>
        <v>0</v>
      </c>
      <c r="JO258" s="531">
        <f t="shared" si="626"/>
        <v>0</v>
      </c>
      <c r="JQ258" s="532">
        <f>IF(EXACT(A258,LCI!A98),LCI!Q98,-1*10^6)</f>
        <v>9.48</v>
      </c>
      <c r="JR258" s="532">
        <f t="shared" si="627"/>
        <v>0</v>
      </c>
      <c r="JS258" s="532">
        <f t="shared" si="628"/>
        <v>0</v>
      </c>
      <c r="JT258" s="532">
        <f t="shared" si="629"/>
        <v>0</v>
      </c>
      <c r="JU258" s="532">
        <f t="shared" si="630"/>
        <v>0</v>
      </c>
      <c r="JV258" s="532">
        <f t="shared" si="631"/>
        <v>0</v>
      </c>
      <c r="JW258" s="532">
        <f t="shared" si="632"/>
        <v>0</v>
      </c>
      <c r="JX258" s="532">
        <f t="shared" si="633"/>
        <v>0</v>
      </c>
      <c r="JY258" s="532">
        <f t="shared" si="634"/>
        <v>0</v>
      </c>
      <c r="JZ258" s="532">
        <f t="shared" si="635"/>
        <v>0</v>
      </c>
      <c r="KA258" s="532">
        <f t="shared" si="636"/>
        <v>0</v>
      </c>
      <c r="KB258" s="532">
        <f t="shared" si="637"/>
        <v>0</v>
      </c>
      <c r="KC258" s="532">
        <f t="shared" si="638"/>
        <v>0</v>
      </c>
      <c r="KD258" s="532">
        <f t="shared" si="639"/>
        <v>0</v>
      </c>
      <c r="KE258" s="532">
        <f t="shared" si="640"/>
        <v>0</v>
      </c>
      <c r="KF258" s="532">
        <f t="shared" si="641"/>
        <v>0</v>
      </c>
      <c r="KG258" s="532">
        <f t="shared" si="642"/>
        <v>0</v>
      </c>
      <c r="KH258" s="532">
        <f t="shared" si="643"/>
        <v>0</v>
      </c>
      <c r="KI258" s="532">
        <f t="shared" si="644"/>
        <v>0</v>
      </c>
      <c r="KJ258" s="532">
        <f t="shared" si="645"/>
        <v>0</v>
      </c>
      <c r="KK258" s="532">
        <f t="shared" si="646"/>
        <v>0</v>
      </c>
      <c r="KL258" s="532">
        <f t="shared" si="647"/>
        <v>0</v>
      </c>
      <c r="KN258" s="533">
        <f>IF(EXACT(A258,LCI!A98),LCI!R98,-1*10^6)</f>
        <v>2.5000000000000001E-4</v>
      </c>
      <c r="KO258" s="533">
        <f t="shared" si="648"/>
        <v>0</v>
      </c>
      <c r="KP258" s="533">
        <f t="shared" si="649"/>
        <v>0</v>
      </c>
      <c r="KQ258" s="533">
        <f t="shared" si="650"/>
        <v>0</v>
      </c>
      <c r="KR258" s="533">
        <f t="shared" si="651"/>
        <v>0</v>
      </c>
      <c r="KS258" s="533">
        <f t="shared" si="652"/>
        <v>0</v>
      </c>
      <c r="KT258" s="533">
        <f t="shared" si="653"/>
        <v>0</v>
      </c>
      <c r="KU258" s="533">
        <f t="shared" si="654"/>
        <v>0</v>
      </c>
      <c r="KV258" s="533">
        <f t="shared" si="655"/>
        <v>0</v>
      </c>
      <c r="KW258" s="533">
        <f t="shared" si="656"/>
        <v>0</v>
      </c>
      <c r="KX258" s="533">
        <f t="shared" si="657"/>
        <v>0</v>
      </c>
      <c r="KY258" s="533">
        <f t="shared" si="658"/>
        <v>0</v>
      </c>
      <c r="KZ258" s="533">
        <f t="shared" si="659"/>
        <v>0</v>
      </c>
      <c r="LA258" s="533">
        <f t="shared" si="660"/>
        <v>0</v>
      </c>
      <c r="LB258" s="533">
        <f t="shared" si="661"/>
        <v>0</v>
      </c>
      <c r="LC258" s="533">
        <f t="shared" si="662"/>
        <v>0</v>
      </c>
      <c r="LD258" s="533">
        <f t="shared" si="663"/>
        <v>0</v>
      </c>
      <c r="LE258" s="533">
        <f t="shared" si="664"/>
        <v>0</v>
      </c>
      <c r="LF258" s="533">
        <f t="shared" si="665"/>
        <v>0</v>
      </c>
      <c r="LG258" s="533">
        <f t="shared" si="666"/>
        <v>0</v>
      </c>
      <c r="LH258" s="533">
        <f t="shared" si="667"/>
        <v>0</v>
      </c>
      <c r="LI258" s="533">
        <f t="shared" si="668"/>
        <v>0</v>
      </c>
    </row>
    <row r="259" spans="1:321" x14ac:dyDescent="0.25">
      <c r="A259" s="14" t="str">
        <f>LCI!A99</f>
        <v>Jet A-1 (kg/yr)</v>
      </c>
      <c r="B259" s="43"/>
      <c r="C259" s="43"/>
      <c r="D259" s="43"/>
      <c r="E259" s="43"/>
      <c r="F259" s="43"/>
      <c r="G259" s="43"/>
      <c r="H259" s="43"/>
      <c r="I259" s="43"/>
      <c r="J259" s="43"/>
      <c r="K259" s="43"/>
      <c r="L259" s="43"/>
      <c r="M259" s="43"/>
      <c r="N259" s="43"/>
      <c r="O259" s="258"/>
      <c r="P259" s="252"/>
      <c r="Q259" s="252"/>
      <c r="R259" s="252"/>
      <c r="S259" s="252"/>
      <c r="T259" s="269"/>
      <c r="U259" s="252"/>
      <c r="V259" s="252"/>
      <c r="X259" s="45">
        <f>IF(EXACT(A259,LCI!A99),LCI!G99,-1*10^6)</f>
        <v>0.60735814391351217</v>
      </c>
      <c r="Y259" s="47">
        <f t="shared" si="708"/>
        <v>0</v>
      </c>
      <c r="Z259" s="47">
        <f t="shared" si="709"/>
        <v>0</v>
      </c>
      <c r="AA259" s="47">
        <f t="shared" si="710"/>
        <v>0</v>
      </c>
      <c r="AB259" s="47">
        <f t="shared" si="414"/>
        <v>0</v>
      </c>
      <c r="AC259" s="47">
        <f t="shared" si="415"/>
        <v>0</v>
      </c>
      <c r="AD259" s="47">
        <f t="shared" si="416"/>
        <v>0</v>
      </c>
      <c r="AE259" s="47">
        <f t="shared" si="417"/>
        <v>0</v>
      </c>
      <c r="AF259" s="47">
        <f t="shared" si="418"/>
        <v>0</v>
      </c>
      <c r="AG259" s="47">
        <f t="shared" si="419"/>
        <v>0</v>
      </c>
      <c r="AH259" s="47">
        <f t="shared" si="420"/>
        <v>0</v>
      </c>
      <c r="AI259" s="47">
        <f t="shared" si="421"/>
        <v>0</v>
      </c>
      <c r="AJ259" s="47">
        <f t="shared" si="711"/>
        <v>0</v>
      </c>
      <c r="AK259" s="47">
        <f t="shared" si="712"/>
        <v>0</v>
      </c>
      <c r="AL259" s="262">
        <f t="shared" si="713"/>
        <v>0</v>
      </c>
      <c r="AM259" s="260">
        <f t="shared" si="714"/>
        <v>0</v>
      </c>
      <c r="AN259" s="260">
        <f t="shared" si="681"/>
        <v>0</v>
      </c>
      <c r="AO259" s="260">
        <f t="shared" si="682"/>
        <v>0</v>
      </c>
      <c r="AP259" s="260">
        <f t="shared" si="683"/>
        <v>0</v>
      </c>
      <c r="AQ259" s="260">
        <f t="shared" si="684"/>
        <v>0</v>
      </c>
      <c r="AR259" s="260">
        <f t="shared" si="685"/>
        <v>0</v>
      </c>
      <c r="AS259" s="260">
        <f t="shared" si="686"/>
        <v>0</v>
      </c>
      <c r="AU259" s="41">
        <f>IF(EXACT(A259,LCI!A99),LCI!H99,-1*10^6)</f>
        <v>-100</v>
      </c>
      <c r="AV259" s="71">
        <f t="shared" si="432"/>
        <v>0</v>
      </c>
      <c r="AW259" s="71">
        <f t="shared" si="433"/>
        <v>0</v>
      </c>
      <c r="AX259" s="71">
        <f t="shared" si="434"/>
        <v>0</v>
      </c>
      <c r="AY259" s="71">
        <f t="shared" si="435"/>
        <v>0</v>
      </c>
      <c r="AZ259" s="71">
        <f t="shared" si="436"/>
        <v>0</v>
      </c>
      <c r="BA259" s="71">
        <f t="shared" si="437"/>
        <v>0</v>
      </c>
      <c r="BB259" s="71">
        <f t="shared" si="438"/>
        <v>0</v>
      </c>
      <c r="BC259" s="71">
        <f t="shared" si="439"/>
        <v>0</v>
      </c>
      <c r="BD259" s="520">
        <f t="shared" si="440"/>
        <v>0</v>
      </c>
      <c r="BE259" s="521">
        <f t="shared" si="441"/>
        <v>0</v>
      </c>
      <c r="BF259" s="71">
        <f t="shared" si="442"/>
        <v>0</v>
      </c>
      <c r="BG259" s="521">
        <f t="shared" si="443"/>
        <v>0</v>
      </c>
      <c r="BH259" s="71">
        <f t="shared" si="444"/>
        <v>0</v>
      </c>
      <c r="BI259" s="71">
        <f t="shared" si="445"/>
        <v>0</v>
      </c>
      <c r="BJ259" s="71">
        <f t="shared" si="446"/>
        <v>0</v>
      </c>
      <c r="BK259" s="71">
        <f t="shared" si="447"/>
        <v>0</v>
      </c>
      <c r="BL259" s="71">
        <f t="shared" si="448"/>
        <v>0</v>
      </c>
      <c r="BM259" s="71">
        <f t="shared" si="449"/>
        <v>0</v>
      </c>
      <c r="BN259" s="71">
        <f t="shared" si="450"/>
        <v>0</v>
      </c>
      <c r="BO259" s="71">
        <f t="shared" si="451"/>
        <v>0</v>
      </c>
      <c r="BP259" s="71">
        <f t="shared" si="452"/>
        <v>0</v>
      </c>
      <c r="BR259" s="507">
        <f>IF(EXACT(A259,LCI!A99),LCI!I99,-1*10^6)</f>
        <v>0</v>
      </c>
      <c r="BS259" s="507">
        <f t="shared" si="474"/>
        <v>0</v>
      </c>
      <c r="BT259" s="507">
        <f t="shared" si="475"/>
        <v>0</v>
      </c>
      <c r="BU259" s="507">
        <f t="shared" si="475"/>
        <v>0</v>
      </c>
      <c r="BV259" s="507">
        <f t="shared" si="475"/>
        <v>0</v>
      </c>
      <c r="BW259" s="507">
        <f t="shared" si="454"/>
        <v>0</v>
      </c>
      <c r="BX259" s="507">
        <f t="shared" si="455"/>
        <v>0</v>
      </c>
      <c r="BY259" s="507">
        <f t="shared" si="456"/>
        <v>0</v>
      </c>
      <c r="BZ259" s="507">
        <f t="shared" si="457"/>
        <v>0</v>
      </c>
      <c r="CA259" s="507">
        <f t="shared" si="458"/>
        <v>0</v>
      </c>
      <c r="CB259" s="507">
        <f t="shared" si="459"/>
        <v>0</v>
      </c>
      <c r="CC259" s="507">
        <f t="shared" si="460"/>
        <v>0</v>
      </c>
      <c r="CD259" s="507">
        <f t="shared" si="461"/>
        <v>0</v>
      </c>
      <c r="CE259" s="507">
        <f t="shared" si="462"/>
        <v>0</v>
      </c>
      <c r="CF259" s="507">
        <f t="shared" si="463"/>
        <v>0</v>
      </c>
      <c r="CG259" s="507">
        <f t="shared" si="463"/>
        <v>0</v>
      </c>
      <c r="CH259" s="507">
        <f t="shared" si="463"/>
        <v>0</v>
      </c>
      <c r="CI259" s="507">
        <f t="shared" si="465"/>
        <v>0</v>
      </c>
      <c r="CJ259" s="507">
        <f t="shared" si="466"/>
        <v>0</v>
      </c>
      <c r="CK259" s="507">
        <f t="shared" si="467"/>
        <v>0</v>
      </c>
      <c r="CL259" s="507">
        <f t="shared" si="476"/>
        <v>0</v>
      </c>
      <c r="CM259" s="507">
        <f t="shared" si="468"/>
        <v>0</v>
      </c>
      <c r="CO259" s="511">
        <f>IF(EXACT(A259,LCI!A99),LCI!F99,-1*10^6)</f>
        <v>54</v>
      </c>
      <c r="CP259" s="511">
        <f t="shared" si="477"/>
        <v>0</v>
      </c>
      <c r="CQ259" s="511">
        <f t="shared" si="478"/>
        <v>0</v>
      </c>
      <c r="CR259" s="511">
        <f t="shared" si="479"/>
        <v>0</v>
      </c>
      <c r="CS259" s="511">
        <f t="shared" si="480"/>
        <v>0</v>
      </c>
      <c r="CT259" s="511">
        <f t="shared" si="481"/>
        <v>0</v>
      </c>
      <c r="CU259" s="511">
        <f t="shared" si="482"/>
        <v>0</v>
      </c>
      <c r="CV259" s="511">
        <f t="shared" si="483"/>
        <v>0</v>
      </c>
      <c r="CW259" s="511">
        <f t="shared" si="484"/>
        <v>0</v>
      </c>
      <c r="CX259" s="511">
        <f t="shared" si="485"/>
        <v>0</v>
      </c>
      <c r="CY259" s="511">
        <f t="shared" si="486"/>
        <v>0</v>
      </c>
      <c r="CZ259" s="511">
        <f t="shared" si="487"/>
        <v>0</v>
      </c>
      <c r="DA259" s="511">
        <f t="shared" si="488"/>
        <v>0</v>
      </c>
      <c r="DB259" s="511">
        <f t="shared" si="489"/>
        <v>0</v>
      </c>
      <c r="DC259" s="511">
        <f t="shared" si="490"/>
        <v>0</v>
      </c>
      <c r="DD259" s="511">
        <f t="shared" si="491"/>
        <v>0</v>
      </c>
      <c r="DE259" s="511">
        <f t="shared" si="492"/>
        <v>0</v>
      </c>
      <c r="DF259" s="511">
        <f t="shared" si="493"/>
        <v>0</v>
      </c>
      <c r="DG259" s="511">
        <f t="shared" si="494"/>
        <v>0</v>
      </c>
      <c r="DH259" s="511">
        <f t="shared" si="495"/>
        <v>0</v>
      </c>
      <c r="DI259" s="511">
        <f t="shared" si="496"/>
        <v>0</v>
      </c>
      <c r="DJ259" s="511">
        <f t="shared" si="497"/>
        <v>0</v>
      </c>
      <c r="DL259" s="530">
        <f>IF(EXACT(A259,LCI!A99),LCI!J99,-1*10^6)</f>
        <v>0</v>
      </c>
      <c r="DM259" s="530">
        <f t="shared" si="501"/>
        <v>0</v>
      </c>
      <c r="DN259" s="530">
        <f t="shared" si="502"/>
        <v>0</v>
      </c>
      <c r="DO259" s="530">
        <f t="shared" si="503"/>
        <v>0</v>
      </c>
      <c r="DP259" s="530">
        <f t="shared" si="504"/>
        <v>0</v>
      </c>
      <c r="DQ259" s="530">
        <f t="shared" si="505"/>
        <v>0</v>
      </c>
      <c r="DR259" s="530">
        <f t="shared" si="506"/>
        <v>0</v>
      </c>
      <c r="DS259" s="530">
        <f t="shared" si="507"/>
        <v>0</v>
      </c>
      <c r="DT259" s="530">
        <f t="shared" si="508"/>
        <v>0</v>
      </c>
      <c r="DU259" s="530">
        <f t="shared" si="509"/>
        <v>0</v>
      </c>
      <c r="DV259" s="530">
        <f t="shared" si="510"/>
        <v>0</v>
      </c>
      <c r="DW259" s="530">
        <f t="shared" si="511"/>
        <v>0</v>
      </c>
      <c r="DX259" s="530">
        <f t="shared" si="512"/>
        <v>0</v>
      </c>
      <c r="DY259" s="530">
        <f t="shared" si="513"/>
        <v>0</v>
      </c>
      <c r="DZ259" s="530">
        <f t="shared" si="514"/>
        <v>0</v>
      </c>
      <c r="EA259" s="530">
        <f t="shared" si="515"/>
        <v>0</v>
      </c>
      <c r="EB259" s="530">
        <f t="shared" si="516"/>
        <v>0</v>
      </c>
      <c r="EC259" s="530">
        <f t="shared" si="517"/>
        <v>0</v>
      </c>
      <c r="ED259" s="530">
        <f t="shared" si="518"/>
        <v>0</v>
      </c>
      <c r="EE259" s="530">
        <f t="shared" si="519"/>
        <v>0</v>
      </c>
      <c r="EF259" s="530">
        <f t="shared" si="520"/>
        <v>0</v>
      </c>
      <c r="EG259" s="530">
        <f t="shared" si="521"/>
        <v>0</v>
      </c>
      <c r="EI259" s="535">
        <f>IF(EXACT(A259,LCI!A99),LCI!K99,-1*10^6)</f>
        <v>0</v>
      </c>
      <c r="EJ259" s="531">
        <f t="shared" si="522"/>
        <v>0</v>
      </c>
      <c r="EK259" s="536">
        <f t="shared" si="523"/>
        <v>0</v>
      </c>
      <c r="EL259" s="531">
        <f t="shared" si="524"/>
        <v>0</v>
      </c>
      <c r="EM259" s="531">
        <f t="shared" si="525"/>
        <v>0</v>
      </c>
      <c r="EN259" s="531">
        <f t="shared" si="526"/>
        <v>0</v>
      </c>
      <c r="EO259" s="531">
        <f t="shared" si="527"/>
        <v>0</v>
      </c>
      <c r="EP259" s="531">
        <f t="shared" si="528"/>
        <v>0</v>
      </c>
      <c r="EQ259" s="531">
        <f t="shared" si="529"/>
        <v>0</v>
      </c>
      <c r="ER259" s="531">
        <f t="shared" si="530"/>
        <v>0</v>
      </c>
      <c r="ES259" s="531">
        <f t="shared" si="531"/>
        <v>0</v>
      </c>
      <c r="ET259" s="531">
        <f t="shared" si="532"/>
        <v>0</v>
      </c>
      <c r="EU259" s="531">
        <f t="shared" si="533"/>
        <v>0</v>
      </c>
      <c r="EV259" s="531">
        <f t="shared" si="534"/>
        <v>0</v>
      </c>
      <c r="EW259" s="531">
        <f t="shared" si="535"/>
        <v>0</v>
      </c>
      <c r="EX259" s="531">
        <f t="shared" si="536"/>
        <v>0</v>
      </c>
      <c r="EY259" s="531">
        <f t="shared" si="537"/>
        <v>0</v>
      </c>
      <c r="EZ259" s="531">
        <f t="shared" si="538"/>
        <v>0</v>
      </c>
      <c r="FA259" s="531">
        <f t="shared" si="539"/>
        <v>0</v>
      </c>
      <c r="FB259" s="531">
        <f t="shared" si="540"/>
        <v>0</v>
      </c>
      <c r="FC259" s="531">
        <f t="shared" si="541"/>
        <v>0</v>
      </c>
      <c r="FD259" s="531">
        <f t="shared" si="542"/>
        <v>0</v>
      </c>
      <c r="FF259" s="532">
        <f>IF(EXACT(A259,LCI!A99),LCI!L99,-1*10^6)</f>
        <v>0</v>
      </c>
      <c r="FG259" s="532">
        <f t="shared" si="543"/>
        <v>0</v>
      </c>
      <c r="FH259" s="532">
        <f t="shared" si="544"/>
        <v>0</v>
      </c>
      <c r="FI259" s="532">
        <f t="shared" si="545"/>
        <v>0</v>
      </c>
      <c r="FJ259" s="532">
        <f t="shared" si="546"/>
        <v>0</v>
      </c>
      <c r="FK259" s="532">
        <f t="shared" si="547"/>
        <v>0</v>
      </c>
      <c r="FL259" s="532">
        <f t="shared" si="548"/>
        <v>0</v>
      </c>
      <c r="FM259" s="532">
        <f t="shared" si="549"/>
        <v>0</v>
      </c>
      <c r="FN259" s="532">
        <f t="shared" si="550"/>
        <v>0</v>
      </c>
      <c r="FO259" s="532">
        <f t="shared" si="551"/>
        <v>0</v>
      </c>
      <c r="FP259" s="532">
        <f t="shared" si="552"/>
        <v>0</v>
      </c>
      <c r="FQ259" s="532">
        <f t="shared" si="553"/>
        <v>0</v>
      </c>
      <c r="FR259" s="532">
        <f t="shared" si="554"/>
        <v>0</v>
      </c>
      <c r="FS259" s="532">
        <f t="shared" si="555"/>
        <v>0</v>
      </c>
      <c r="FT259" s="532">
        <f t="shared" si="556"/>
        <v>0</v>
      </c>
      <c r="FU259" s="532">
        <f t="shared" si="557"/>
        <v>0</v>
      </c>
      <c r="FV259" s="532">
        <f t="shared" si="558"/>
        <v>0</v>
      </c>
      <c r="FW259" s="532">
        <f t="shared" si="559"/>
        <v>0</v>
      </c>
      <c r="FX259" s="532">
        <f t="shared" si="560"/>
        <v>0</v>
      </c>
      <c r="FY259" s="532">
        <f t="shared" si="561"/>
        <v>0</v>
      </c>
      <c r="FZ259" s="532">
        <f t="shared" si="562"/>
        <v>0</v>
      </c>
      <c r="GA259" s="532">
        <f t="shared" si="563"/>
        <v>0</v>
      </c>
      <c r="GC259" s="533">
        <f>IF(EXACT(A259,LCI!A99),LCI!M99,-1*10^6)</f>
        <v>0</v>
      </c>
      <c r="GD259" s="533">
        <f t="shared" si="564"/>
        <v>0</v>
      </c>
      <c r="GE259" s="533">
        <f t="shared" si="565"/>
        <v>0</v>
      </c>
      <c r="GF259" s="533">
        <f t="shared" si="566"/>
        <v>0</v>
      </c>
      <c r="GG259" s="533">
        <f t="shared" si="567"/>
        <v>0</v>
      </c>
      <c r="GH259" s="533">
        <f t="shared" si="568"/>
        <v>0</v>
      </c>
      <c r="GI259" s="533">
        <f t="shared" si="569"/>
        <v>0</v>
      </c>
      <c r="GJ259" s="533">
        <f t="shared" si="570"/>
        <v>0</v>
      </c>
      <c r="GK259" s="533">
        <f t="shared" si="571"/>
        <v>0</v>
      </c>
      <c r="GL259" s="533">
        <f t="shared" si="572"/>
        <v>0</v>
      </c>
      <c r="GM259" s="533">
        <f t="shared" si="573"/>
        <v>0</v>
      </c>
      <c r="GN259" s="533">
        <f t="shared" si="574"/>
        <v>0</v>
      </c>
      <c r="GO259" s="533">
        <f t="shared" si="575"/>
        <v>0</v>
      </c>
      <c r="GP259" s="533">
        <f t="shared" si="576"/>
        <v>0</v>
      </c>
      <c r="GQ259" s="533">
        <f t="shared" si="577"/>
        <v>0</v>
      </c>
      <c r="GR259" s="533">
        <f t="shared" si="578"/>
        <v>0</v>
      </c>
      <c r="GS259" s="533">
        <f t="shared" si="579"/>
        <v>0</v>
      </c>
      <c r="GT259" s="533">
        <f t="shared" si="580"/>
        <v>0</v>
      </c>
      <c r="GU259" s="533">
        <f t="shared" si="581"/>
        <v>0</v>
      </c>
      <c r="GV259" s="533">
        <f t="shared" si="582"/>
        <v>0</v>
      </c>
      <c r="GW259" s="533">
        <f t="shared" si="583"/>
        <v>0</v>
      </c>
      <c r="GX259" s="533">
        <f t="shared" si="584"/>
        <v>0</v>
      </c>
      <c r="GZ259" s="511">
        <f>IF(EXACT(A259,LCI!A99),LCI!N99,-1*10^6)</f>
        <v>0</v>
      </c>
      <c r="HA259" s="511"/>
      <c r="HB259" s="511"/>
      <c r="HC259" s="511"/>
      <c r="HD259" s="511"/>
      <c r="HE259" s="511"/>
      <c r="HF259" s="511"/>
      <c r="HG259" s="511"/>
      <c r="HH259" s="511"/>
      <c r="HI259" s="511"/>
      <c r="HJ259" s="511"/>
      <c r="HK259" s="511"/>
      <c r="HL259" s="511"/>
      <c r="HM259" s="511"/>
      <c r="HN259" s="511"/>
      <c r="HO259" s="511"/>
      <c r="HP259" s="511"/>
      <c r="HQ259" s="511"/>
      <c r="HR259" s="511"/>
      <c r="HS259" s="511"/>
      <c r="HT259" s="511"/>
      <c r="HU259" s="511"/>
      <c r="HW259" s="534">
        <f>IF(EXACT(A259,LCI!A99),LCI!O99,-1*10^6)</f>
        <v>0</v>
      </c>
      <c r="HX259" s="534">
        <f t="shared" si="585"/>
        <v>0</v>
      </c>
      <c r="HY259" s="534">
        <f t="shared" si="586"/>
        <v>0</v>
      </c>
      <c r="HZ259" s="534">
        <f t="shared" si="587"/>
        <v>0</v>
      </c>
      <c r="IA259" s="534">
        <f t="shared" si="588"/>
        <v>0</v>
      </c>
      <c r="IB259" s="534">
        <f t="shared" si="589"/>
        <v>0</v>
      </c>
      <c r="IC259" s="534">
        <f t="shared" si="590"/>
        <v>0</v>
      </c>
      <c r="ID259" s="534">
        <f t="shared" si="591"/>
        <v>0</v>
      </c>
      <c r="IE259" s="534">
        <f t="shared" si="592"/>
        <v>0</v>
      </c>
      <c r="IF259" s="534">
        <f t="shared" si="593"/>
        <v>0</v>
      </c>
      <c r="IG259" s="534">
        <f t="shared" si="594"/>
        <v>0</v>
      </c>
      <c r="IH259" s="534">
        <f t="shared" si="595"/>
        <v>0</v>
      </c>
      <c r="II259" s="534">
        <f t="shared" si="596"/>
        <v>0</v>
      </c>
      <c r="IJ259" s="534">
        <f t="shared" si="597"/>
        <v>0</v>
      </c>
      <c r="IK259" s="534">
        <f t="shared" si="598"/>
        <v>0</v>
      </c>
      <c r="IL259" s="534">
        <f t="shared" si="599"/>
        <v>0</v>
      </c>
      <c r="IM259" s="534">
        <f t="shared" si="600"/>
        <v>0</v>
      </c>
      <c r="IN259" s="534">
        <f t="shared" si="601"/>
        <v>0</v>
      </c>
      <c r="IO259" s="534">
        <f t="shared" si="602"/>
        <v>0</v>
      </c>
      <c r="IP259" s="534">
        <f t="shared" si="603"/>
        <v>0</v>
      </c>
      <c r="IQ259" s="534">
        <f t="shared" si="604"/>
        <v>0</v>
      </c>
      <c r="IR259" s="534">
        <f t="shared" si="605"/>
        <v>0</v>
      </c>
      <c r="IT259" s="531">
        <f>IF(EXACT(A259,LCI!A99),LCI!P99,-1*10^6)</f>
        <v>0</v>
      </c>
      <c r="IU259" s="531">
        <f t="shared" si="606"/>
        <v>0</v>
      </c>
      <c r="IV259" s="531">
        <f t="shared" si="607"/>
        <v>0</v>
      </c>
      <c r="IW259" s="531">
        <f t="shared" si="608"/>
        <v>0</v>
      </c>
      <c r="IX259" s="531">
        <f t="shared" si="609"/>
        <v>0</v>
      </c>
      <c r="IY259" s="531">
        <f t="shared" si="610"/>
        <v>0</v>
      </c>
      <c r="IZ259" s="531">
        <f t="shared" si="611"/>
        <v>0</v>
      </c>
      <c r="JA259" s="531">
        <f t="shared" si="612"/>
        <v>0</v>
      </c>
      <c r="JB259" s="531">
        <f t="shared" si="613"/>
        <v>0</v>
      </c>
      <c r="JC259" s="531">
        <f t="shared" si="614"/>
        <v>0</v>
      </c>
      <c r="JD259" s="531">
        <f t="shared" si="615"/>
        <v>0</v>
      </c>
      <c r="JE259" s="531">
        <f t="shared" si="616"/>
        <v>0</v>
      </c>
      <c r="JF259" s="531">
        <f t="shared" si="617"/>
        <v>0</v>
      </c>
      <c r="JG259" s="531">
        <f t="shared" si="618"/>
        <v>0</v>
      </c>
      <c r="JH259" s="531">
        <f t="shared" si="619"/>
        <v>0</v>
      </c>
      <c r="JI259" s="531">
        <f t="shared" si="620"/>
        <v>0</v>
      </c>
      <c r="JJ259" s="531">
        <f t="shared" si="621"/>
        <v>0</v>
      </c>
      <c r="JK259" s="531">
        <f t="shared" si="622"/>
        <v>0</v>
      </c>
      <c r="JL259" s="531">
        <f t="shared" si="623"/>
        <v>0</v>
      </c>
      <c r="JM259" s="531">
        <f t="shared" si="624"/>
        <v>0</v>
      </c>
      <c r="JN259" s="531">
        <f t="shared" si="625"/>
        <v>0</v>
      </c>
      <c r="JO259" s="531">
        <f t="shared" si="626"/>
        <v>0</v>
      </c>
      <c r="JQ259" s="532">
        <f>IF(EXACT(A259,LCI!A99),LCI!Q99,-1*10^6)</f>
        <v>0</v>
      </c>
      <c r="JR259" s="532">
        <f t="shared" si="627"/>
        <v>0</v>
      </c>
      <c r="JS259" s="532">
        <f t="shared" si="628"/>
        <v>0</v>
      </c>
      <c r="JT259" s="532">
        <f t="shared" si="629"/>
        <v>0</v>
      </c>
      <c r="JU259" s="532">
        <f t="shared" si="630"/>
        <v>0</v>
      </c>
      <c r="JV259" s="532">
        <f t="shared" si="631"/>
        <v>0</v>
      </c>
      <c r="JW259" s="532">
        <f t="shared" si="632"/>
        <v>0</v>
      </c>
      <c r="JX259" s="532">
        <f t="shared" si="633"/>
        <v>0</v>
      </c>
      <c r="JY259" s="532">
        <f t="shared" si="634"/>
        <v>0</v>
      </c>
      <c r="JZ259" s="532">
        <f t="shared" si="635"/>
        <v>0</v>
      </c>
      <c r="KA259" s="532">
        <f t="shared" si="636"/>
        <v>0</v>
      </c>
      <c r="KB259" s="532">
        <f t="shared" si="637"/>
        <v>0</v>
      </c>
      <c r="KC259" s="532">
        <f t="shared" si="638"/>
        <v>0</v>
      </c>
      <c r="KD259" s="532">
        <f t="shared" si="639"/>
        <v>0</v>
      </c>
      <c r="KE259" s="532">
        <f t="shared" si="640"/>
        <v>0</v>
      </c>
      <c r="KF259" s="532">
        <f t="shared" si="641"/>
        <v>0</v>
      </c>
      <c r="KG259" s="532">
        <f t="shared" si="642"/>
        <v>0</v>
      </c>
      <c r="KH259" s="532">
        <f t="shared" si="643"/>
        <v>0</v>
      </c>
      <c r="KI259" s="532">
        <f t="shared" si="644"/>
        <v>0</v>
      </c>
      <c r="KJ259" s="532">
        <f t="shared" si="645"/>
        <v>0</v>
      </c>
      <c r="KK259" s="532">
        <f t="shared" si="646"/>
        <v>0</v>
      </c>
      <c r="KL259" s="532">
        <f t="shared" si="647"/>
        <v>0</v>
      </c>
      <c r="KN259" s="533">
        <f>IF(EXACT(A259,LCI!A99),LCI!R99,-1*10^6)</f>
        <v>0</v>
      </c>
      <c r="KO259" s="533">
        <f t="shared" si="648"/>
        <v>0</v>
      </c>
      <c r="KP259" s="533">
        <f t="shared" si="649"/>
        <v>0</v>
      </c>
      <c r="KQ259" s="533">
        <f t="shared" si="650"/>
        <v>0</v>
      </c>
      <c r="KR259" s="533">
        <f t="shared" si="651"/>
        <v>0</v>
      </c>
      <c r="KS259" s="533">
        <f t="shared" si="652"/>
        <v>0</v>
      </c>
      <c r="KT259" s="533">
        <f t="shared" si="653"/>
        <v>0</v>
      </c>
      <c r="KU259" s="533">
        <f t="shared" si="654"/>
        <v>0</v>
      </c>
      <c r="KV259" s="533">
        <f t="shared" si="655"/>
        <v>0</v>
      </c>
      <c r="KW259" s="533">
        <f t="shared" si="656"/>
        <v>0</v>
      </c>
      <c r="KX259" s="533">
        <f t="shared" si="657"/>
        <v>0</v>
      </c>
      <c r="KY259" s="533">
        <f t="shared" si="658"/>
        <v>0</v>
      </c>
      <c r="KZ259" s="533">
        <f t="shared" si="659"/>
        <v>0</v>
      </c>
      <c r="LA259" s="533">
        <f t="shared" si="660"/>
        <v>0</v>
      </c>
      <c r="LB259" s="533">
        <f t="shared" si="661"/>
        <v>0</v>
      </c>
      <c r="LC259" s="533">
        <f t="shared" si="662"/>
        <v>0</v>
      </c>
      <c r="LD259" s="533">
        <f t="shared" si="663"/>
        <v>0</v>
      </c>
      <c r="LE259" s="533">
        <f t="shared" si="664"/>
        <v>0</v>
      </c>
      <c r="LF259" s="533">
        <f t="shared" si="665"/>
        <v>0</v>
      </c>
      <c r="LG259" s="533">
        <f t="shared" si="666"/>
        <v>0</v>
      </c>
      <c r="LH259" s="533">
        <f t="shared" si="667"/>
        <v>0</v>
      </c>
      <c r="LI259" s="533">
        <f t="shared" si="668"/>
        <v>0</v>
      </c>
    </row>
    <row r="260" spans="1:321" x14ac:dyDescent="0.25">
      <c r="A260" s="14" t="str">
        <f>LCI!A100</f>
        <v>Jet-A (kg/yr)</v>
      </c>
      <c r="B260" s="43">
        <f>B144</f>
        <v>0</v>
      </c>
      <c r="C260" s="43">
        <f t="shared" ref="C260:P260" si="716">C144</f>
        <v>33121.415165280006</v>
      </c>
      <c r="D260" s="43">
        <f t="shared" si="716"/>
        <v>0</v>
      </c>
      <c r="E260" s="43">
        <f t="shared" si="716"/>
        <v>0</v>
      </c>
      <c r="F260" s="43">
        <f t="shared" si="716"/>
        <v>0</v>
      </c>
      <c r="G260" s="43">
        <f t="shared" si="716"/>
        <v>0</v>
      </c>
      <c r="H260" s="43">
        <f t="shared" si="716"/>
        <v>0</v>
      </c>
      <c r="I260" s="43">
        <f t="shared" si="716"/>
        <v>0</v>
      </c>
      <c r="J260" s="43">
        <f t="shared" si="716"/>
        <v>43541.9951325</v>
      </c>
      <c r="K260" s="43">
        <f t="shared" si="716"/>
        <v>33851.303808000004</v>
      </c>
      <c r="L260" s="43">
        <f>L144</f>
        <v>83117.040600000008</v>
      </c>
      <c r="M260" s="43">
        <f t="shared" si="716"/>
        <v>491543.08986042131</v>
      </c>
      <c r="N260" s="43">
        <f t="shared" si="716"/>
        <v>1217254.7790617498</v>
      </c>
      <c r="O260" s="258">
        <f t="shared" si="716"/>
        <v>37780.472999999998</v>
      </c>
      <c r="P260" s="252">
        <f t="shared" si="716"/>
        <v>0</v>
      </c>
      <c r="Q260" s="252"/>
      <c r="R260" s="252"/>
      <c r="S260" s="252"/>
      <c r="T260" s="269"/>
      <c r="U260" s="252"/>
      <c r="V260" s="252"/>
      <c r="X260" s="45">
        <f>IF(EXACT(A260,LCI!A100),LCI!G100,-1*10^6)</f>
        <v>0.60735814391351217</v>
      </c>
      <c r="Y260" s="47">
        <f t="shared" si="708"/>
        <v>0</v>
      </c>
      <c r="Z260" s="47">
        <f t="shared" si="709"/>
        <v>20116.561238573318</v>
      </c>
      <c r="AA260" s="47">
        <f t="shared" si="710"/>
        <v>0</v>
      </c>
      <c r="AB260" s="47">
        <f t="shared" si="414"/>
        <v>0</v>
      </c>
      <c r="AC260" s="47">
        <f t="shared" si="415"/>
        <v>0</v>
      </c>
      <c r="AD260" s="47">
        <f t="shared" si="416"/>
        <v>0</v>
      </c>
      <c r="AE260" s="47">
        <f t="shared" si="417"/>
        <v>0</v>
      </c>
      <c r="AF260" s="47">
        <f t="shared" si="418"/>
        <v>0</v>
      </c>
      <c r="AG260" s="47">
        <f t="shared" si="419"/>
        <v>26445.585345966381</v>
      </c>
      <c r="AH260" s="47">
        <f t="shared" si="420"/>
        <v>20559.865049879289</v>
      </c>
      <c r="AI260" s="47">
        <f t="shared" si="421"/>
        <v>50481.811506400038</v>
      </c>
      <c r="AJ260" s="47">
        <f t="shared" si="711"/>
        <v>298542.69871113822</v>
      </c>
      <c r="AK260" s="47">
        <f t="shared" si="712"/>
        <v>739309.60328079667</v>
      </c>
      <c r="AL260" s="262">
        <f t="shared" si="713"/>
        <v>22946.27795745456</v>
      </c>
      <c r="AM260" s="260">
        <f t="shared" si="714"/>
        <v>0</v>
      </c>
      <c r="AN260" s="260">
        <f t="shared" si="681"/>
        <v>0</v>
      </c>
      <c r="AO260" s="260">
        <f t="shared" si="682"/>
        <v>0</v>
      </c>
      <c r="AP260" s="260">
        <f t="shared" si="683"/>
        <v>0</v>
      </c>
      <c r="AQ260" s="260">
        <f t="shared" si="684"/>
        <v>0</v>
      </c>
      <c r="AR260" s="260">
        <f t="shared" si="685"/>
        <v>0</v>
      </c>
      <c r="AS260" s="260">
        <f t="shared" si="686"/>
        <v>0</v>
      </c>
      <c r="AU260" s="41">
        <f>IF(EXACT(A260,LCI!A100),LCI!H100,-1*10^6)</f>
        <v>-100</v>
      </c>
      <c r="AV260" s="71">
        <f t="shared" si="432"/>
        <v>0</v>
      </c>
      <c r="AW260" s="71">
        <f t="shared" si="433"/>
        <v>-3312141.5165280006</v>
      </c>
      <c r="AX260" s="71">
        <f t="shared" si="434"/>
        <v>0</v>
      </c>
      <c r="AY260" s="71">
        <f t="shared" si="435"/>
        <v>0</v>
      </c>
      <c r="AZ260" s="71">
        <f t="shared" si="436"/>
        <v>0</v>
      </c>
      <c r="BA260" s="71">
        <f t="shared" si="437"/>
        <v>0</v>
      </c>
      <c r="BB260" s="71">
        <f t="shared" si="438"/>
        <v>0</v>
      </c>
      <c r="BC260" s="71">
        <f t="shared" si="439"/>
        <v>0</v>
      </c>
      <c r="BD260" s="520">
        <f t="shared" si="440"/>
        <v>-4354199.5132499998</v>
      </c>
      <c r="BE260" s="521">
        <f t="shared" si="441"/>
        <v>-3385130.3808000004</v>
      </c>
      <c r="BF260" s="71">
        <f t="shared" si="442"/>
        <v>-8311704.0600000005</v>
      </c>
      <c r="BG260" s="521">
        <f t="shared" si="443"/>
        <v>-49154308.986042134</v>
      </c>
      <c r="BH260" s="71">
        <f t="shared" si="444"/>
        <v>-121725477.90617499</v>
      </c>
      <c r="BI260" s="71">
        <f t="shared" si="445"/>
        <v>-3778047.3</v>
      </c>
      <c r="BJ260" s="71">
        <f t="shared" si="446"/>
        <v>0</v>
      </c>
      <c r="BK260" s="71">
        <f t="shared" si="447"/>
        <v>0</v>
      </c>
      <c r="BL260" s="71">
        <f t="shared" si="448"/>
        <v>0</v>
      </c>
      <c r="BM260" s="71">
        <f t="shared" si="449"/>
        <v>0</v>
      </c>
      <c r="BN260" s="71">
        <f t="shared" si="450"/>
        <v>0</v>
      </c>
      <c r="BO260" s="71">
        <f t="shared" si="451"/>
        <v>0</v>
      </c>
      <c r="BP260" s="71">
        <f t="shared" si="452"/>
        <v>0</v>
      </c>
      <c r="BR260" s="507">
        <f>IF(EXACT(A260,LCI!A100),LCI!I100,-1*10^6)</f>
        <v>0</v>
      </c>
      <c r="BS260" s="507">
        <f t="shared" si="474"/>
        <v>0</v>
      </c>
      <c r="BT260" s="507">
        <f t="shared" si="475"/>
        <v>0</v>
      </c>
      <c r="BU260" s="507">
        <f t="shared" si="475"/>
        <v>0</v>
      </c>
      <c r="BV260" s="507">
        <f t="shared" si="475"/>
        <v>0</v>
      </c>
      <c r="BW260" s="507">
        <f t="shared" si="454"/>
        <v>0</v>
      </c>
      <c r="BX260" s="507">
        <f t="shared" si="455"/>
        <v>0</v>
      </c>
      <c r="BY260" s="507">
        <f t="shared" si="456"/>
        <v>0</v>
      </c>
      <c r="BZ260" s="507">
        <f t="shared" si="457"/>
        <v>0</v>
      </c>
      <c r="CA260" s="507">
        <f t="shared" si="458"/>
        <v>0</v>
      </c>
      <c r="CB260" s="507">
        <f t="shared" si="459"/>
        <v>0</v>
      </c>
      <c r="CC260" s="507">
        <f t="shared" si="460"/>
        <v>0</v>
      </c>
      <c r="CD260" s="507">
        <f t="shared" si="461"/>
        <v>0</v>
      </c>
      <c r="CE260" s="507">
        <f t="shared" si="462"/>
        <v>0</v>
      </c>
      <c r="CF260" s="507">
        <f t="shared" si="463"/>
        <v>0</v>
      </c>
      <c r="CG260" s="507">
        <f t="shared" si="463"/>
        <v>0</v>
      </c>
      <c r="CH260" s="507">
        <f t="shared" si="463"/>
        <v>0</v>
      </c>
      <c r="CI260" s="507">
        <f t="shared" si="465"/>
        <v>0</v>
      </c>
      <c r="CJ260" s="507">
        <f t="shared" si="466"/>
        <v>0</v>
      </c>
      <c r="CK260" s="507">
        <f t="shared" si="467"/>
        <v>0</v>
      </c>
      <c r="CL260" s="507">
        <f t="shared" si="476"/>
        <v>0</v>
      </c>
      <c r="CM260" s="507">
        <f t="shared" si="468"/>
        <v>0</v>
      </c>
      <c r="CO260" s="511">
        <f>IF(EXACT(A260,LCI!A100),LCI!F100,-1*10^6)</f>
        <v>54</v>
      </c>
      <c r="CP260" s="511">
        <f t="shared" si="477"/>
        <v>0</v>
      </c>
      <c r="CQ260" s="511">
        <f t="shared" si="478"/>
        <v>1788556.4189251203</v>
      </c>
      <c r="CR260" s="511">
        <f t="shared" si="479"/>
        <v>0</v>
      </c>
      <c r="CS260" s="511">
        <f t="shared" si="480"/>
        <v>0</v>
      </c>
      <c r="CT260" s="511">
        <f t="shared" si="481"/>
        <v>0</v>
      </c>
      <c r="CU260" s="511">
        <f t="shared" si="482"/>
        <v>0</v>
      </c>
      <c r="CV260" s="511">
        <f t="shared" si="483"/>
        <v>0</v>
      </c>
      <c r="CW260" s="511">
        <f t="shared" si="484"/>
        <v>0</v>
      </c>
      <c r="CX260" s="511">
        <f t="shared" si="485"/>
        <v>2351267.7371550002</v>
      </c>
      <c r="CY260" s="511">
        <f t="shared" si="486"/>
        <v>1827970.4056320002</v>
      </c>
      <c r="CZ260" s="511">
        <f t="shared" si="487"/>
        <v>4488320.1924000001</v>
      </c>
      <c r="DA260" s="511">
        <f t="shared" si="488"/>
        <v>26543326.85246275</v>
      </c>
      <c r="DB260" s="511">
        <f t="shared" si="489"/>
        <v>65731758.069334492</v>
      </c>
      <c r="DC260" s="511">
        <f t="shared" si="490"/>
        <v>2040145.5419999999</v>
      </c>
      <c r="DD260" s="511">
        <f t="shared" si="491"/>
        <v>0</v>
      </c>
      <c r="DE260" s="511">
        <f t="shared" si="492"/>
        <v>0</v>
      </c>
      <c r="DF260" s="511">
        <f t="shared" si="493"/>
        <v>0</v>
      </c>
      <c r="DG260" s="511">
        <f t="shared" si="494"/>
        <v>0</v>
      </c>
      <c r="DH260" s="511">
        <f t="shared" si="495"/>
        <v>0</v>
      </c>
      <c r="DI260" s="511">
        <f t="shared" si="496"/>
        <v>0</v>
      </c>
      <c r="DJ260" s="511">
        <f t="shared" si="497"/>
        <v>0</v>
      </c>
      <c r="DL260" s="530">
        <f>IF(EXACT(A260,LCI!A100),LCI!J100,-1*10^6)</f>
        <v>0</v>
      </c>
      <c r="DM260" s="530">
        <f t="shared" si="501"/>
        <v>0</v>
      </c>
      <c r="DN260" s="530">
        <f t="shared" si="502"/>
        <v>0</v>
      </c>
      <c r="DO260" s="530">
        <f t="shared" si="503"/>
        <v>0</v>
      </c>
      <c r="DP260" s="530">
        <f t="shared" si="504"/>
        <v>0</v>
      </c>
      <c r="DQ260" s="530">
        <f t="shared" si="505"/>
        <v>0</v>
      </c>
      <c r="DR260" s="530">
        <f t="shared" si="506"/>
        <v>0</v>
      </c>
      <c r="DS260" s="530">
        <f t="shared" si="507"/>
        <v>0</v>
      </c>
      <c r="DT260" s="530">
        <f t="shared" si="508"/>
        <v>0</v>
      </c>
      <c r="DU260" s="530">
        <f t="shared" si="509"/>
        <v>0</v>
      </c>
      <c r="DV260" s="530">
        <f t="shared" si="510"/>
        <v>0</v>
      </c>
      <c r="DW260" s="530">
        <f t="shared" si="511"/>
        <v>0</v>
      </c>
      <c r="DX260" s="530">
        <f t="shared" si="512"/>
        <v>0</v>
      </c>
      <c r="DY260" s="530">
        <f t="shared" si="513"/>
        <v>0</v>
      </c>
      <c r="DZ260" s="530">
        <f t="shared" si="514"/>
        <v>0</v>
      </c>
      <c r="EA260" s="530">
        <f t="shared" si="515"/>
        <v>0</v>
      </c>
      <c r="EB260" s="530">
        <f t="shared" si="516"/>
        <v>0</v>
      </c>
      <c r="EC260" s="530">
        <f t="shared" si="517"/>
        <v>0</v>
      </c>
      <c r="ED260" s="530">
        <f t="shared" si="518"/>
        <v>0</v>
      </c>
      <c r="EE260" s="530">
        <f t="shared" si="519"/>
        <v>0</v>
      </c>
      <c r="EF260" s="530">
        <f t="shared" si="520"/>
        <v>0</v>
      </c>
      <c r="EG260" s="530">
        <f t="shared" si="521"/>
        <v>0</v>
      </c>
      <c r="EI260" s="535">
        <f>IF(EXACT(A260,LCI!A100),LCI!K100,-1*10^6)</f>
        <v>0</v>
      </c>
      <c r="EJ260" s="531">
        <f t="shared" si="522"/>
        <v>0</v>
      </c>
      <c r="EK260" s="536">
        <f t="shared" si="523"/>
        <v>0</v>
      </c>
      <c r="EL260" s="531">
        <f t="shared" si="524"/>
        <v>0</v>
      </c>
      <c r="EM260" s="531">
        <f t="shared" si="525"/>
        <v>0</v>
      </c>
      <c r="EN260" s="531">
        <f t="shared" si="526"/>
        <v>0</v>
      </c>
      <c r="EO260" s="531">
        <f t="shared" si="527"/>
        <v>0</v>
      </c>
      <c r="EP260" s="531">
        <f t="shared" si="528"/>
        <v>0</v>
      </c>
      <c r="EQ260" s="531">
        <f t="shared" si="529"/>
        <v>0</v>
      </c>
      <c r="ER260" s="531">
        <f t="shared" si="530"/>
        <v>0</v>
      </c>
      <c r="ES260" s="531">
        <f t="shared" si="531"/>
        <v>0</v>
      </c>
      <c r="ET260" s="531">
        <f t="shared" si="532"/>
        <v>0</v>
      </c>
      <c r="EU260" s="531">
        <f t="shared" si="533"/>
        <v>0</v>
      </c>
      <c r="EV260" s="531">
        <f t="shared" si="534"/>
        <v>0</v>
      </c>
      <c r="EW260" s="531">
        <f t="shared" si="535"/>
        <v>0</v>
      </c>
      <c r="EX260" s="531">
        <f t="shared" si="536"/>
        <v>0</v>
      </c>
      <c r="EY260" s="531">
        <f t="shared" si="537"/>
        <v>0</v>
      </c>
      <c r="EZ260" s="531">
        <f t="shared" si="538"/>
        <v>0</v>
      </c>
      <c r="FA260" s="531">
        <f t="shared" si="539"/>
        <v>0</v>
      </c>
      <c r="FB260" s="531">
        <f t="shared" si="540"/>
        <v>0</v>
      </c>
      <c r="FC260" s="531">
        <f t="shared" si="541"/>
        <v>0</v>
      </c>
      <c r="FD260" s="531">
        <f t="shared" si="542"/>
        <v>0</v>
      </c>
      <c r="FF260" s="532">
        <f>IF(EXACT(A260,LCI!A100),LCI!L100,-1*10^6)</f>
        <v>0</v>
      </c>
      <c r="FG260" s="532">
        <f t="shared" si="543"/>
        <v>0</v>
      </c>
      <c r="FH260" s="532">
        <f t="shared" si="544"/>
        <v>0</v>
      </c>
      <c r="FI260" s="532">
        <f t="shared" si="545"/>
        <v>0</v>
      </c>
      <c r="FJ260" s="532">
        <f t="shared" si="546"/>
        <v>0</v>
      </c>
      <c r="FK260" s="532">
        <f t="shared" si="547"/>
        <v>0</v>
      </c>
      <c r="FL260" s="532">
        <f t="shared" si="548"/>
        <v>0</v>
      </c>
      <c r="FM260" s="532">
        <f t="shared" si="549"/>
        <v>0</v>
      </c>
      <c r="FN260" s="532">
        <f t="shared" si="550"/>
        <v>0</v>
      </c>
      <c r="FO260" s="532">
        <f t="shared" si="551"/>
        <v>0</v>
      </c>
      <c r="FP260" s="532">
        <f t="shared" si="552"/>
        <v>0</v>
      </c>
      <c r="FQ260" s="532">
        <f t="shared" si="553"/>
        <v>0</v>
      </c>
      <c r="FR260" s="532">
        <f t="shared" si="554"/>
        <v>0</v>
      </c>
      <c r="FS260" s="532">
        <f t="shared" si="555"/>
        <v>0</v>
      </c>
      <c r="FT260" s="532">
        <f t="shared" si="556"/>
        <v>0</v>
      </c>
      <c r="FU260" s="532">
        <f t="shared" si="557"/>
        <v>0</v>
      </c>
      <c r="FV260" s="532">
        <f t="shared" si="558"/>
        <v>0</v>
      </c>
      <c r="FW260" s="532">
        <f t="shared" si="559"/>
        <v>0</v>
      </c>
      <c r="FX260" s="532">
        <f t="shared" si="560"/>
        <v>0</v>
      </c>
      <c r="FY260" s="532">
        <f t="shared" si="561"/>
        <v>0</v>
      </c>
      <c r="FZ260" s="532">
        <f t="shared" si="562"/>
        <v>0</v>
      </c>
      <c r="GA260" s="532">
        <f t="shared" si="563"/>
        <v>0</v>
      </c>
      <c r="GC260" s="533">
        <f>IF(EXACT(A260,LCI!A100),LCI!M100,-1*10^6)</f>
        <v>0</v>
      </c>
      <c r="GD260" s="533">
        <f t="shared" si="564"/>
        <v>0</v>
      </c>
      <c r="GE260" s="533">
        <f t="shared" si="565"/>
        <v>0</v>
      </c>
      <c r="GF260" s="533">
        <f t="shared" si="566"/>
        <v>0</v>
      </c>
      <c r="GG260" s="533">
        <f t="shared" si="567"/>
        <v>0</v>
      </c>
      <c r="GH260" s="533">
        <f t="shared" si="568"/>
        <v>0</v>
      </c>
      <c r="GI260" s="533">
        <f t="shared" si="569"/>
        <v>0</v>
      </c>
      <c r="GJ260" s="533">
        <f t="shared" si="570"/>
        <v>0</v>
      </c>
      <c r="GK260" s="533">
        <f t="shared" si="571"/>
        <v>0</v>
      </c>
      <c r="GL260" s="533">
        <f t="shared" si="572"/>
        <v>0</v>
      </c>
      <c r="GM260" s="533">
        <f t="shared" si="573"/>
        <v>0</v>
      </c>
      <c r="GN260" s="533">
        <f t="shared" si="574"/>
        <v>0</v>
      </c>
      <c r="GO260" s="533">
        <f t="shared" si="575"/>
        <v>0</v>
      </c>
      <c r="GP260" s="533">
        <f t="shared" si="576"/>
        <v>0</v>
      </c>
      <c r="GQ260" s="533">
        <f t="shared" si="577"/>
        <v>0</v>
      </c>
      <c r="GR260" s="533">
        <f t="shared" si="578"/>
        <v>0</v>
      </c>
      <c r="GS260" s="533">
        <f t="shared" si="579"/>
        <v>0</v>
      </c>
      <c r="GT260" s="533">
        <f t="shared" si="580"/>
        <v>0</v>
      </c>
      <c r="GU260" s="533">
        <f t="shared" si="581"/>
        <v>0</v>
      </c>
      <c r="GV260" s="533">
        <f t="shared" si="582"/>
        <v>0</v>
      </c>
      <c r="GW260" s="533">
        <f t="shared" si="583"/>
        <v>0</v>
      </c>
      <c r="GX260" s="533">
        <f t="shared" si="584"/>
        <v>0</v>
      </c>
      <c r="GZ260" s="511">
        <f>IF(EXACT(A260,LCI!A100),LCI!N100,-1*10^6)</f>
        <v>0</v>
      </c>
      <c r="HA260" s="511"/>
      <c r="HB260" s="511"/>
      <c r="HC260" s="511"/>
      <c r="HD260" s="511"/>
      <c r="HE260" s="511"/>
      <c r="HF260" s="511"/>
      <c r="HG260" s="511"/>
      <c r="HH260" s="511"/>
      <c r="HI260" s="511"/>
      <c r="HJ260" s="511"/>
      <c r="HK260" s="511"/>
      <c r="HL260" s="511"/>
      <c r="HM260" s="511"/>
      <c r="HN260" s="511"/>
      <c r="HO260" s="511"/>
      <c r="HP260" s="511"/>
      <c r="HQ260" s="511"/>
      <c r="HR260" s="511"/>
      <c r="HS260" s="511"/>
      <c r="HT260" s="511"/>
      <c r="HU260" s="511"/>
      <c r="HW260" s="534">
        <f>IF(EXACT(A260,LCI!A100),LCI!O100,-1*10^6)</f>
        <v>0</v>
      </c>
      <c r="HX260" s="534">
        <f t="shared" si="585"/>
        <v>0</v>
      </c>
      <c r="HY260" s="534">
        <f t="shared" si="586"/>
        <v>0</v>
      </c>
      <c r="HZ260" s="534">
        <f t="shared" si="587"/>
        <v>0</v>
      </c>
      <c r="IA260" s="534">
        <f t="shared" si="588"/>
        <v>0</v>
      </c>
      <c r="IB260" s="534">
        <f t="shared" si="589"/>
        <v>0</v>
      </c>
      <c r="IC260" s="534">
        <f t="shared" si="590"/>
        <v>0</v>
      </c>
      <c r="ID260" s="534">
        <f t="shared" si="591"/>
        <v>0</v>
      </c>
      <c r="IE260" s="534">
        <f t="shared" si="592"/>
        <v>0</v>
      </c>
      <c r="IF260" s="534">
        <f t="shared" si="593"/>
        <v>0</v>
      </c>
      <c r="IG260" s="534">
        <f t="shared" si="594"/>
        <v>0</v>
      </c>
      <c r="IH260" s="534">
        <f t="shared" si="595"/>
        <v>0</v>
      </c>
      <c r="II260" s="534">
        <f t="shared" si="596"/>
        <v>0</v>
      </c>
      <c r="IJ260" s="534">
        <f t="shared" si="597"/>
        <v>0</v>
      </c>
      <c r="IK260" s="534">
        <f t="shared" si="598"/>
        <v>0</v>
      </c>
      <c r="IL260" s="534">
        <f t="shared" si="599"/>
        <v>0</v>
      </c>
      <c r="IM260" s="534">
        <f t="shared" si="600"/>
        <v>0</v>
      </c>
      <c r="IN260" s="534">
        <f t="shared" si="601"/>
        <v>0</v>
      </c>
      <c r="IO260" s="534">
        <f t="shared" si="602"/>
        <v>0</v>
      </c>
      <c r="IP260" s="534">
        <f t="shared" si="603"/>
        <v>0</v>
      </c>
      <c r="IQ260" s="534">
        <f t="shared" si="604"/>
        <v>0</v>
      </c>
      <c r="IR260" s="534">
        <f t="shared" si="605"/>
        <v>0</v>
      </c>
      <c r="IT260" s="531">
        <f>IF(EXACT(A260,LCI!A100),LCI!P100,-1*10^6)</f>
        <v>0</v>
      </c>
      <c r="IU260" s="531">
        <f t="shared" si="606"/>
        <v>0</v>
      </c>
      <c r="IV260" s="531">
        <f t="shared" si="607"/>
        <v>0</v>
      </c>
      <c r="IW260" s="531">
        <f t="shared" si="608"/>
        <v>0</v>
      </c>
      <c r="IX260" s="531">
        <f t="shared" si="609"/>
        <v>0</v>
      </c>
      <c r="IY260" s="531">
        <f t="shared" si="610"/>
        <v>0</v>
      </c>
      <c r="IZ260" s="531">
        <f t="shared" si="611"/>
        <v>0</v>
      </c>
      <c r="JA260" s="531">
        <f t="shared" si="612"/>
        <v>0</v>
      </c>
      <c r="JB260" s="531">
        <f t="shared" si="613"/>
        <v>0</v>
      </c>
      <c r="JC260" s="531">
        <f t="shared" si="614"/>
        <v>0</v>
      </c>
      <c r="JD260" s="531">
        <f t="shared" si="615"/>
        <v>0</v>
      </c>
      <c r="JE260" s="531">
        <f t="shared" si="616"/>
        <v>0</v>
      </c>
      <c r="JF260" s="531">
        <f t="shared" si="617"/>
        <v>0</v>
      </c>
      <c r="JG260" s="531">
        <f t="shared" si="618"/>
        <v>0</v>
      </c>
      <c r="JH260" s="531">
        <f t="shared" si="619"/>
        <v>0</v>
      </c>
      <c r="JI260" s="531">
        <f t="shared" si="620"/>
        <v>0</v>
      </c>
      <c r="JJ260" s="531">
        <f t="shared" si="621"/>
        <v>0</v>
      </c>
      <c r="JK260" s="531">
        <f t="shared" si="622"/>
        <v>0</v>
      </c>
      <c r="JL260" s="531">
        <f t="shared" si="623"/>
        <v>0</v>
      </c>
      <c r="JM260" s="531">
        <f t="shared" si="624"/>
        <v>0</v>
      </c>
      <c r="JN260" s="531">
        <f t="shared" si="625"/>
        <v>0</v>
      </c>
      <c r="JO260" s="531">
        <f t="shared" si="626"/>
        <v>0</v>
      </c>
      <c r="JQ260" s="532">
        <f>IF(EXACT(A260,LCI!A100),LCI!Q100,-1*10^6)</f>
        <v>0</v>
      </c>
      <c r="JR260" s="532">
        <f t="shared" si="627"/>
        <v>0</v>
      </c>
      <c r="JS260" s="532">
        <f t="shared" si="628"/>
        <v>0</v>
      </c>
      <c r="JT260" s="532">
        <f t="shared" si="629"/>
        <v>0</v>
      </c>
      <c r="JU260" s="532">
        <f t="shared" si="630"/>
        <v>0</v>
      </c>
      <c r="JV260" s="532">
        <f t="shared" si="631"/>
        <v>0</v>
      </c>
      <c r="JW260" s="532">
        <f t="shared" si="632"/>
        <v>0</v>
      </c>
      <c r="JX260" s="532">
        <f t="shared" si="633"/>
        <v>0</v>
      </c>
      <c r="JY260" s="532">
        <f t="shared" si="634"/>
        <v>0</v>
      </c>
      <c r="JZ260" s="532">
        <f t="shared" si="635"/>
        <v>0</v>
      </c>
      <c r="KA260" s="532">
        <f t="shared" si="636"/>
        <v>0</v>
      </c>
      <c r="KB260" s="532">
        <f t="shared" si="637"/>
        <v>0</v>
      </c>
      <c r="KC260" s="532">
        <f t="shared" si="638"/>
        <v>0</v>
      </c>
      <c r="KD260" s="532">
        <f t="shared" si="639"/>
        <v>0</v>
      </c>
      <c r="KE260" s="532">
        <f t="shared" si="640"/>
        <v>0</v>
      </c>
      <c r="KF260" s="532">
        <f t="shared" si="641"/>
        <v>0</v>
      </c>
      <c r="KG260" s="532">
        <f t="shared" si="642"/>
        <v>0</v>
      </c>
      <c r="KH260" s="532">
        <f t="shared" si="643"/>
        <v>0</v>
      </c>
      <c r="KI260" s="532">
        <f t="shared" si="644"/>
        <v>0</v>
      </c>
      <c r="KJ260" s="532">
        <f t="shared" si="645"/>
        <v>0</v>
      </c>
      <c r="KK260" s="532">
        <f t="shared" si="646"/>
        <v>0</v>
      </c>
      <c r="KL260" s="532">
        <f t="shared" si="647"/>
        <v>0</v>
      </c>
      <c r="KN260" s="533">
        <f>IF(EXACT(A260,LCI!A100),LCI!R100,-1*10^6)</f>
        <v>0</v>
      </c>
      <c r="KO260" s="533">
        <f t="shared" si="648"/>
        <v>0</v>
      </c>
      <c r="KP260" s="533">
        <f t="shared" si="649"/>
        <v>0</v>
      </c>
      <c r="KQ260" s="533">
        <f t="shared" si="650"/>
        <v>0</v>
      </c>
      <c r="KR260" s="533">
        <f t="shared" si="651"/>
        <v>0</v>
      </c>
      <c r="KS260" s="533">
        <f t="shared" si="652"/>
        <v>0</v>
      </c>
      <c r="KT260" s="533">
        <f t="shared" si="653"/>
        <v>0</v>
      </c>
      <c r="KU260" s="533">
        <f t="shared" si="654"/>
        <v>0</v>
      </c>
      <c r="KV260" s="533">
        <f t="shared" si="655"/>
        <v>0</v>
      </c>
      <c r="KW260" s="533">
        <f t="shared" si="656"/>
        <v>0</v>
      </c>
      <c r="KX260" s="533">
        <f t="shared" si="657"/>
        <v>0</v>
      </c>
      <c r="KY260" s="533">
        <f t="shared" si="658"/>
        <v>0</v>
      </c>
      <c r="KZ260" s="533">
        <f t="shared" si="659"/>
        <v>0</v>
      </c>
      <c r="LA260" s="533">
        <f t="shared" si="660"/>
        <v>0</v>
      </c>
      <c r="LB260" s="533">
        <f t="shared" si="661"/>
        <v>0</v>
      </c>
      <c r="LC260" s="533">
        <f t="shared" si="662"/>
        <v>0</v>
      </c>
      <c r="LD260" s="533">
        <f t="shared" si="663"/>
        <v>0</v>
      </c>
      <c r="LE260" s="533">
        <f t="shared" si="664"/>
        <v>0</v>
      </c>
      <c r="LF260" s="533">
        <f t="shared" si="665"/>
        <v>0</v>
      </c>
      <c r="LG260" s="533">
        <f t="shared" si="666"/>
        <v>0</v>
      </c>
      <c r="LH260" s="533">
        <f t="shared" si="667"/>
        <v>0</v>
      </c>
      <c r="LI260" s="533">
        <f t="shared" si="668"/>
        <v>0</v>
      </c>
    </row>
    <row r="261" spans="1:321" x14ac:dyDescent="0.25">
      <c r="A261" s="14" t="str">
        <f>LCI!A101</f>
        <v>JP-5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IF(EXACT(A261,LCI!A101),LCI!G101,-1*10^6)</f>
        <v>0.60735814391351217</v>
      </c>
      <c r="Y261" s="47">
        <f t="shared" si="708"/>
        <v>0</v>
      </c>
      <c r="Z261" s="47">
        <f t="shared" si="709"/>
        <v>0</v>
      </c>
      <c r="AA261" s="47">
        <f t="shared" si="710"/>
        <v>0</v>
      </c>
      <c r="AB261" s="47">
        <f t="shared" si="414"/>
        <v>0</v>
      </c>
      <c r="AC261" s="47">
        <f t="shared" si="415"/>
        <v>0</v>
      </c>
      <c r="AD261" s="47">
        <f t="shared" si="416"/>
        <v>0</v>
      </c>
      <c r="AE261" s="47">
        <f t="shared" si="417"/>
        <v>0</v>
      </c>
      <c r="AF261" s="47">
        <f t="shared" si="418"/>
        <v>0</v>
      </c>
      <c r="AG261" s="47">
        <f t="shared" si="419"/>
        <v>0</v>
      </c>
      <c r="AH261" s="47">
        <f t="shared" si="420"/>
        <v>0</v>
      </c>
      <c r="AI261" s="47">
        <f t="shared" si="421"/>
        <v>0</v>
      </c>
      <c r="AJ261" s="47">
        <f t="shared" si="711"/>
        <v>0</v>
      </c>
      <c r="AK261" s="47">
        <f t="shared" si="712"/>
        <v>0</v>
      </c>
      <c r="AL261" s="47">
        <f t="shared" si="713"/>
        <v>0</v>
      </c>
      <c r="AM261" s="260">
        <f t="shared" si="714"/>
        <v>0</v>
      </c>
      <c r="AN261" s="260">
        <f t="shared" si="681"/>
        <v>0</v>
      </c>
      <c r="AO261" s="260">
        <f t="shared" si="682"/>
        <v>0</v>
      </c>
      <c r="AP261" s="260">
        <f t="shared" si="683"/>
        <v>0</v>
      </c>
      <c r="AQ261" s="260">
        <f t="shared" si="684"/>
        <v>0</v>
      </c>
      <c r="AR261" s="260">
        <f t="shared" si="685"/>
        <v>0</v>
      </c>
      <c r="AS261" s="260">
        <f t="shared" si="686"/>
        <v>0</v>
      </c>
      <c r="AU261" s="41">
        <f>IF(EXACT(A261,LCI!A101),LCI!H101,-1*10^6)</f>
        <v>-100</v>
      </c>
      <c r="AV261" s="71">
        <f t="shared" si="432"/>
        <v>0</v>
      </c>
      <c r="AW261" s="71">
        <f t="shared" si="433"/>
        <v>0</v>
      </c>
      <c r="AX261" s="71">
        <f t="shared" si="434"/>
        <v>0</v>
      </c>
      <c r="AY261" s="71">
        <f t="shared" si="435"/>
        <v>0</v>
      </c>
      <c r="AZ261" s="71">
        <f t="shared" si="436"/>
        <v>0</v>
      </c>
      <c r="BA261" s="71">
        <f t="shared" si="437"/>
        <v>0</v>
      </c>
      <c r="BB261" s="71">
        <f t="shared" si="438"/>
        <v>0</v>
      </c>
      <c r="BC261" s="71">
        <f t="shared" si="439"/>
        <v>0</v>
      </c>
      <c r="BD261" s="520">
        <f t="shared" si="440"/>
        <v>0</v>
      </c>
      <c r="BE261" s="521">
        <f t="shared" si="441"/>
        <v>0</v>
      </c>
      <c r="BF261" s="71">
        <f t="shared" si="442"/>
        <v>0</v>
      </c>
      <c r="BG261" s="521">
        <f t="shared" si="443"/>
        <v>0</v>
      </c>
      <c r="BH261" s="71">
        <f t="shared" si="444"/>
        <v>0</v>
      </c>
      <c r="BI261" s="71">
        <f t="shared" si="445"/>
        <v>0</v>
      </c>
      <c r="BJ261" s="71">
        <f t="shared" si="446"/>
        <v>0</v>
      </c>
      <c r="BK261" s="71">
        <f t="shared" si="447"/>
        <v>0</v>
      </c>
      <c r="BL261" s="71">
        <f t="shared" si="448"/>
        <v>0</v>
      </c>
      <c r="BM261" s="71">
        <f t="shared" si="449"/>
        <v>0</v>
      </c>
      <c r="BN261" s="71">
        <f t="shared" si="450"/>
        <v>0</v>
      </c>
      <c r="BO261" s="71">
        <f t="shared" si="451"/>
        <v>0</v>
      </c>
      <c r="BP261" s="71">
        <f t="shared" si="452"/>
        <v>0</v>
      </c>
      <c r="BR261" s="507">
        <f>IF(EXACT(A261,LCI!A101),LCI!I101,-1*10^6)</f>
        <v>0</v>
      </c>
      <c r="BS261" s="507">
        <f t="shared" si="474"/>
        <v>0</v>
      </c>
      <c r="BT261" s="507">
        <f t="shared" si="475"/>
        <v>0</v>
      </c>
      <c r="BU261" s="507">
        <f t="shared" si="475"/>
        <v>0</v>
      </c>
      <c r="BV261" s="507">
        <f t="shared" si="475"/>
        <v>0</v>
      </c>
      <c r="BW261" s="507">
        <f t="shared" si="454"/>
        <v>0</v>
      </c>
      <c r="BX261" s="507">
        <f t="shared" si="455"/>
        <v>0</v>
      </c>
      <c r="BY261" s="507">
        <f t="shared" si="456"/>
        <v>0</v>
      </c>
      <c r="BZ261" s="507">
        <f t="shared" si="457"/>
        <v>0</v>
      </c>
      <c r="CA261" s="507">
        <f t="shared" si="458"/>
        <v>0</v>
      </c>
      <c r="CB261" s="507">
        <f t="shared" si="459"/>
        <v>0</v>
      </c>
      <c r="CC261" s="507">
        <f t="shared" si="460"/>
        <v>0</v>
      </c>
      <c r="CD261" s="507">
        <f t="shared" si="461"/>
        <v>0</v>
      </c>
      <c r="CE261" s="507">
        <f t="shared" si="462"/>
        <v>0</v>
      </c>
      <c r="CF261" s="507">
        <f t="shared" si="463"/>
        <v>0</v>
      </c>
      <c r="CG261" s="507">
        <f t="shared" si="463"/>
        <v>0</v>
      </c>
      <c r="CH261" s="507">
        <f t="shared" si="463"/>
        <v>0</v>
      </c>
      <c r="CI261" s="507">
        <f t="shared" si="465"/>
        <v>0</v>
      </c>
      <c r="CJ261" s="507">
        <f t="shared" si="466"/>
        <v>0</v>
      </c>
      <c r="CK261" s="507">
        <f t="shared" si="467"/>
        <v>0</v>
      </c>
      <c r="CL261" s="507">
        <f t="shared" si="476"/>
        <v>0</v>
      </c>
      <c r="CM261" s="507">
        <f t="shared" si="468"/>
        <v>0</v>
      </c>
      <c r="CO261" s="511">
        <f>IF(EXACT(A261,LCI!A101),LCI!F101,-1*10^6)</f>
        <v>54</v>
      </c>
      <c r="CP261" s="511">
        <f t="shared" si="477"/>
        <v>0</v>
      </c>
      <c r="CQ261" s="511">
        <f t="shared" si="478"/>
        <v>0</v>
      </c>
      <c r="CR261" s="511">
        <f t="shared" si="479"/>
        <v>0</v>
      </c>
      <c r="CS261" s="511">
        <f t="shared" si="480"/>
        <v>0</v>
      </c>
      <c r="CT261" s="511">
        <f t="shared" si="481"/>
        <v>0</v>
      </c>
      <c r="CU261" s="511">
        <f t="shared" si="482"/>
        <v>0</v>
      </c>
      <c r="CV261" s="511">
        <f t="shared" si="483"/>
        <v>0</v>
      </c>
      <c r="CW261" s="511">
        <f t="shared" si="484"/>
        <v>0</v>
      </c>
      <c r="CX261" s="511">
        <f t="shared" si="485"/>
        <v>0</v>
      </c>
      <c r="CY261" s="511">
        <f t="shared" si="486"/>
        <v>0</v>
      </c>
      <c r="CZ261" s="511">
        <f t="shared" si="487"/>
        <v>0</v>
      </c>
      <c r="DA261" s="511">
        <f t="shared" si="488"/>
        <v>0</v>
      </c>
      <c r="DB261" s="511">
        <f t="shared" si="489"/>
        <v>0</v>
      </c>
      <c r="DC261" s="511">
        <f t="shared" si="490"/>
        <v>0</v>
      </c>
      <c r="DD261" s="511">
        <f t="shared" si="491"/>
        <v>0</v>
      </c>
      <c r="DE261" s="511">
        <f t="shared" si="492"/>
        <v>0</v>
      </c>
      <c r="DF261" s="511">
        <f t="shared" si="493"/>
        <v>0</v>
      </c>
      <c r="DG261" s="511">
        <f t="shared" si="494"/>
        <v>0</v>
      </c>
      <c r="DH261" s="511">
        <f t="shared" si="495"/>
        <v>0</v>
      </c>
      <c r="DI261" s="511">
        <f t="shared" si="496"/>
        <v>0</v>
      </c>
      <c r="DJ261" s="511">
        <f t="shared" si="497"/>
        <v>0</v>
      </c>
      <c r="DL261" s="530">
        <f>IF(EXACT(A261,LCI!A101),LCI!J101,-1*10^6)</f>
        <v>0</v>
      </c>
      <c r="DM261" s="530">
        <f t="shared" si="501"/>
        <v>0</v>
      </c>
      <c r="DN261" s="530">
        <f t="shared" si="502"/>
        <v>0</v>
      </c>
      <c r="DO261" s="530">
        <f t="shared" si="503"/>
        <v>0</v>
      </c>
      <c r="DP261" s="530">
        <f t="shared" si="504"/>
        <v>0</v>
      </c>
      <c r="DQ261" s="530">
        <f t="shared" si="505"/>
        <v>0</v>
      </c>
      <c r="DR261" s="530">
        <f t="shared" si="506"/>
        <v>0</v>
      </c>
      <c r="DS261" s="530">
        <f t="shared" si="507"/>
        <v>0</v>
      </c>
      <c r="DT261" s="530">
        <f t="shared" si="508"/>
        <v>0</v>
      </c>
      <c r="DU261" s="530">
        <f t="shared" si="509"/>
        <v>0</v>
      </c>
      <c r="DV261" s="530">
        <f t="shared" si="510"/>
        <v>0</v>
      </c>
      <c r="DW261" s="530">
        <f t="shared" si="511"/>
        <v>0</v>
      </c>
      <c r="DX261" s="530">
        <f t="shared" si="512"/>
        <v>0</v>
      </c>
      <c r="DY261" s="530">
        <f t="shared" si="513"/>
        <v>0</v>
      </c>
      <c r="DZ261" s="530">
        <f t="shared" si="514"/>
        <v>0</v>
      </c>
      <c r="EA261" s="530">
        <f t="shared" si="515"/>
        <v>0</v>
      </c>
      <c r="EB261" s="530">
        <f t="shared" si="516"/>
        <v>0</v>
      </c>
      <c r="EC261" s="530">
        <f t="shared" si="517"/>
        <v>0</v>
      </c>
      <c r="ED261" s="530">
        <f t="shared" si="518"/>
        <v>0</v>
      </c>
      <c r="EE261" s="530">
        <f t="shared" si="519"/>
        <v>0</v>
      </c>
      <c r="EF261" s="530">
        <f t="shared" si="520"/>
        <v>0</v>
      </c>
      <c r="EG261" s="530">
        <f t="shared" si="521"/>
        <v>0</v>
      </c>
      <c r="EI261" s="535">
        <f>IF(EXACT(A261,LCI!A101),LCI!K101,-1*10^6)</f>
        <v>0</v>
      </c>
      <c r="EJ261" s="531">
        <f t="shared" si="522"/>
        <v>0</v>
      </c>
      <c r="EK261" s="536">
        <f t="shared" si="523"/>
        <v>0</v>
      </c>
      <c r="EL261" s="531">
        <f t="shared" si="524"/>
        <v>0</v>
      </c>
      <c r="EM261" s="531">
        <f t="shared" si="525"/>
        <v>0</v>
      </c>
      <c r="EN261" s="531">
        <f t="shared" si="526"/>
        <v>0</v>
      </c>
      <c r="EO261" s="531">
        <f t="shared" si="527"/>
        <v>0</v>
      </c>
      <c r="EP261" s="531">
        <f t="shared" si="528"/>
        <v>0</v>
      </c>
      <c r="EQ261" s="531">
        <f t="shared" si="529"/>
        <v>0</v>
      </c>
      <c r="ER261" s="531">
        <f t="shared" si="530"/>
        <v>0</v>
      </c>
      <c r="ES261" s="531">
        <f t="shared" si="531"/>
        <v>0</v>
      </c>
      <c r="ET261" s="531">
        <f t="shared" si="532"/>
        <v>0</v>
      </c>
      <c r="EU261" s="531">
        <f t="shared" si="533"/>
        <v>0</v>
      </c>
      <c r="EV261" s="531">
        <f t="shared" si="534"/>
        <v>0</v>
      </c>
      <c r="EW261" s="531">
        <f t="shared" si="535"/>
        <v>0</v>
      </c>
      <c r="EX261" s="531">
        <f t="shared" si="536"/>
        <v>0</v>
      </c>
      <c r="EY261" s="531">
        <f t="shared" si="537"/>
        <v>0</v>
      </c>
      <c r="EZ261" s="531">
        <f t="shared" si="538"/>
        <v>0</v>
      </c>
      <c r="FA261" s="531">
        <f t="shared" si="539"/>
        <v>0</v>
      </c>
      <c r="FB261" s="531">
        <f t="shared" si="540"/>
        <v>0</v>
      </c>
      <c r="FC261" s="531">
        <f t="shared" si="541"/>
        <v>0</v>
      </c>
      <c r="FD261" s="531">
        <f t="shared" si="542"/>
        <v>0</v>
      </c>
      <c r="FF261" s="532">
        <f>IF(EXACT(A261,LCI!A101),LCI!L101,-1*10^6)</f>
        <v>0</v>
      </c>
      <c r="FG261" s="532">
        <f t="shared" si="543"/>
        <v>0</v>
      </c>
      <c r="FH261" s="532">
        <f t="shared" si="544"/>
        <v>0</v>
      </c>
      <c r="FI261" s="532">
        <f t="shared" si="545"/>
        <v>0</v>
      </c>
      <c r="FJ261" s="532">
        <f t="shared" si="546"/>
        <v>0</v>
      </c>
      <c r="FK261" s="532">
        <f t="shared" si="547"/>
        <v>0</v>
      </c>
      <c r="FL261" s="532">
        <f t="shared" si="548"/>
        <v>0</v>
      </c>
      <c r="FM261" s="532">
        <f t="shared" si="549"/>
        <v>0</v>
      </c>
      <c r="FN261" s="532">
        <f t="shared" si="550"/>
        <v>0</v>
      </c>
      <c r="FO261" s="532">
        <f t="shared" si="551"/>
        <v>0</v>
      </c>
      <c r="FP261" s="532">
        <f t="shared" si="552"/>
        <v>0</v>
      </c>
      <c r="FQ261" s="532">
        <f t="shared" si="553"/>
        <v>0</v>
      </c>
      <c r="FR261" s="532">
        <f t="shared" si="554"/>
        <v>0</v>
      </c>
      <c r="FS261" s="532">
        <f t="shared" si="555"/>
        <v>0</v>
      </c>
      <c r="FT261" s="532">
        <f t="shared" si="556"/>
        <v>0</v>
      </c>
      <c r="FU261" s="532">
        <f t="shared" si="557"/>
        <v>0</v>
      </c>
      <c r="FV261" s="532">
        <f t="shared" si="558"/>
        <v>0</v>
      </c>
      <c r="FW261" s="532">
        <f t="shared" si="559"/>
        <v>0</v>
      </c>
      <c r="FX261" s="532">
        <f t="shared" si="560"/>
        <v>0</v>
      </c>
      <c r="FY261" s="532">
        <f t="shared" si="561"/>
        <v>0</v>
      </c>
      <c r="FZ261" s="532">
        <f t="shared" si="562"/>
        <v>0</v>
      </c>
      <c r="GA261" s="532">
        <f t="shared" si="563"/>
        <v>0</v>
      </c>
      <c r="GC261" s="533">
        <f>IF(EXACT(A261,LCI!A101),LCI!M101,-1*10^6)</f>
        <v>0</v>
      </c>
      <c r="GD261" s="533">
        <f t="shared" si="564"/>
        <v>0</v>
      </c>
      <c r="GE261" s="533">
        <f t="shared" si="565"/>
        <v>0</v>
      </c>
      <c r="GF261" s="533">
        <f t="shared" si="566"/>
        <v>0</v>
      </c>
      <c r="GG261" s="533">
        <f t="shared" si="567"/>
        <v>0</v>
      </c>
      <c r="GH261" s="533">
        <f t="shared" si="568"/>
        <v>0</v>
      </c>
      <c r="GI261" s="533">
        <f t="shared" si="569"/>
        <v>0</v>
      </c>
      <c r="GJ261" s="533">
        <f t="shared" si="570"/>
        <v>0</v>
      </c>
      <c r="GK261" s="533">
        <f t="shared" si="571"/>
        <v>0</v>
      </c>
      <c r="GL261" s="533">
        <f t="shared" si="572"/>
        <v>0</v>
      </c>
      <c r="GM261" s="533">
        <f t="shared" si="573"/>
        <v>0</v>
      </c>
      <c r="GN261" s="533">
        <f t="shared" si="574"/>
        <v>0</v>
      </c>
      <c r="GO261" s="533">
        <f t="shared" si="575"/>
        <v>0</v>
      </c>
      <c r="GP261" s="533">
        <f t="shared" si="576"/>
        <v>0</v>
      </c>
      <c r="GQ261" s="533">
        <f t="shared" si="577"/>
        <v>0</v>
      </c>
      <c r="GR261" s="533">
        <f t="shared" si="578"/>
        <v>0</v>
      </c>
      <c r="GS261" s="533">
        <f t="shared" si="579"/>
        <v>0</v>
      </c>
      <c r="GT261" s="533">
        <f t="shared" si="580"/>
        <v>0</v>
      </c>
      <c r="GU261" s="533">
        <f t="shared" si="581"/>
        <v>0</v>
      </c>
      <c r="GV261" s="533">
        <f t="shared" si="582"/>
        <v>0</v>
      </c>
      <c r="GW261" s="533">
        <f t="shared" si="583"/>
        <v>0</v>
      </c>
      <c r="GX261" s="533">
        <f t="shared" si="584"/>
        <v>0</v>
      </c>
      <c r="GZ261" s="511">
        <f>IF(EXACT(A261,LCI!A101),LCI!N101,-1*10^6)</f>
        <v>0</v>
      </c>
      <c r="HA261" s="511"/>
      <c r="HB261" s="511"/>
      <c r="HC261" s="511"/>
      <c r="HD261" s="511"/>
      <c r="HE261" s="511"/>
      <c r="HF261" s="511"/>
      <c r="HG261" s="511"/>
      <c r="HH261" s="511"/>
      <c r="HI261" s="511"/>
      <c r="HJ261" s="511"/>
      <c r="HK261" s="511"/>
      <c r="HL261" s="511"/>
      <c r="HM261" s="511"/>
      <c r="HN261" s="511"/>
      <c r="HO261" s="511"/>
      <c r="HP261" s="511"/>
      <c r="HQ261" s="511"/>
      <c r="HR261" s="511"/>
      <c r="HS261" s="511"/>
      <c r="HT261" s="511"/>
      <c r="HU261" s="511"/>
      <c r="HW261" s="534">
        <f>IF(EXACT(A261,LCI!A101),LCI!O101,-1*10^6)</f>
        <v>0</v>
      </c>
      <c r="HX261" s="534">
        <f t="shared" si="585"/>
        <v>0</v>
      </c>
      <c r="HY261" s="534">
        <f t="shared" si="586"/>
        <v>0</v>
      </c>
      <c r="HZ261" s="534">
        <f t="shared" si="587"/>
        <v>0</v>
      </c>
      <c r="IA261" s="534">
        <f t="shared" si="588"/>
        <v>0</v>
      </c>
      <c r="IB261" s="534">
        <f t="shared" si="589"/>
        <v>0</v>
      </c>
      <c r="IC261" s="534">
        <f t="shared" si="590"/>
        <v>0</v>
      </c>
      <c r="ID261" s="534">
        <f t="shared" si="591"/>
        <v>0</v>
      </c>
      <c r="IE261" s="534">
        <f t="shared" si="592"/>
        <v>0</v>
      </c>
      <c r="IF261" s="534">
        <f t="shared" si="593"/>
        <v>0</v>
      </c>
      <c r="IG261" s="534">
        <f t="shared" si="594"/>
        <v>0</v>
      </c>
      <c r="IH261" s="534">
        <f t="shared" si="595"/>
        <v>0</v>
      </c>
      <c r="II261" s="534">
        <f t="shared" si="596"/>
        <v>0</v>
      </c>
      <c r="IJ261" s="534">
        <f t="shared" si="597"/>
        <v>0</v>
      </c>
      <c r="IK261" s="534">
        <f t="shared" si="598"/>
        <v>0</v>
      </c>
      <c r="IL261" s="534">
        <f t="shared" si="599"/>
        <v>0</v>
      </c>
      <c r="IM261" s="534">
        <f t="shared" si="600"/>
        <v>0</v>
      </c>
      <c r="IN261" s="534">
        <f t="shared" si="601"/>
        <v>0</v>
      </c>
      <c r="IO261" s="534">
        <f t="shared" si="602"/>
        <v>0</v>
      </c>
      <c r="IP261" s="534">
        <f t="shared" si="603"/>
        <v>0</v>
      </c>
      <c r="IQ261" s="534">
        <f t="shared" si="604"/>
        <v>0</v>
      </c>
      <c r="IR261" s="534">
        <f t="shared" si="605"/>
        <v>0</v>
      </c>
      <c r="IT261" s="531">
        <f>IF(EXACT(A261,LCI!A101),LCI!P101,-1*10^6)</f>
        <v>0</v>
      </c>
      <c r="IU261" s="531">
        <f t="shared" si="606"/>
        <v>0</v>
      </c>
      <c r="IV261" s="531">
        <f t="shared" si="607"/>
        <v>0</v>
      </c>
      <c r="IW261" s="531">
        <f t="shared" si="608"/>
        <v>0</v>
      </c>
      <c r="IX261" s="531">
        <f t="shared" si="609"/>
        <v>0</v>
      </c>
      <c r="IY261" s="531">
        <f t="shared" si="610"/>
        <v>0</v>
      </c>
      <c r="IZ261" s="531">
        <f t="shared" si="611"/>
        <v>0</v>
      </c>
      <c r="JA261" s="531">
        <f t="shared" si="612"/>
        <v>0</v>
      </c>
      <c r="JB261" s="531">
        <f t="shared" si="613"/>
        <v>0</v>
      </c>
      <c r="JC261" s="531">
        <f t="shared" si="614"/>
        <v>0</v>
      </c>
      <c r="JD261" s="531">
        <f t="shared" si="615"/>
        <v>0</v>
      </c>
      <c r="JE261" s="531">
        <f t="shared" si="616"/>
        <v>0</v>
      </c>
      <c r="JF261" s="531">
        <f t="shared" si="617"/>
        <v>0</v>
      </c>
      <c r="JG261" s="531">
        <f t="shared" si="618"/>
        <v>0</v>
      </c>
      <c r="JH261" s="531">
        <f t="shared" si="619"/>
        <v>0</v>
      </c>
      <c r="JI261" s="531">
        <f t="shared" si="620"/>
        <v>0</v>
      </c>
      <c r="JJ261" s="531">
        <f t="shared" si="621"/>
        <v>0</v>
      </c>
      <c r="JK261" s="531">
        <f t="shared" si="622"/>
        <v>0</v>
      </c>
      <c r="JL261" s="531">
        <f t="shared" si="623"/>
        <v>0</v>
      </c>
      <c r="JM261" s="531">
        <f t="shared" si="624"/>
        <v>0</v>
      </c>
      <c r="JN261" s="531">
        <f t="shared" si="625"/>
        <v>0</v>
      </c>
      <c r="JO261" s="531">
        <f t="shared" si="626"/>
        <v>0</v>
      </c>
      <c r="JQ261" s="532">
        <f>IF(EXACT(A261,LCI!A101),LCI!Q101,-1*10^6)</f>
        <v>0</v>
      </c>
      <c r="JR261" s="532">
        <f t="shared" si="627"/>
        <v>0</v>
      </c>
      <c r="JS261" s="532">
        <f t="shared" si="628"/>
        <v>0</v>
      </c>
      <c r="JT261" s="532">
        <f t="shared" si="629"/>
        <v>0</v>
      </c>
      <c r="JU261" s="532">
        <f t="shared" si="630"/>
        <v>0</v>
      </c>
      <c r="JV261" s="532">
        <f t="shared" si="631"/>
        <v>0</v>
      </c>
      <c r="JW261" s="532">
        <f t="shared" si="632"/>
        <v>0</v>
      </c>
      <c r="JX261" s="532">
        <f t="shared" si="633"/>
        <v>0</v>
      </c>
      <c r="JY261" s="532">
        <f t="shared" si="634"/>
        <v>0</v>
      </c>
      <c r="JZ261" s="532">
        <f t="shared" si="635"/>
        <v>0</v>
      </c>
      <c r="KA261" s="532">
        <f t="shared" si="636"/>
        <v>0</v>
      </c>
      <c r="KB261" s="532">
        <f t="shared" si="637"/>
        <v>0</v>
      </c>
      <c r="KC261" s="532">
        <f t="shared" si="638"/>
        <v>0</v>
      </c>
      <c r="KD261" s="532">
        <f t="shared" si="639"/>
        <v>0</v>
      </c>
      <c r="KE261" s="532">
        <f t="shared" si="640"/>
        <v>0</v>
      </c>
      <c r="KF261" s="532">
        <f t="shared" si="641"/>
        <v>0</v>
      </c>
      <c r="KG261" s="532">
        <f t="shared" si="642"/>
        <v>0</v>
      </c>
      <c r="KH261" s="532">
        <f t="shared" si="643"/>
        <v>0</v>
      </c>
      <c r="KI261" s="532">
        <f t="shared" si="644"/>
        <v>0</v>
      </c>
      <c r="KJ261" s="532">
        <f t="shared" si="645"/>
        <v>0</v>
      </c>
      <c r="KK261" s="532">
        <f t="shared" si="646"/>
        <v>0</v>
      </c>
      <c r="KL261" s="532">
        <f t="shared" si="647"/>
        <v>0</v>
      </c>
      <c r="KN261" s="533">
        <f>IF(EXACT(A261,LCI!A101),LCI!R101,-1*10^6)</f>
        <v>0</v>
      </c>
      <c r="KO261" s="533">
        <f t="shared" si="648"/>
        <v>0</v>
      </c>
      <c r="KP261" s="533">
        <f t="shared" si="649"/>
        <v>0</v>
      </c>
      <c r="KQ261" s="533">
        <f t="shared" si="650"/>
        <v>0</v>
      </c>
      <c r="KR261" s="533">
        <f t="shared" si="651"/>
        <v>0</v>
      </c>
      <c r="KS261" s="533">
        <f t="shared" si="652"/>
        <v>0</v>
      </c>
      <c r="KT261" s="533">
        <f t="shared" si="653"/>
        <v>0</v>
      </c>
      <c r="KU261" s="533">
        <f t="shared" si="654"/>
        <v>0</v>
      </c>
      <c r="KV261" s="533">
        <f t="shared" si="655"/>
        <v>0</v>
      </c>
      <c r="KW261" s="533">
        <f t="shared" si="656"/>
        <v>0</v>
      </c>
      <c r="KX261" s="533">
        <f t="shared" si="657"/>
        <v>0</v>
      </c>
      <c r="KY261" s="533">
        <f t="shared" si="658"/>
        <v>0</v>
      </c>
      <c r="KZ261" s="533">
        <f t="shared" si="659"/>
        <v>0</v>
      </c>
      <c r="LA261" s="533">
        <f t="shared" si="660"/>
        <v>0</v>
      </c>
      <c r="LB261" s="533">
        <f t="shared" si="661"/>
        <v>0</v>
      </c>
      <c r="LC261" s="533">
        <f t="shared" si="662"/>
        <v>0</v>
      </c>
      <c r="LD261" s="533">
        <f t="shared" si="663"/>
        <v>0</v>
      </c>
      <c r="LE261" s="533">
        <f t="shared" si="664"/>
        <v>0</v>
      </c>
      <c r="LF261" s="533">
        <f t="shared" si="665"/>
        <v>0</v>
      </c>
      <c r="LG261" s="533">
        <f t="shared" si="666"/>
        <v>0</v>
      </c>
      <c r="LH261" s="533">
        <f t="shared" si="667"/>
        <v>0</v>
      </c>
      <c r="LI261" s="533">
        <f t="shared" si="668"/>
        <v>0</v>
      </c>
    </row>
    <row r="262" spans="1:321" x14ac:dyDescent="0.25">
      <c r="A262" s="14" t="str">
        <f>LCI!A102</f>
        <v>JP-8 (kg/yr)</v>
      </c>
      <c r="B262" s="43"/>
      <c r="C262" s="43"/>
      <c r="D262" s="43"/>
      <c r="E262" s="43"/>
      <c r="F262" s="43"/>
      <c r="G262" s="43"/>
      <c r="H262" s="43"/>
      <c r="I262" s="43"/>
      <c r="J262" s="43"/>
      <c r="K262" s="43"/>
      <c r="L262" s="43"/>
      <c r="M262" s="43"/>
      <c r="N262" s="43"/>
      <c r="O262" s="258"/>
      <c r="P262" s="252"/>
      <c r="Q262" s="252"/>
      <c r="R262" s="252"/>
      <c r="S262" s="252"/>
      <c r="T262" s="269"/>
      <c r="U262" s="252"/>
      <c r="V262" s="252"/>
      <c r="X262" s="45">
        <f>IF(EXACT(A262,LCI!A102),LCI!G102,-1*10^6)</f>
        <v>0.60735814391351217</v>
      </c>
      <c r="Y262" s="47">
        <f t="shared" si="708"/>
        <v>0</v>
      </c>
      <c r="Z262" s="47">
        <f t="shared" si="709"/>
        <v>0</v>
      </c>
      <c r="AA262" s="47">
        <f t="shared" si="710"/>
        <v>0</v>
      </c>
      <c r="AB262" s="47">
        <f t="shared" si="414"/>
        <v>0</v>
      </c>
      <c r="AC262" s="47">
        <f t="shared" si="415"/>
        <v>0</v>
      </c>
      <c r="AD262" s="47">
        <f t="shared" si="416"/>
        <v>0</v>
      </c>
      <c r="AE262" s="47">
        <f t="shared" si="417"/>
        <v>0</v>
      </c>
      <c r="AF262" s="47">
        <f t="shared" si="418"/>
        <v>0</v>
      </c>
      <c r="AG262" s="47">
        <f t="shared" si="419"/>
        <v>0</v>
      </c>
      <c r="AH262" s="47">
        <f t="shared" si="420"/>
        <v>0</v>
      </c>
      <c r="AI262" s="47">
        <f t="shared" si="421"/>
        <v>0</v>
      </c>
      <c r="AJ262" s="47">
        <f t="shared" si="711"/>
        <v>0</v>
      </c>
      <c r="AK262" s="47">
        <f t="shared" si="712"/>
        <v>0</v>
      </c>
      <c r="AL262" s="262">
        <f t="shared" si="713"/>
        <v>0</v>
      </c>
      <c r="AM262" s="260">
        <f t="shared" si="714"/>
        <v>0</v>
      </c>
      <c r="AN262" s="260">
        <f t="shared" si="681"/>
        <v>0</v>
      </c>
      <c r="AO262" s="260">
        <f t="shared" si="682"/>
        <v>0</v>
      </c>
      <c r="AP262" s="260">
        <f t="shared" si="683"/>
        <v>0</v>
      </c>
      <c r="AQ262" s="260">
        <f t="shared" si="684"/>
        <v>0</v>
      </c>
      <c r="AR262" s="260">
        <f t="shared" si="685"/>
        <v>0</v>
      </c>
      <c r="AS262" s="260">
        <f t="shared" si="686"/>
        <v>0</v>
      </c>
      <c r="AU262" s="41">
        <f>IF(EXACT(A262,LCI!A102),LCI!H102,-1*10^6)</f>
        <v>-100</v>
      </c>
      <c r="AV262" s="71">
        <f t="shared" si="432"/>
        <v>0</v>
      </c>
      <c r="AW262" s="71">
        <f t="shared" si="433"/>
        <v>0</v>
      </c>
      <c r="AX262" s="71">
        <f t="shared" si="434"/>
        <v>0</v>
      </c>
      <c r="AY262" s="71">
        <f t="shared" si="435"/>
        <v>0</v>
      </c>
      <c r="AZ262" s="71">
        <f t="shared" si="436"/>
        <v>0</v>
      </c>
      <c r="BA262" s="71">
        <f t="shared" si="437"/>
        <v>0</v>
      </c>
      <c r="BB262" s="71">
        <f t="shared" si="438"/>
        <v>0</v>
      </c>
      <c r="BC262" s="71">
        <f t="shared" si="439"/>
        <v>0</v>
      </c>
      <c r="BD262" s="520">
        <f t="shared" si="440"/>
        <v>0</v>
      </c>
      <c r="BE262" s="521">
        <f t="shared" si="441"/>
        <v>0</v>
      </c>
      <c r="BF262" s="71">
        <f t="shared" si="442"/>
        <v>0</v>
      </c>
      <c r="BG262" s="521">
        <f t="shared" si="443"/>
        <v>0</v>
      </c>
      <c r="BH262" s="71">
        <f t="shared" si="444"/>
        <v>0</v>
      </c>
      <c r="BI262" s="71">
        <f t="shared" si="445"/>
        <v>0</v>
      </c>
      <c r="BJ262" s="71">
        <f t="shared" si="446"/>
        <v>0</v>
      </c>
      <c r="BK262" s="71">
        <f t="shared" si="447"/>
        <v>0</v>
      </c>
      <c r="BL262" s="71">
        <f t="shared" si="448"/>
        <v>0</v>
      </c>
      <c r="BM262" s="71">
        <f t="shared" si="449"/>
        <v>0</v>
      </c>
      <c r="BN262" s="71">
        <f t="shared" si="450"/>
        <v>0</v>
      </c>
      <c r="BO262" s="71">
        <f t="shared" si="451"/>
        <v>0</v>
      </c>
      <c r="BP262" s="71">
        <f t="shared" si="452"/>
        <v>0</v>
      </c>
      <c r="BR262" s="507">
        <f>IF(EXACT(A262,LCI!A102),LCI!I102,-1*10^6)</f>
        <v>0</v>
      </c>
      <c r="BS262" s="507">
        <f t="shared" si="474"/>
        <v>0</v>
      </c>
      <c r="BT262" s="507">
        <f t="shared" si="475"/>
        <v>0</v>
      </c>
      <c r="BU262" s="507">
        <f t="shared" si="475"/>
        <v>0</v>
      </c>
      <c r="BV262" s="507">
        <f t="shared" si="475"/>
        <v>0</v>
      </c>
      <c r="BW262" s="507">
        <f t="shared" si="454"/>
        <v>0</v>
      </c>
      <c r="BX262" s="507">
        <f t="shared" si="455"/>
        <v>0</v>
      </c>
      <c r="BY262" s="507">
        <f t="shared" si="456"/>
        <v>0</v>
      </c>
      <c r="BZ262" s="507">
        <f t="shared" si="457"/>
        <v>0</v>
      </c>
      <c r="CA262" s="507">
        <f t="shared" si="458"/>
        <v>0</v>
      </c>
      <c r="CB262" s="507">
        <f t="shared" si="459"/>
        <v>0</v>
      </c>
      <c r="CC262" s="507">
        <f t="shared" si="460"/>
        <v>0</v>
      </c>
      <c r="CD262" s="507">
        <f t="shared" si="461"/>
        <v>0</v>
      </c>
      <c r="CE262" s="507">
        <f t="shared" si="462"/>
        <v>0</v>
      </c>
      <c r="CF262" s="507">
        <f t="shared" si="463"/>
        <v>0</v>
      </c>
      <c r="CG262" s="507">
        <f t="shared" si="463"/>
        <v>0</v>
      </c>
      <c r="CH262" s="507">
        <f t="shared" si="463"/>
        <v>0</v>
      </c>
      <c r="CI262" s="507">
        <f t="shared" si="465"/>
        <v>0</v>
      </c>
      <c r="CJ262" s="507">
        <f t="shared" si="466"/>
        <v>0</v>
      </c>
      <c r="CK262" s="507">
        <f t="shared" si="467"/>
        <v>0</v>
      </c>
      <c r="CL262" s="507">
        <f t="shared" si="476"/>
        <v>0</v>
      </c>
      <c r="CM262" s="507">
        <f t="shared" si="468"/>
        <v>0</v>
      </c>
      <c r="CO262" s="511">
        <f>IF(EXACT(A262,LCI!A102),LCI!F102,-1*10^6)</f>
        <v>54</v>
      </c>
      <c r="CP262" s="511">
        <f t="shared" si="477"/>
        <v>0</v>
      </c>
      <c r="CQ262" s="511">
        <f t="shared" si="478"/>
        <v>0</v>
      </c>
      <c r="CR262" s="511">
        <f t="shared" si="479"/>
        <v>0</v>
      </c>
      <c r="CS262" s="511">
        <f t="shared" si="480"/>
        <v>0</v>
      </c>
      <c r="CT262" s="511">
        <f t="shared" si="481"/>
        <v>0</v>
      </c>
      <c r="CU262" s="511">
        <f t="shared" si="482"/>
        <v>0</v>
      </c>
      <c r="CV262" s="511">
        <f t="shared" si="483"/>
        <v>0</v>
      </c>
      <c r="CW262" s="511">
        <f t="shared" si="484"/>
        <v>0</v>
      </c>
      <c r="CX262" s="511">
        <f t="shared" si="485"/>
        <v>0</v>
      </c>
      <c r="CY262" s="511">
        <f t="shared" si="486"/>
        <v>0</v>
      </c>
      <c r="CZ262" s="511">
        <f t="shared" si="487"/>
        <v>0</v>
      </c>
      <c r="DA262" s="511">
        <f t="shared" si="488"/>
        <v>0</v>
      </c>
      <c r="DB262" s="511">
        <f t="shared" si="489"/>
        <v>0</v>
      </c>
      <c r="DC262" s="511">
        <f t="shared" si="490"/>
        <v>0</v>
      </c>
      <c r="DD262" s="511">
        <f t="shared" si="491"/>
        <v>0</v>
      </c>
      <c r="DE262" s="511">
        <f t="shared" si="492"/>
        <v>0</v>
      </c>
      <c r="DF262" s="511">
        <f t="shared" si="493"/>
        <v>0</v>
      </c>
      <c r="DG262" s="511">
        <f t="shared" si="494"/>
        <v>0</v>
      </c>
      <c r="DH262" s="511">
        <f t="shared" si="495"/>
        <v>0</v>
      </c>
      <c r="DI262" s="511">
        <f t="shared" si="496"/>
        <v>0</v>
      </c>
      <c r="DJ262" s="511">
        <f t="shared" si="497"/>
        <v>0</v>
      </c>
      <c r="DL262" s="530">
        <f>IF(EXACT(A262,LCI!A102),LCI!J102,-1*10^6)</f>
        <v>0</v>
      </c>
      <c r="DM262" s="530">
        <f t="shared" si="501"/>
        <v>0</v>
      </c>
      <c r="DN262" s="530">
        <f t="shared" si="502"/>
        <v>0</v>
      </c>
      <c r="DO262" s="530">
        <f t="shared" si="503"/>
        <v>0</v>
      </c>
      <c r="DP262" s="530">
        <f t="shared" si="504"/>
        <v>0</v>
      </c>
      <c r="DQ262" s="530">
        <f t="shared" si="505"/>
        <v>0</v>
      </c>
      <c r="DR262" s="530">
        <f t="shared" si="506"/>
        <v>0</v>
      </c>
      <c r="DS262" s="530">
        <f t="shared" si="507"/>
        <v>0</v>
      </c>
      <c r="DT262" s="530">
        <f t="shared" si="508"/>
        <v>0</v>
      </c>
      <c r="DU262" s="530">
        <f t="shared" si="509"/>
        <v>0</v>
      </c>
      <c r="DV262" s="530">
        <f t="shared" si="510"/>
        <v>0</v>
      </c>
      <c r="DW262" s="530">
        <f t="shared" si="511"/>
        <v>0</v>
      </c>
      <c r="DX262" s="530">
        <f t="shared" si="512"/>
        <v>0</v>
      </c>
      <c r="DY262" s="530">
        <f t="shared" si="513"/>
        <v>0</v>
      </c>
      <c r="DZ262" s="530">
        <f t="shared" si="514"/>
        <v>0</v>
      </c>
      <c r="EA262" s="530">
        <f t="shared" si="515"/>
        <v>0</v>
      </c>
      <c r="EB262" s="530">
        <f t="shared" si="516"/>
        <v>0</v>
      </c>
      <c r="EC262" s="530">
        <f t="shared" si="517"/>
        <v>0</v>
      </c>
      <c r="ED262" s="530">
        <f t="shared" si="518"/>
        <v>0</v>
      </c>
      <c r="EE262" s="530">
        <f t="shared" si="519"/>
        <v>0</v>
      </c>
      <c r="EF262" s="530">
        <f t="shared" si="520"/>
        <v>0</v>
      </c>
      <c r="EG262" s="530">
        <f t="shared" si="521"/>
        <v>0</v>
      </c>
      <c r="EI262" s="535">
        <f>IF(EXACT(A262,LCI!A102),LCI!K102,-1*10^6)</f>
        <v>0</v>
      </c>
      <c r="EJ262" s="531">
        <f t="shared" si="522"/>
        <v>0</v>
      </c>
      <c r="EK262" s="536">
        <f t="shared" si="523"/>
        <v>0</v>
      </c>
      <c r="EL262" s="531">
        <f t="shared" si="524"/>
        <v>0</v>
      </c>
      <c r="EM262" s="531">
        <f t="shared" si="525"/>
        <v>0</v>
      </c>
      <c r="EN262" s="531">
        <f t="shared" si="526"/>
        <v>0</v>
      </c>
      <c r="EO262" s="531">
        <f t="shared" si="527"/>
        <v>0</v>
      </c>
      <c r="EP262" s="531">
        <f t="shared" si="528"/>
        <v>0</v>
      </c>
      <c r="EQ262" s="531">
        <f t="shared" si="529"/>
        <v>0</v>
      </c>
      <c r="ER262" s="531">
        <f t="shared" si="530"/>
        <v>0</v>
      </c>
      <c r="ES262" s="531">
        <f t="shared" si="531"/>
        <v>0</v>
      </c>
      <c r="ET262" s="531">
        <f t="shared" si="532"/>
        <v>0</v>
      </c>
      <c r="EU262" s="531">
        <f t="shared" si="533"/>
        <v>0</v>
      </c>
      <c r="EV262" s="531">
        <f t="shared" si="534"/>
        <v>0</v>
      </c>
      <c r="EW262" s="531">
        <f t="shared" si="535"/>
        <v>0</v>
      </c>
      <c r="EX262" s="531">
        <f t="shared" si="536"/>
        <v>0</v>
      </c>
      <c r="EY262" s="531">
        <f t="shared" si="537"/>
        <v>0</v>
      </c>
      <c r="EZ262" s="531">
        <f t="shared" si="538"/>
        <v>0</v>
      </c>
      <c r="FA262" s="531">
        <f t="shared" si="539"/>
        <v>0</v>
      </c>
      <c r="FB262" s="531">
        <f t="shared" si="540"/>
        <v>0</v>
      </c>
      <c r="FC262" s="531">
        <f t="shared" si="541"/>
        <v>0</v>
      </c>
      <c r="FD262" s="531">
        <f t="shared" si="542"/>
        <v>0</v>
      </c>
      <c r="FF262" s="532">
        <f>IF(EXACT(A262,LCI!A102),LCI!L102,-1*10^6)</f>
        <v>0</v>
      </c>
      <c r="FG262" s="532">
        <f t="shared" si="543"/>
        <v>0</v>
      </c>
      <c r="FH262" s="532">
        <f t="shared" si="544"/>
        <v>0</v>
      </c>
      <c r="FI262" s="532">
        <f t="shared" si="545"/>
        <v>0</v>
      </c>
      <c r="FJ262" s="532">
        <f t="shared" si="546"/>
        <v>0</v>
      </c>
      <c r="FK262" s="532">
        <f t="shared" si="547"/>
        <v>0</v>
      </c>
      <c r="FL262" s="532">
        <f t="shared" si="548"/>
        <v>0</v>
      </c>
      <c r="FM262" s="532">
        <f t="shared" si="549"/>
        <v>0</v>
      </c>
      <c r="FN262" s="532">
        <f t="shared" si="550"/>
        <v>0</v>
      </c>
      <c r="FO262" s="532">
        <f t="shared" si="551"/>
        <v>0</v>
      </c>
      <c r="FP262" s="532">
        <f t="shared" si="552"/>
        <v>0</v>
      </c>
      <c r="FQ262" s="532">
        <f t="shared" si="553"/>
        <v>0</v>
      </c>
      <c r="FR262" s="532">
        <f t="shared" si="554"/>
        <v>0</v>
      </c>
      <c r="FS262" s="532">
        <f t="shared" si="555"/>
        <v>0</v>
      </c>
      <c r="FT262" s="532">
        <f t="shared" si="556"/>
        <v>0</v>
      </c>
      <c r="FU262" s="532">
        <f t="shared" si="557"/>
        <v>0</v>
      </c>
      <c r="FV262" s="532">
        <f t="shared" si="558"/>
        <v>0</v>
      </c>
      <c r="FW262" s="532">
        <f t="shared" si="559"/>
        <v>0</v>
      </c>
      <c r="FX262" s="532">
        <f t="shared" si="560"/>
        <v>0</v>
      </c>
      <c r="FY262" s="532">
        <f t="shared" si="561"/>
        <v>0</v>
      </c>
      <c r="FZ262" s="532">
        <f t="shared" si="562"/>
        <v>0</v>
      </c>
      <c r="GA262" s="532">
        <f t="shared" si="563"/>
        <v>0</v>
      </c>
      <c r="GC262" s="533">
        <f>IF(EXACT(A262,LCI!A102),LCI!M102,-1*10^6)</f>
        <v>0</v>
      </c>
      <c r="GD262" s="533">
        <f t="shared" si="564"/>
        <v>0</v>
      </c>
      <c r="GE262" s="533">
        <f t="shared" si="565"/>
        <v>0</v>
      </c>
      <c r="GF262" s="533">
        <f t="shared" si="566"/>
        <v>0</v>
      </c>
      <c r="GG262" s="533">
        <f t="shared" si="567"/>
        <v>0</v>
      </c>
      <c r="GH262" s="533">
        <f t="shared" si="568"/>
        <v>0</v>
      </c>
      <c r="GI262" s="533">
        <f t="shared" si="569"/>
        <v>0</v>
      </c>
      <c r="GJ262" s="533">
        <f t="shared" si="570"/>
        <v>0</v>
      </c>
      <c r="GK262" s="533">
        <f t="shared" si="571"/>
        <v>0</v>
      </c>
      <c r="GL262" s="533">
        <f t="shared" si="572"/>
        <v>0</v>
      </c>
      <c r="GM262" s="533">
        <f t="shared" si="573"/>
        <v>0</v>
      </c>
      <c r="GN262" s="533">
        <f t="shared" si="574"/>
        <v>0</v>
      </c>
      <c r="GO262" s="533">
        <f t="shared" si="575"/>
        <v>0</v>
      </c>
      <c r="GP262" s="533">
        <f t="shared" si="576"/>
        <v>0</v>
      </c>
      <c r="GQ262" s="533">
        <f t="shared" si="577"/>
        <v>0</v>
      </c>
      <c r="GR262" s="533">
        <f t="shared" si="578"/>
        <v>0</v>
      </c>
      <c r="GS262" s="533">
        <f t="shared" si="579"/>
        <v>0</v>
      </c>
      <c r="GT262" s="533">
        <f t="shared" si="580"/>
        <v>0</v>
      </c>
      <c r="GU262" s="533">
        <f t="shared" si="581"/>
        <v>0</v>
      </c>
      <c r="GV262" s="533">
        <f t="shared" si="582"/>
        <v>0</v>
      </c>
      <c r="GW262" s="533">
        <f t="shared" si="583"/>
        <v>0</v>
      </c>
      <c r="GX262" s="533">
        <f t="shared" si="584"/>
        <v>0</v>
      </c>
      <c r="GZ262" s="511">
        <f>IF(EXACT(A262,LCI!A102),LCI!N102,-1*10^6)</f>
        <v>0</v>
      </c>
      <c r="HA262" s="511"/>
      <c r="HB262" s="511"/>
      <c r="HC262" s="511"/>
      <c r="HD262" s="511"/>
      <c r="HE262" s="511"/>
      <c r="HF262" s="511"/>
      <c r="HG262" s="511"/>
      <c r="HH262" s="511"/>
      <c r="HI262" s="511"/>
      <c r="HJ262" s="511"/>
      <c r="HK262" s="511"/>
      <c r="HL262" s="511"/>
      <c r="HM262" s="511"/>
      <c r="HN262" s="511"/>
      <c r="HO262" s="511"/>
      <c r="HP262" s="511"/>
      <c r="HQ262" s="511"/>
      <c r="HR262" s="511"/>
      <c r="HS262" s="511"/>
      <c r="HT262" s="511"/>
      <c r="HU262" s="511"/>
      <c r="HW262" s="534">
        <f>IF(EXACT(A262,LCI!A102),LCI!O102,-1*10^6)</f>
        <v>0</v>
      </c>
      <c r="HX262" s="534">
        <f t="shared" si="585"/>
        <v>0</v>
      </c>
      <c r="HY262" s="534">
        <f t="shared" si="586"/>
        <v>0</v>
      </c>
      <c r="HZ262" s="534">
        <f t="shared" si="587"/>
        <v>0</v>
      </c>
      <c r="IA262" s="534">
        <f t="shared" si="588"/>
        <v>0</v>
      </c>
      <c r="IB262" s="534">
        <f t="shared" si="589"/>
        <v>0</v>
      </c>
      <c r="IC262" s="534">
        <f t="shared" si="590"/>
        <v>0</v>
      </c>
      <c r="ID262" s="534">
        <f t="shared" si="591"/>
        <v>0</v>
      </c>
      <c r="IE262" s="534">
        <f t="shared" si="592"/>
        <v>0</v>
      </c>
      <c r="IF262" s="534">
        <f t="shared" si="593"/>
        <v>0</v>
      </c>
      <c r="IG262" s="534">
        <f t="shared" si="594"/>
        <v>0</v>
      </c>
      <c r="IH262" s="534">
        <f t="shared" si="595"/>
        <v>0</v>
      </c>
      <c r="II262" s="534">
        <f t="shared" si="596"/>
        <v>0</v>
      </c>
      <c r="IJ262" s="534">
        <f t="shared" si="597"/>
        <v>0</v>
      </c>
      <c r="IK262" s="534">
        <f t="shared" si="598"/>
        <v>0</v>
      </c>
      <c r="IL262" s="534">
        <f t="shared" si="599"/>
        <v>0</v>
      </c>
      <c r="IM262" s="534">
        <f t="shared" si="600"/>
        <v>0</v>
      </c>
      <c r="IN262" s="534">
        <f t="shared" si="601"/>
        <v>0</v>
      </c>
      <c r="IO262" s="534">
        <f t="shared" si="602"/>
        <v>0</v>
      </c>
      <c r="IP262" s="534">
        <f t="shared" si="603"/>
        <v>0</v>
      </c>
      <c r="IQ262" s="534">
        <f t="shared" si="604"/>
        <v>0</v>
      </c>
      <c r="IR262" s="534">
        <f t="shared" si="605"/>
        <v>0</v>
      </c>
      <c r="IT262" s="531">
        <f>IF(EXACT(A262,LCI!A102),LCI!P102,-1*10^6)</f>
        <v>0</v>
      </c>
      <c r="IU262" s="531">
        <f t="shared" si="606"/>
        <v>0</v>
      </c>
      <c r="IV262" s="531">
        <f t="shared" si="607"/>
        <v>0</v>
      </c>
      <c r="IW262" s="531">
        <f t="shared" si="608"/>
        <v>0</v>
      </c>
      <c r="IX262" s="531">
        <f t="shared" si="609"/>
        <v>0</v>
      </c>
      <c r="IY262" s="531">
        <f t="shared" si="610"/>
        <v>0</v>
      </c>
      <c r="IZ262" s="531">
        <f t="shared" si="611"/>
        <v>0</v>
      </c>
      <c r="JA262" s="531">
        <f t="shared" si="612"/>
        <v>0</v>
      </c>
      <c r="JB262" s="531">
        <f t="shared" si="613"/>
        <v>0</v>
      </c>
      <c r="JC262" s="531">
        <f t="shared" si="614"/>
        <v>0</v>
      </c>
      <c r="JD262" s="531">
        <f t="shared" si="615"/>
        <v>0</v>
      </c>
      <c r="JE262" s="531">
        <f t="shared" si="616"/>
        <v>0</v>
      </c>
      <c r="JF262" s="531">
        <f t="shared" si="617"/>
        <v>0</v>
      </c>
      <c r="JG262" s="531">
        <f t="shared" si="618"/>
        <v>0</v>
      </c>
      <c r="JH262" s="531">
        <f t="shared" si="619"/>
        <v>0</v>
      </c>
      <c r="JI262" s="531">
        <f t="shared" si="620"/>
        <v>0</v>
      </c>
      <c r="JJ262" s="531">
        <f t="shared" si="621"/>
        <v>0</v>
      </c>
      <c r="JK262" s="531">
        <f t="shared" si="622"/>
        <v>0</v>
      </c>
      <c r="JL262" s="531">
        <f t="shared" si="623"/>
        <v>0</v>
      </c>
      <c r="JM262" s="531">
        <f t="shared" si="624"/>
        <v>0</v>
      </c>
      <c r="JN262" s="531">
        <f t="shared" si="625"/>
        <v>0</v>
      </c>
      <c r="JO262" s="531">
        <f t="shared" si="626"/>
        <v>0</v>
      </c>
      <c r="JQ262" s="532">
        <f>IF(EXACT(A262,LCI!A102),LCI!Q102,-1*10^6)</f>
        <v>0</v>
      </c>
      <c r="JR262" s="532">
        <f t="shared" si="627"/>
        <v>0</v>
      </c>
      <c r="JS262" s="532">
        <f t="shared" si="628"/>
        <v>0</v>
      </c>
      <c r="JT262" s="532">
        <f t="shared" si="629"/>
        <v>0</v>
      </c>
      <c r="JU262" s="532">
        <f t="shared" si="630"/>
        <v>0</v>
      </c>
      <c r="JV262" s="532">
        <f t="shared" si="631"/>
        <v>0</v>
      </c>
      <c r="JW262" s="532">
        <f t="shared" si="632"/>
        <v>0</v>
      </c>
      <c r="JX262" s="532">
        <f t="shared" si="633"/>
        <v>0</v>
      </c>
      <c r="JY262" s="532">
        <f t="shared" si="634"/>
        <v>0</v>
      </c>
      <c r="JZ262" s="532">
        <f t="shared" si="635"/>
        <v>0</v>
      </c>
      <c r="KA262" s="532">
        <f t="shared" si="636"/>
        <v>0</v>
      </c>
      <c r="KB262" s="532">
        <f t="shared" si="637"/>
        <v>0</v>
      </c>
      <c r="KC262" s="532">
        <f t="shared" si="638"/>
        <v>0</v>
      </c>
      <c r="KD262" s="532">
        <f t="shared" si="639"/>
        <v>0</v>
      </c>
      <c r="KE262" s="532">
        <f t="shared" si="640"/>
        <v>0</v>
      </c>
      <c r="KF262" s="532">
        <f t="shared" si="641"/>
        <v>0</v>
      </c>
      <c r="KG262" s="532">
        <f t="shared" si="642"/>
        <v>0</v>
      </c>
      <c r="KH262" s="532">
        <f t="shared" si="643"/>
        <v>0</v>
      </c>
      <c r="KI262" s="532">
        <f t="shared" si="644"/>
        <v>0</v>
      </c>
      <c r="KJ262" s="532">
        <f t="shared" si="645"/>
        <v>0</v>
      </c>
      <c r="KK262" s="532">
        <f t="shared" si="646"/>
        <v>0</v>
      </c>
      <c r="KL262" s="532">
        <f t="shared" si="647"/>
        <v>0</v>
      </c>
      <c r="KN262" s="533">
        <f>IF(EXACT(A262,LCI!A102),LCI!R102,-1*10^6)</f>
        <v>0</v>
      </c>
      <c r="KO262" s="533">
        <f t="shared" si="648"/>
        <v>0</v>
      </c>
      <c r="KP262" s="533">
        <f t="shared" si="649"/>
        <v>0</v>
      </c>
      <c r="KQ262" s="533">
        <f t="shared" si="650"/>
        <v>0</v>
      </c>
      <c r="KR262" s="533">
        <f t="shared" si="651"/>
        <v>0</v>
      </c>
      <c r="KS262" s="533">
        <f t="shared" si="652"/>
        <v>0</v>
      </c>
      <c r="KT262" s="533">
        <f t="shared" si="653"/>
        <v>0</v>
      </c>
      <c r="KU262" s="533">
        <f t="shared" si="654"/>
        <v>0</v>
      </c>
      <c r="KV262" s="533">
        <f t="shared" si="655"/>
        <v>0</v>
      </c>
      <c r="KW262" s="533">
        <f t="shared" si="656"/>
        <v>0</v>
      </c>
      <c r="KX262" s="533">
        <f t="shared" si="657"/>
        <v>0</v>
      </c>
      <c r="KY262" s="533">
        <f t="shared" si="658"/>
        <v>0</v>
      </c>
      <c r="KZ262" s="533">
        <f t="shared" si="659"/>
        <v>0</v>
      </c>
      <c r="LA262" s="533">
        <f t="shared" si="660"/>
        <v>0</v>
      </c>
      <c r="LB262" s="533">
        <f t="shared" si="661"/>
        <v>0</v>
      </c>
      <c r="LC262" s="533">
        <f t="shared" si="662"/>
        <v>0</v>
      </c>
      <c r="LD262" s="533">
        <f t="shared" si="663"/>
        <v>0</v>
      </c>
      <c r="LE262" s="533">
        <f t="shared" si="664"/>
        <v>0</v>
      </c>
      <c r="LF262" s="533">
        <f t="shared" si="665"/>
        <v>0</v>
      </c>
      <c r="LG262" s="533">
        <f t="shared" si="666"/>
        <v>0</v>
      </c>
      <c r="LH262" s="533">
        <f t="shared" si="667"/>
        <v>0</v>
      </c>
      <c r="LI262" s="533">
        <f t="shared" si="668"/>
        <v>0</v>
      </c>
    </row>
    <row r="263" spans="1:321" x14ac:dyDescent="0.25">
      <c r="A263" s="14" t="str">
        <f>LCI!A103</f>
        <v>LPG, Produced (kg/yr)</v>
      </c>
      <c r="B263" s="43">
        <f>B145</f>
        <v>0</v>
      </c>
      <c r="C263" s="43">
        <f t="shared" ref="C263:P263" si="717">C145</f>
        <v>4022.8439472000009</v>
      </c>
      <c r="D263" s="43">
        <f t="shared" si="717"/>
        <v>0</v>
      </c>
      <c r="E263" s="43">
        <f t="shared" si="717"/>
        <v>0</v>
      </c>
      <c r="F263" s="43">
        <f t="shared" si="717"/>
        <v>0</v>
      </c>
      <c r="G263" s="43">
        <f t="shared" si="717"/>
        <v>0</v>
      </c>
      <c r="H263" s="43">
        <f t="shared" si="717"/>
        <v>0</v>
      </c>
      <c r="I263" s="43">
        <f t="shared" si="717"/>
        <v>0</v>
      </c>
      <c r="J263" s="43">
        <f t="shared" si="717"/>
        <v>0</v>
      </c>
      <c r="K263" s="43">
        <f t="shared" si="717"/>
        <v>0</v>
      </c>
      <c r="L263" s="43">
        <f t="shared" si="717"/>
        <v>0</v>
      </c>
      <c r="M263" s="43">
        <f t="shared" si="717"/>
        <v>59701.589861589629</v>
      </c>
      <c r="N263" s="43">
        <f t="shared" si="717"/>
        <v>147844.71000749999</v>
      </c>
      <c r="O263" s="258">
        <f t="shared" si="717"/>
        <v>0</v>
      </c>
      <c r="P263" s="252">
        <f t="shared" si="717"/>
        <v>0</v>
      </c>
      <c r="Q263" s="252"/>
      <c r="R263" s="252"/>
      <c r="S263" s="252"/>
      <c r="T263" s="269"/>
      <c r="U263" s="252"/>
      <c r="V263" s="252"/>
      <c r="X263" s="45">
        <f>IF(EXACT(A263,LCI!A103),LCI!G103,-1*10^6)</f>
        <v>0.64400000000000002</v>
      </c>
      <c r="Y263" s="47">
        <f t="shared" si="708"/>
        <v>0</v>
      </c>
      <c r="Z263" s="47">
        <f t="shared" si="709"/>
        <v>2590.7115019968005</v>
      </c>
      <c r="AA263" s="47">
        <f t="shared" si="710"/>
        <v>0</v>
      </c>
      <c r="AB263" s="47">
        <f t="shared" si="414"/>
        <v>0</v>
      </c>
      <c r="AC263" s="47">
        <f t="shared" si="415"/>
        <v>0</v>
      </c>
      <c r="AD263" s="47">
        <f t="shared" si="416"/>
        <v>0</v>
      </c>
      <c r="AE263" s="47">
        <f t="shared" si="417"/>
        <v>0</v>
      </c>
      <c r="AF263" s="47">
        <f t="shared" si="418"/>
        <v>0</v>
      </c>
      <c r="AG263" s="47">
        <f t="shared" si="419"/>
        <v>0</v>
      </c>
      <c r="AH263" s="47">
        <f t="shared" si="420"/>
        <v>0</v>
      </c>
      <c r="AI263" s="47">
        <f t="shared" si="421"/>
        <v>0</v>
      </c>
      <c r="AJ263" s="47">
        <f t="shared" si="711"/>
        <v>38447.823870863722</v>
      </c>
      <c r="AK263" s="47">
        <f t="shared" si="712"/>
        <v>95211.993244829995</v>
      </c>
      <c r="AL263" s="262">
        <f t="shared" si="713"/>
        <v>0</v>
      </c>
      <c r="AM263" s="260">
        <f t="shared" si="714"/>
        <v>0</v>
      </c>
      <c r="AN263" s="260">
        <f t="shared" si="681"/>
        <v>0</v>
      </c>
      <c r="AO263" s="260">
        <f t="shared" si="682"/>
        <v>0</v>
      </c>
      <c r="AP263" s="260">
        <f t="shared" si="683"/>
        <v>0</v>
      </c>
      <c r="AQ263" s="260">
        <f t="shared" si="684"/>
        <v>0</v>
      </c>
      <c r="AR263" s="260">
        <f t="shared" si="685"/>
        <v>0</v>
      </c>
      <c r="AS263" s="260">
        <f t="shared" si="686"/>
        <v>0</v>
      </c>
      <c r="AU263" s="41">
        <f>IF(EXACT(A263,LCI!A103),LCI!H103,-1*10^6)</f>
        <v>-100</v>
      </c>
      <c r="AV263" s="71">
        <f t="shared" si="432"/>
        <v>0</v>
      </c>
      <c r="AW263" s="71">
        <f t="shared" si="433"/>
        <v>-402284.3947200001</v>
      </c>
      <c r="AX263" s="71">
        <f t="shared" si="434"/>
        <v>0</v>
      </c>
      <c r="AY263" s="71">
        <f t="shared" si="435"/>
        <v>0</v>
      </c>
      <c r="AZ263" s="71">
        <f t="shared" si="436"/>
        <v>0</v>
      </c>
      <c r="BA263" s="71">
        <f t="shared" si="437"/>
        <v>0</v>
      </c>
      <c r="BB263" s="71">
        <f t="shared" si="438"/>
        <v>0</v>
      </c>
      <c r="BC263" s="71">
        <f t="shared" si="439"/>
        <v>0</v>
      </c>
      <c r="BD263" s="520">
        <f t="shared" si="440"/>
        <v>0</v>
      </c>
      <c r="BE263" s="521">
        <f t="shared" si="441"/>
        <v>0</v>
      </c>
      <c r="BF263" s="71">
        <f t="shared" si="442"/>
        <v>0</v>
      </c>
      <c r="BG263" s="521">
        <f t="shared" si="443"/>
        <v>-5970158.9861589633</v>
      </c>
      <c r="BH263" s="71">
        <f t="shared" si="444"/>
        <v>-14784471.00075</v>
      </c>
      <c r="BI263" s="71">
        <f t="shared" si="445"/>
        <v>0</v>
      </c>
      <c r="BJ263" s="71">
        <f t="shared" si="446"/>
        <v>0</v>
      </c>
      <c r="BK263" s="71">
        <f t="shared" si="447"/>
        <v>0</v>
      </c>
      <c r="BL263" s="71">
        <f t="shared" si="448"/>
        <v>0</v>
      </c>
      <c r="BM263" s="71">
        <f t="shared" si="449"/>
        <v>0</v>
      </c>
      <c r="BN263" s="71">
        <f t="shared" si="450"/>
        <v>0</v>
      </c>
      <c r="BO263" s="71">
        <f t="shared" si="451"/>
        <v>0</v>
      </c>
      <c r="BP263" s="71">
        <f t="shared" si="452"/>
        <v>0</v>
      </c>
      <c r="BR263" s="507">
        <f>IF(EXACT(A263,LCI!A103),LCI!I103,-1*10^6)</f>
        <v>0</v>
      </c>
      <c r="BS263" s="507">
        <f t="shared" si="474"/>
        <v>0</v>
      </c>
      <c r="BT263" s="507">
        <f t="shared" si="475"/>
        <v>0</v>
      </c>
      <c r="BU263" s="507">
        <f t="shared" si="475"/>
        <v>0</v>
      </c>
      <c r="BV263" s="507">
        <f t="shared" si="475"/>
        <v>0</v>
      </c>
      <c r="BW263" s="507">
        <f t="shared" si="454"/>
        <v>0</v>
      </c>
      <c r="BX263" s="507">
        <f t="shared" si="455"/>
        <v>0</v>
      </c>
      <c r="BY263" s="507">
        <f t="shared" si="456"/>
        <v>0</v>
      </c>
      <c r="BZ263" s="507">
        <f t="shared" si="457"/>
        <v>0</v>
      </c>
      <c r="CA263" s="507">
        <f t="shared" si="458"/>
        <v>0</v>
      </c>
      <c r="CB263" s="507">
        <f t="shared" si="459"/>
        <v>0</v>
      </c>
      <c r="CC263" s="507">
        <f t="shared" si="460"/>
        <v>0</v>
      </c>
      <c r="CD263" s="507">
        <f t="shared" si="461"/>
        <v>0</v>
      </c>
      <c r="CE263" s="507">
        <f t="shared" si="462"/>
        <v>0</v>
      </c>
      <c r="CF263" s="507">
        <f t="shared" si="463"/>
        <v>0</v>
      </c>
      <c r="CG263" s="507">
        <f t="shared" si="463"/>
        <v>0</v>
      </c>
      <c r="CH263" s="507">
        <f t="shared" si="463"/>
        <v>0</v>
      </c>
      <c r="CI263" s="507">
        <f t="shared" si="465"/>
        <v>0</v>
      </c>
      <c r="CJ263" s="507">
        <f t="shared" si="466"/>
        <v>0</v>
      </c>
      <c r="CK263" s="507">
        <f t="shared" si="467"/>
        <v>0</v>
      </c>
      <c r="CL263" s="507">
        <f t="shared" si="476"/>
        <v>0</v>
      </c>
      <c r="CM263" s="507">
        <f t="shared" si="468"/>
        <v>0</v>
      </c>
      <c r="CO263" s="511">
        <f>IF(EXACT(A263,LCI!A103),LCI!F103,-1*10^6)</f>
        <v>58</v>
      </c>
      <c r="CP263" s="511">
        <f t="shared" si="477"/>
        <v>0</v>
      </c>
      <c r="CQ263" s="511">
        <f t="shared" si="478"/>
        <v>233324.94893760004</v>
      </c>
      <c r="CR263" s="511">
        <f t="shared" si="479"/>
        <v>0</v>
      </c>
      <c r="CS263" s="511">
        <f t="shared" si="480"/>
        <v>0</v>
      </c>
      <c r="CT263" s="511">
        <f t="shared" si="481"/>
        <v>0</v>
      </c>
      <c r="CU263" s="511">
        <f t="shared" si="482"/>
        <v>0</v>
      </c>
      <c r="CV263" s="511">
        <f t="shared" si="483"/>
        <v>0</v>
      </c>
      <c r="CW263" s="511">
        <f t="shared" si="484"/>
        <v>0</v>
      </c>
      <c r="CX263" s="511">
        <f t="shared" si="485"/>
        <v>0</v>
      </c>
      <c r="CY263" s="511">
        <f t="shared" si="486"/>
        <v>0</v>
      </c>
      <c r="CZ263" s="511">
        <f t="shared" si="487"/>
        <v>0</v>
      </c>
      <c r="DA263" s="511">
        <f t="shared" si="488"/>
        <v>3462692.2119721984</v>
      </c>
      <c r="DB263" s="511">
        <f t="shared" si="489"/>
        <v>8574993.180435</v>
      </c>
      <c r="DC263" s="511">
        <f t="shared" si="490"/>
        <v>0</v>
      </c>
      <c r="DD263" s="511">
        <f t="shared" si="491"/>
        <v>0</v>
      </c>
      <c r="DE263" s="511">
        <f t="shared" si="492"/>
        <v>0</v>
      </c>
      <c r="DF263" s="511">
        <f t="shared" si="493"/>
        <v>0</v>
      </c>
      <c r="DG263" s="511">
        <f t="shared" si="494"/>
        <v>0</v>
      </c>
      <c r="DH263" s="511">
        <f t="shared" si="495"/>
        <v>0</v>
      </c>
      <c r="DI263" s="511">
        <f t="shared" si="496"/>
        <v>0</v>
      </c>
      <c r="DJ263" s="511">
        <f t="shared" si="497"/>
        <v>0</v>
      </c>
      <c r="DL263" s="530">
        <f>IF(EXACT(A263,LCI!A103),LCI!J103,-1*10^6)</f>
        <v>0</v>
      </c>
      <c r="DM263" s="530">
        <f t="shared" si="501"/>
        <v>0</v>
      </c>
      <c r="DN263" s="530">
        <f t="shared" si="502"/>
        <v>0</v>
      </c>
      <c r="DO263" s="530">
        <f t="shared" si="503"/>
        <v>0</v>
      </c>
      <c r="DP263" s="530">
        <f t="shared" si="504"/>
        <v>0</v>
      </c>
      <c r="DQ263" s="530">
        <f t="shared" si="505"/>
        <v>0</v>
      </c>
      <c r="DR263" s="530">
        <f t="shared" si="506"/>
        <v>0</v>
      </c>
      <c r="DS263" s="530">
        <f t="shared" si="507"/>
        <v>0</v>
      </c>
      <c r="DT263" s="530">
        <f t="shared" si="508"/>
        <v>0</v>
      </c>
      <c r="DU263" s="530">
        <f t="shared" si="509"/>
        <v>0</v>
      </c>
      <c r="DV263" s="530">
        <f t="shared" si="510"/>
        <v>0</v>
      </c>
      <c r="DW263" s="530">
        <f t="shared" si="511"/>
        <v>0</v>
      </c>
      <c r="DX263" s="530">
        <f t="shared" si="512"/>
        <v>0</v>
      </c>
      <c r="DY263" s="530">
        <f t="shared" si="513"/>
        <v>0</v>
      </c>
      <c r="DZ263" s="530">
        <f t="shared" si="514"/>
        <v>0</v>
      </c>
      <c r="EA263" s="530">
        <f t="shared" si="515"/>
        <v>0</v>
      </c>
      <c r="EB263" s="530">
        <f t="shared" si="516"/>
        <v>0</v>
      </c>
      <c r="EC263" s="530">
        <f t="shared" si="517"/>
        <v>0</v>
      </c>
      <c r="ED263" s="530">
        <f t="shared" si="518"/>
        <v>0</v>
      </c>
      <c r="EE263" s="530">
        <f t="shared" si="519"/>
        <v>0</v>
      </c>
      <c r="EF263" s="530">
        <f t="shared" si="520"/>
        <v>0</v>
      </c>
      <c r="EG263" s="530">
        <f t="shared" si="521"/>
        <v>0</v>
      </c>
      <c r="EI263" s="535">
        <f>IF(EXACT(A263,LCI!A103),LCI!K103,-1*10^6)</f>
        <v>0</v>
      </c>
      <c r="EJ263" s="531">
        <f t="shared" si="522"/>
        <v>0</v>
      </c>
      <c r="EK263" s="536">
        <f t="shared" si="523"/>
        <v>0</v>
      </c>
      <c r="EL263" s="531">
        <f t="shared" si="524"/>
        <v>0</v>
      </c>
      <c r="EM263" s="531">
        <f t="shared" si="525"/>
        <v>0</v>
      </c>
      <c r="EN263" s="531">
        <f t="shared" si="526"/>
        <v>0</v>
      </c>
      <c r="EO263" s="531">
        <f t="shared" si="527"/>
        <v>0</v>
      </c>
      <c r="EP263" s="531">
        <f t="shared" si="528"/>
        <v>0</v>
      </c>
      <c r="EQ263" s="531">
        <f t="shared" si="529"/>
        <v>0</v>
      </c>
      <c r="ER263" s="531">
        <f t="shared" si="530"/>
        <v>0</v>
      </c>
      <c r="ES263" s="531">
        <f t="shared" si="531"/>
        <v>0</v>
      </c>
      <c r="ET263" s="531">
        <f t="shared" si="532"/>
        <v>0</v>
      </c>
      <c r="EU263" s="531">
        <f t="shared" si="533"/>
        <v>0</v>
      </c>
      <c r="EV263" s="531">
        <f t="shared" si="534"/>
        <v>0</v>
      </c>
      <c r="EW263" s="531">
        <f t="shared" si="535"/>
        <v>0</v>
      </c>
      <c r="EX263" s="531">
        <f t="shared" si="536"/>
        <v>0</v>
      </c>
      <c r="EY263" s="531">
        <f t="shared" si="537"/>
        <v>0</v>
      </c>
      <c r="EZ263" s="531">
        <f t="shared" si="538"/>
        <v>0</v>
      </c>
      <c r="FA263" s="531">
        <f t="shared" si="539"/>
        <v>0</v>
      </c>
      <c r="FB263" s="531">
        <f t="shared" si="540"/>
        <v>0</v>
      </c>
      <c r="FC263" s="531">
        <f t="shared" si="541"/>
        <v>0</v>
      </c>
      <c r="FD263" s="531">
        <f t="shared" si="542"/>
        <v>0</v>
      </c>
      <c r="FF263" s="532">
        <f>IF(EXACT(A263,LCI!A103),LCI!L103,-1*10^6)</f>
        <v>0</v>
      </c>
      <c r="FG263" s="532">
        <f t="shared" si="543"/>
        <v>0</v>
      </c>
      <c r="FH263" s="532">
        <f t="shared" si="544"/>
        <v>0</v>
      </c>
      <c r="FI263" s="532">
        <f t="shared" si="545"/>
        <v>0</v>
      </c>
      <c r="FJ263" s="532">
        <f t="shared" si="546"/>
        <v>0</v>
      </c>
      <c r="FK263" s="532">
        <f t="shared" si="547"/>
        <v>0</v>
      </c>
      <c r="FL263" s="532">
        <f t="shared" si="548"/>
        <v>0</v>
      </c>
      <c r="FM263" s="532">
        <f t="shared" si="549"/>
        <v>0</v>
      </c>
      <c r="FN263" s="532">
        <f t="shared" si="550"/>
        <v>0</v>
      </c>
      <c r="FO263" s="532">
        <f t="shared" si="551"/>
        <v>0</v>
      </c>
      <c r="FP263" s="532">
        <f t="shared" si="552"/>
        <v>0</v>
      </c>
      <c r="FQ263" s="532">
        <f t="shared" si="553"/>
        <v>0</v>
      </c>
      <c r="FR263" s="532">
        <f t="shared" si="554"/>
        <v>0</v>
      </c>
      <c r="FS263" s="532">
        <f t="shared" si="555"/>
        <v>0</v>
      </c>
      <c r="FT263" s="532">
        <f t="shared" si="556"/>
        <v>0</v>
      </c>
      <c r="FU263" s="532">
        <f t="shared" si="557"/>
        <v>0</v>
      </c>
      <c r="FV263" s="532">
        <f t="shared" si="558"/>
        <v>0</v>
      </c>
      <c r="FW263" s="532">
        <f t="shared" si="559"/>
        <v>0</v>
      </c>
      <c r="FX263" s="532">
        <f t="shared" si="560"/>
        <v>0</v>
      </c>
      <c r="FY263" s="532">
        <f t="shared" si="561"/>
        <v>0</v>
      </c>
      <c r="FZ263" s="532">
        <f t="shared" si="562"/>
        <v>0</v>
      </c>
      <c r="GA263" s="532">
        <f t="shared" si="563"/>
        <v>0</v>
      </c>
      <c r="GC263" s="533">
        <f>IF(EXACT(A263,LCI!A103),LCI!M103,-1*10^6)</f>
        <v>0</v>
      </c>
      <c r="GD263" s="533">
        <f t="shared" si="564"/>
        <v>0</v>
      </c>
      <c r="GE263" s="533">
        <f t="shared" si="565"/>
        <v>0</v>
      </c>
      <c r="GF263" s="533">
        <f t="shared" si="566"/>
        <v>0</v>
      </c>
      <c r="GG263" s="533">
        <f t="shared" si="567"/>
        <v>0</v>
      </c>
      <c r="GH263" s="533">
        <f t="shared" si="568"/>
        <v>0</v>
      </c>
      <c r="GI263" s="533">
        <f t="shared" si="569"/>
        <v>0</v>
      </c>
      <c r="GJ263" s="533">
        <f t="shared" si="570"/>
        <v>0</v>
      </c>
      <c r="GK263" s="533">
        <f t="shared" si="571"/>
        <v>0</v>
      </c>
      <c r="GL263" s="533">
        <f t="shared" si="572"/>
        <v>0</v>
      </c>
      <c r="GM263" s="533">
        <f t="shared" si="573"/>
        <v>0</v>
      </c>
      <c r="GN263" s="533">
        <f t="shared" si="574"/>
        <v>0</v>
      </c>
      <c r="GO263" s="533">
        <f t="shared" si="575"/>
        <v>0</v>
      </c>
      <c r="GP263" s="533">
        <f t="shared" si="576"/>
        <v>0</v>
      </c>
      <c r="GQ263" s="533">
        <f t="shared" si="577"/>
        <v>0</v>
      </c>
      <c r="GR263" s="533">
        <f t="shared" si="578"/>
        <v>0</v>
      </c>
      <c r="GS263" s="533">
        <f t="shared" si="579"/>
        <v>0</v>
      </c>
      <c r="GT263" s="533">
        <f t="shared" si="580"/>
        <v>0</v>
      </c>
      <c r="GU263" s="533">
        <f t="shared" si="581"/>
        <v>0</v>
      </c>
      <c r="GV263" s="533">
        <f t="shared" si="582"/>
        <v>0</v>
      </c>
      <c r="GW263" s="533">
        <f t="shared" si="583"/>
        <v>0</v>
      </c>
      <c r="GX263" s="533">
        <f t="shared" si="584"/>
        <v>0</v>
      </c>
      <c r="GZ263" s="511">
        <f>IF(EXACT(A263,LCI!A103),LCI!N103,-1*10^6)</f>
        <v>0</v>
      </c>
      <c r="HA263" s="511"/>
      <c r="HB263" s="511"/>
      <c r="HC263" s="511"/>
      <c r="HD263" s="511"/>
      <c r="HE263" s="511"/>
      <c r="HF263" s="511"/>
      <c r="HG263" s="511"/>
      <c r="HH263" s="511"/>
      <c r="HI263" s="511"/>
      <c r="HJ263" s="511"/>
      <c r="HK263" s="511"/>
      <c r="HL263" s="511"/>
      <c r="HM263" s="511"/>
      <c r="HN263" s="511"/>
      <c r="HO263" s="511"/>
      <c r="HP263" s="511"/>
      <c r="HQ263" s="511"/>
      <c r="HR263" s="511"/>
      <c r="HS263" s="511"/>
      <c r="HT263" s="511"/>
      <c r="HU263" s="511"/>
      <c r="HW263" s="534">
        <f>IF(EXACT(A263,LCI!A103),LCI!O103,-1*10^6)</f>
        <v>0</v>
      </c>
      <c r="HX263" s="534">
        <f t="shared" si="585"/>
        <v>0</v>
      </c>
      <c r="HY263" s="534">
        <f t="shared" si="586"/>
        <v>0</v>
      </c>
      <c r="HZ263" s="534">
        <f t="shared" si="587"/>
        <v>0</v>
      </c>
      <c r="IA263" s="534">
        <f t="shared" si="588"/>
        <v>0</v>
      </c>
      <c r="IB263" s="534">
        <f t="shared" si="589"/>
        <v>0</v>
      </c>
      <c r="IC263" s="534">
        <f t="shared" si="590"/>
        <v>0</v>
      </c>
      <c r="ID263" s="534">
        <f t="shared" si="591"/>
        <v>0</v>
      </c>
      <c r="IE263" s="534">
        <f t="shared" si="592"/>
        <v>0</v>
      </c>
      <c r="IF263" s="534">
        <f t="shared" si="593"/>
        <v>0</v>
      </c>
      <c r="IG263" s="534">
        <f t="shared" si="594"/>
        <v>0</v>
      </c>
      <c r="IH263" s="534">
        <f t="shared" si="595"/>
        <v>0</v>
      </c>
      <c r="II263" s="534">
        <f t="shared" si="596"/>
        <v>0</v>
      </c>
      <c r="IJ263" s="534">
        <f t="shared" si="597"/>
        <v>0</v>
      </c>
      <c r="IK263" s="534">
        <f t="shared" si="598"/>
        <v>0</v>
      </c>
      <c r="IL263" s="534">
        <f t="shared" si="599"/>
        <v>0</v>
      </c>
      <c r="IM263" s="534">
        <f t="shared" si="600"/>
        <v>0</v>
      </c>
      <c r="IN263" s="534">
        <f t="shared" si="601"/>
        <v>0</v>
      </c>
      <c r="IO263" s="534">
        <f t="shared" si="602"/>
        <v>0</v>
      </c>
      <c r="IP263" s="534">
        <f t="shared" si="603"/>
        <v>0</v>
      </c>
      <c r="IQ263" s="534">
        <f t="shared" si="604"/>
        <v>0</v>
      </c>
      <c r="IR263" s="534">
        <f t="shared" si="605"/>
        <v>0</v>
      </c>
      <c r="IT263" s="531">
        <f>IF(EXACT(A263,LCI!A103),LCI!P103,-1*10^6)</f>
        <v>0</v>
      </c>
      <c r="IU263" s="531">
        <f t="shared" si="606"/>
        <v>0</v>
      </c>
      <c r="IV263" s="531">
        <f t="shared" si="607"/>
        <v>0</v>
      </c>
      <c r="IW263" s="531">
        <f t="shared" si="608"/>
        <v>0</v>
      </c>
      <c r="IX263" s="531">
        <f t="shared" si="609"/>
        <v>0</v>
      </c>
      <c r="IY263" s="531">
        <f t="shared" si="610"/>
        <v>0</v>
      </c>
      <c r="IZ263" s="531">
        <f t="shared" si="611"/>
        <v>0</v>
      </c>
      <c r="JA263" s="531">
        <f t="shared" si="612"/>
        <v>0</v>
      </c>
      <c r="JB263" s="531">
        <f t="shared" si="613"/>
        <v>0</v>
      </c>
      <c r="JC263" s="531">
        <f t="shared" si="614"/>
        <v>0</v>
      </c>
      <c r="JD263" s="531">
        <f t="shared" si="615"/>
        <v>0</v>
      </c>
      <c r="JE263" s="531">
        <f t="shared" si="616"/>
        <v>0</v>
      </c>
      <c r="JF263" s="531">
        <f t="shared" si="617"/>
        <v>0</v>
      </c>
      <c r="JG263" s="531">
        <f t="shared" si="618"/>
        <v>0</v>
      </c>
      <c r="JH263" s="531">
        <f t="shared" si="619"/>
        <v>0</v>
      </c>
      <c r="JI263" s="531">
        <f t="shared" si="620"/>
        <v>0</v>
      </c>
      <c r="JJ263" s="531">
        <f t="shared" si="621"/>
        <v>0</v>
      </c>
      <c r="JK263" s="531">
        <f t="shared" si="622"/>
        <v>0</v>
      </c>
      <c r="JL263" s="531">
        <f t="shared" si="623"/>
        <v>0</v>
      </c>
      <c r="JM263" s="531">
        <f t="shared" si="624"/>
        <v>0</v>
      </c>
      <c r="JN263" s="531">
        <f t="shared" si="625"/>
        <v>0</v>
      </c>
      <c r="JO263" s="531">
        <f t="shared" si="626"/>
        <v>0</v>
      </c>
      <c r="JQ263" s="532">
        <f>IF(EXACT(A263,LCI!A103),LCI!Q103,-1*10^6)</f>
        <v>0</v>
      </c>
      <c r="JR263" s="532">
        <f t="shared" si="627"/>
        <v>0</v>
      </c>
      <c r="JS263" s="532">
        <f t="shared" si="628"/>
        <v>0</v>
      </c>
      <c r="JT263" s="532">
        <f t="shared" si="629"/>
        <v>0</v>
      </c>
      <c r="JU263" s="532">
        <f t="shared" si="630"/>
        <v>0</v>
      </c>
      <c r="JV263" s="532">
        <f t="shared" si="631"/>
        <v>0</v>
      </c>
      <c r="JW263" s="532">
        <f t="shared" si="632"/>
        <v>0</v>
      </c>
      <c r="JX263" s="532">
        <f t="shared" si="633"/>
        <v>0</v>
      </c>
      <c r="JY263" s="532">
        <f t="shared" si="634"/>
        <v>0</v>
      </c>
      <c r="JZ263" s="532">
        <f t="shared" si="635"/>
        <v>0</v>
      </c>
      <c r="KA263" s="532">
        <f t="shared" si="636"/>
        <v>0</v>
      </c>
      <c r="KB263" s="532">
        <f t="shared" si="637"/>
        <v>0</v>
      </c>
      <c r="KC263" s="532">
        <f t="shared" si="638"/>
        <v>0</v>
      </c>
      <c r="KD263" s="532">
        <f t="shared" si="639"/>
        <v>0</v>
      </c>
      <c r="KE263" s="532">
        <f t="shared" si="640"/>
        <v>0</v>
      </c>
      <c r="KF263" s="532">
        <f t="shared" si="641"/>
        <v>0</v>
      </c>
      <c r="KG263" s="532">
        <f t="shared" si="642"/>
        <v>0</v>
      </c>
      <c r="KH263" s="532">
        <f t="shared" si="643"/>
        <v>0</v>
      </c>
      <c r="KI263" s="532">
        <f t="shared" si="644"/>
        <v>0</v>
      </c>
      <c r="KJ263" s="532">
        <f t="shared" si="645"/>
        <v>0</v>
      </c>
      <c r="KK263" s="532">
        <f t="shared" si="646"/>
        <v>0</v>
      </c>
      <c r="KL263" s="532">
        <f t="shared" si="647"/>
        <v>0</v>
      </c>
      <c r="KN263" s="533">
        <f>IF(EXACT(A263,LCI!A103),LCI!R103,-1*10^6)</f>
        <v>0</v>
      </c>
      <c r="KO263" s="533">
        <f t="shared" si="648"/>
        <v>0</v>
      </c>
      <c r="KP263" s="533">
        <f t="shared" si="649"/>
        <v>0</v>
      </c>
      <c r="KQ263" s="533">
        <f t="shared" si="650"/>
        <v>0</v>
      </c>
      <c r="KR263" s="533">
        <f t="shared" si="651"/>
        <v>0</v>
      </c>
      <c r="KS263" s="533">
        <f t="shared" si="652"/>
        <v>0</v>
      </c>
      <c r="KT263" s="533">
        <f t="shared" si="653"/>
        <v>0</v>
      </c>
      <c r="KU263" s="533">
        <f t="shared" si="654"/>
        <v>0</v>
      </c>
      <c r="KV263" s="533">
        <f t="shared" si="655"/>
        <v>0</v>
      </c>
      <c r="KW263" s="533">
        <f t="shared" si="656"/>
        <v>0</v>
      </c>
      <c r="KX263" s="533">
        <f t="shared" si="657"/>
        <v>0</v>
      </c>
      <c r="KY263" s="533">
        <f t="shared" si="658"/>
        <v>0</v>
      </c>
      <c r="KZ263" s="533">
        <f t="shared" si="659"/>
        <v>0</v>
      </c>
      <c r="LA263" s="533">
        <f t="shared" si="660"/>
        <v>0</v>
      </c>
      <c r="LB263" s="533">
        <f t="shared" si="661"/>
        <v>0</v>
      </c>
      <c r="LC263" s="533">
        <f t="shared" si="662"/>
        <v>0</v>
      </c>
      <c r="LD263" s="533">
        <f t="shared" si="663"/>
        <v>0</v>
      </c>
      <c r="LE263" s="533">
        <f t="shared" si="664"/>
        <v>0</v>
      </c>
      <c r="LF263" s="533">
        <f t="shared" si="665"/>
        <v>0</v>
      </c>
      <c r="LG263" s="533">
        <f t="shared" si="666"/>
        <v>0</v>
      </c>
      <c r="LH263" s="533">
        <f t="shared" si="667"/>
        <v>0</v>
      </c>
      <c r="LI263" s="533">
        <f t="shared" si="668"/>
        <v>0</v>
      </c>
    </row>
    <row r="264" spans="1:321" x14ac:dyDescent="0.25">
      <c r="A264" s="14" t="str">
        <f>LCI!A104</f>
        <v>Naptha (kg/yr)</v>
      </c>
      <c r="B264" s="43">
        <f>B146</f>
        <v>0</v>
      </c>
      <c r="C264" s="43">
        <f t="shared" ref="C264:P264" si="718">C146</f>
        <v>0</v>
      </c>
      <c r="D264" s="43">
        <f t="shared" si="718"/>
        <v>0</v>
      </c>
      <c r="E264" s="43">
        <f t="shared" si="718"/>
        <v>0</v>
      </c>
      <c r="F264" s="43">
        <f t="shared" si="718"/>
        <v>0</v>
      </c>
      <c r="G264" s="43">
        <f t="shared" si="718"/>
        <v>0</v>
      </c>
      <c r="H264" s="43">
        <f t="shared" si="718"/>
        <v>0</v>
      </c>
      <c r="I264" s="43">
        <f t="shared" si="718"/>
        <v>0</v>
      </c>
      <c r="J264" s="43">
        <f t="shared" si="718"/>
        <v>0</v>
      </c>
      <c r="K264" s="43">
        <f t="shared" si="718"/>
        <v>0</v>
      </c>
      <c r="L264" s="43">
        <f t="shared" si="718"/>
        <v>0</v>
      </c>
      <c r="M264" s="43">
        <f t="shared" si="718"/>
        <v>0</v>
      </c>
      <c r="N264" s="43">
        <f t="shared" si="718"/>
        <v>0</v>
      </c>
      <c r="O264" s="43">
        <f t="shared" si="718"/>
        <v>0</v>
      </c>
      <c r="P264" s="43">
        <f t="shared" si="718"/>
        <v>0</v>
      </c>
      <c r="Q264" s="252"/>
      <c r="R264" s="252"/>
      <c r="S264" s="252"/>
      <c r="T264" s="269"/>
      <c r="U264" s="252"/>
      <c r="V264" s="252"/>
      <c r="X264" s="45">
        <f>IF(EXACT(A264,LCI!A104),LCI!G104,-1*10^6)</f>
        <v>0.55000000000000004</v>
      </c>
      <c r="Y264" s="47">
        <f t="shared" si="708"/>
        <v>0</v>
      </c>
      <c r="Z264" s="47">
        <f t="shared" si="709"/>
        <v>0</v>
      </c>
      <c r="AA264" s="47">
        <f t="shared" si="710"/>
        <v>0</v>
      </c>
      <c r="AB264" s="47">
        <f t="shared" si="414"/>
        <v>0</v>
      </c>
      <c r="AC264" s="47">
        <f t="shared" si="415"/>
        <v>0</v>
      </c>
      <c r="AD264" s="47">
        <f t="shared" si="416"/>
        <v>0</v>
      </c>
      <c r="AE264" s="47">
        <f t="shared" si="417"/>
        <v>0</v>
      </c>
      <c r="AF264" s="47">
        <f t="shared" si="418"/>
        <v>0</v>
      </c>
      <c r="AG264" s="47">
        <f t="shared" si="419"/>
        <v>0</v>
      </c>
      <c r="AH264" s="47">
        <f t="shared" si="420"/>
        <v>0</v>
      </c>
      <c r="AI264" s="47">
        <f t="shared" si="421"/>
        <v>0</v>
      </c>
      <c r="AJ264" s="47">
        <f t="shared" si="711"/>
        <v>0</v>
      </c>
      <c r="AK264" s="47">
        <f t="shared" si="712"/>
        <v>0</v>
      </c>
      <c r="AL264" s="262">
        <f t="shared" si="713"/>
        <v>0</v>
      </c>
      <c r="AM264" s="260">
        <f t="shared" si="714"/>
        <v>0</v>
      </c>
      <c r="AN264" s="260">
        <f t="shared" si="681"/>
        <v>0</v>
      </c>
      <c r="AO264" s="260">
        <f t="shared" si="682"/>
        <v>0</v>
      </c>
      <c r="AP264" s="260">
        <f t="shared" si="683"/>
        <v>0</v>
      </c>
      <c r="AQ264" s="260">
        <f t="shared" si="684"/>
        <v>0</v>
      </c>
      <c r="AR264" s="260">
        <f t="shared" si="685"/>
        <v>0</v>
      </c>
      <c r="AS264" s="260">
        <f t="shared" si="686"/>
        <v>0</v>
      </c>
      <c r="AU264" s="41">
        <f>IF(EXACT(A264,LCI!A104),LCI!H104,-1*10^6)</f>
        <v>-100</v>
      </c>
      <c r="AV264" s="71">
        <f t="shared" si="432"/>
        <v>0</v>
      </c>
      <c r="AW264" s="71">
        <f t="shared" si="433"/>
        <v>0</v>
      </c>
      <c r="AX264" s="71">
        <f t="shared" si="434"/>
        <v>0</v>
      </c>
      <c r="AY264" s="71">
        <f t="shared" si="435"/>
        <v>0</v>
      </c>
      <c r="AZ264" s="71">
        <f t="shared" si="436"/>
        <v>0</v>
      </c>
      <c r="BA264" s="71">
        <f t="shared" si="437"/>
        <v>0</v>
      </c>
      <c r="BB264" s="71">
        <f t="shared" si="438"/>
        <v>0</v>
      </c>
      <c r="BC264" s="71">
        <f t="shared" si="439"/>
        <v>0</v>
      </c>
      <c r="BD264" s="520">
        <f t="shared" si="440"/>
        <v>0</v>
      </c>
      <c r="BE264" s="521">
        <f t="shared" si="441"/>
        <v>0</v>
      </c>
      <c r="BF264" s="71">
        <f t="shared" si="442"/>
        <v>0</v>
      </c>
      <c r="BG264" s="521">
        <f t="shared" si="443"/>
        <v>0</v>
      </c>
      <c r="BH264" s="71">
        <f t="shared" si="444"/>
        <v>0</v>
      </c>
      <c r="BI264" s="71">
        <f t="shared" si="445"/>
        <v>0</v>
      </c>
      <c r="BJ264" s="71">
        <f t="shared" si="446"/>
        <v>0</v>
      </c>
      <c r="BK264" s="71">
        <f t="shared" si="447"/>
        <v>0</v>
      </c>
      <c r="BL264" s="71">
        <f t="shared" si="448"/>
        <v>0</v>
      </c>
      <c r="BM264" s="71">
        <f t="shared" si="449"/>
        <v>0</v>
      </c>
      <c r="BN264" s="71">
        <f t="shared" si="450"/>
        <v>0</v>
      </c>
      <c r="BO264" s="71">
        <f t="shared" si="451"/>
        <v>0</v>
      </c>
      <c r="BP264" s="71">
        <f t="shared" si="452"/>
        <v>0</v>
      </c>
      <c r="BR264" s="507">
        <f>IF(EXACT(A264,LCI!A104),LCI!I104,-1*10^6)</f>
        <v>0</v>
      </c>
      <c r="BS264" s="507">
        <f t="shared" si="474"/>
        <v>0</v>
      </c>
      <c r="BT264" s="507">
        <f t="shared" si="475"/>
        <v>0</v>
      </c>
      <c r="BU264" s="507">
        <f t="shared" si="475"/>
        <v>0</v>
      </c>
      <c r="BV264" s="507">
        <f t="shared" si="475"/>
        <v>0</v>
      </c>
      <c r="BW264" s="507">
        <f t="shared" si="454"/>
        <v>0</v>
      </c>
      <c r="BX264" s="507">
        <f t="shared" si="455"/>
        <v>0</v>
      </c>
      <c r="BY264" s="507">
        <f t="shared" si="456"/>
        <v>0</v>
      </c>
      <c r="BZ264" s="507">
        <f t="shared" si="457"/>
        <v>0</v>
      </c>
      <c r="CA264" s="507">
        <f t="shared" si="458"/>
        <v>0</v>
      </c>
      <c r="CB264" s="507">
        <f t="shared" si="459"/>
        <v>0</v>
      </c>
      <c r="CC264" s="507">
        <f t="shared" si="460"/>
        <v>0</v>
      </c>
      <c r="CD264" s="507">
        <f t="shared" si="461"/>
        <v>0</v>
      </c>
      <c r="CE264" s="507">
        <f t="shared" si="462"/>
        <v>0</v>
      </c>
      <c r="CF264" s="507">
        <f t="shared" si="463"/>
        <v>0</v>
      </c>
      <c r="CG264" s="507">
        <f t="shared" si="463"/>
        <v>0</v>
      </c>
      <c r="CH264" s="507">
        <f t="shared" si="463"/>
        <v>0</v>
      </c>
      <c r="CI264" s="507">
        <f t="shared" si="465"/>
        <v>0</v>
      </c>
      <c r="CJ264" s="507">
        <f t="shared" si="466"/>
        <v>0</v>
      </c>
      <c r="CK264" s="507">
        <f t="shared" si="467"/>
        <v>0</v>
      </c>
      <c r="CL264" s="507">
        <f t="shared" si="476"/>
        <v>0</v>
      </c>
      <c r="CM264" s="507">
        <f t="shared" si="468"/>
        <v>0</v>
      </c>
      <c r="CO264" s="511">
        <f>IF(EXACT(A264,LCI!A104),LCI!F104,-1*10^6)</f>
        <v>52.2</v>
      </c>
      <c r="CP264" s="511">
        <f t="shared" si="477"/>
        <v>0</v>
      </c>
      <c r="CQ264" s="511">
        <f t="shared" si="478"/>
        <v>0</v>
      </c>
      <c r="CR264" s="511">
        <f t="shared" si="479"/>
        <v>0</v>
      </c>
      <c r="CS264" s="511">
        <f t="shared" si="480"/>
        <v>0</v>
      </c>
      <c r="CT264" s="511">
        <f t="shared" si="481"/>
        <v>0</v>
      </c>
      <c r="CU264" s="511">
        <f t="shared" si="482"/>
        <v>0</v>
      </c>
      <c r="CV264" s="511">
        <f t="shared" si="483"/>
        <v>0</v>
      </c>
      <c r="CW264" s="511">
        <f t="shared" si="484"/>
        <v>0</v>
      </c>
      <c r="CX264" s="511">
        <f t="shared" si="485"/>
        <v>0</v>
      </c>
      <c r="CY264" s="511">
        <f t="shared" si="486"/>
        <v>0</v>
      </c>
      <c r="CZ264" s="511">
        <f t="shared" si="487"/>
        <v>0</v>
      </c>
      <c r="DA264" s="511">
        <f t="shared" si="488"/>
        <v>0</v>
      </c>
      <c r="DB264" s="511">
        <f t="shared" si="489"/>
        <v>0</v>
      </c>
      <c r="DC264" s="511">
        <f t="shared" si="490"/>
        <v>0</v>
      </c>
      <c r="DD264" s="511">
        <f t="shared" si="491"/>
        <v>0</v>
      </c>
      <c r="DE264" s="511">
        <f t="shared" si="492"/>
        <v>0</v>
      </c>
      <c r="DF264" s="511">
        <f t="shared" si="493"/>
        <v>0</v>
      </c>
      <c r="DG264" s="511">
        <f t="shared" si="494"/>
        <v>0</v>
      </c>
      <c r="DH264" s="511">
        <f t="shared" si="495"/>
        <v>0</v>
      </c>
      <c r="DI264" s="511">
        <f t="shared" si="496"/>
        <v>0</v>
      </c>
      <c r="DJ264" s="511">
        <f t="shared" si="497"/>
        <v>0</v>
      </c>
      <c r="DL264" s="530">
        <f>IF(EXACT(A264,LCI!A104),LCI!J104,-1*10^6)</f>
        <v>0</v>
      </c>
      <c r="DM264" s="530">
        <f t="shared" si="501"/>
        <v>0</v>
      </c>
      <c r="DN264" s="530">
        <f t="shared" si="502"/>
        <v>0</v>
      </c>
      <c r="DO264" s="530">
        <f t="shared" si="503"/>
        <v>0</v>
      </c>
      <c r="DP264" s="530">
        <f t="shared" si="504"/>
        <v>0</v>
      </c>
      <c r="DQ264" s="530">
        <f t="shared" si="505"/>
        <v>0</v>
      </c>
      <c r="DR264" s="530">
        <f t="shared" si="506"/>
        <v>0</v>
      </c>
      <c r="DS264" s="530">
        <f t="shared" si="507"/>
        <v>0</v>
      </c>
      <c r="DT264" s="530">
        <f t="shared" si="508"/>
        <v>0</v>
      </c>
      <c r="DU264" s="530">
        <f t="shared" si="509"/>
        <v>0</v>
      </c>
      <c r="DV264" s="530">
        <f t="shared" si="510"/>
        <v>0</v>
      </c>
      <c r="DW264" s="530">
        <f t="shared" si="511"/>
        <v>0</v>
      </c>
      <c r="DX264" s="530">
        <f t="shared" si="512"/>
        <v>0</v>
      </c>
      <c r="DY264" s="530">
        <f t="shared" si="513"/>
        <v>0</v>
      </c>
      <c r="DZ264" s="530">
        <f t="shared" si="514"/>
        <v>0</v>
      </c>
      <c r="EA264" s="530">
        <f t="shared" si="515"/>
        <v>0</v>
      </c>
      <c r="EB264" s="530">
        <f t="shared" si="516"/>
        <v>0</v>
      </c>
      <c r="EC264" s="530">
        <f t="shared" si="517"/>
        <v>0</v>
      </c>
      <c r="ED264" s="530">
        <f t="shared" si="518"/>
        <v>0</v>
      </c>
      <c r="EE264" s="530">
        <f t="shared" si="519"/>
        <v>0</v>
      </c>
      <c r="EF264" s="530">
        <f t="shared" si="520"/>
        <v>0</v>
      </c>
      <c r="EG264" s="530">
        <f t="shared" si="521"/>
        <v>0</v>
      </c>
      <c r="EI264" s="535">
        <f>IF(EXACT(A264,LCI!A104),LCI!K104,-1*10^6)</f>
        <v>0</v>
      </c>
      <c r="EJ264" s="531">
        <f t="shared" si="522"/>
        <v>0</v>
      </c>
      <c r="EK264" s="536">
        <f t="shared" si="523"/>
        <v>0</v>
      </c>
      <c r="EL264" s="531">
        <f t="shared" si="524"/>
        <v>0</v>
      </c>
      <c r="EM264" s="531">
        <f t="shared" si="525"/>
        <v>0</v>
      </c>
      <c r="EN264" s="531">
        <f t="shared" si="526"/>
        <v>0</v>
      </c>
      <c r="EO264" s="531">
        <f t="shared" si="527"/>
        <v>0</v>
      </c>
      <c r="EP264" s="531">
        <f t="shared" si="528"/>
        <v>0</v>
      </c>
      <c r="EQ264" s="531">
        <f t="shared" si="529"/>
        <v>0</v>
      </c>
      <c r="ER264" s="531">
        <f t="shared" si="530"/>
        <v>0</v>
      </c>
      <c r="ES264" s="531">
        <f t="shared" si="531"/>
        <v>0</v>
      </c>
      <c r="ET264" s="531">
        <f t="shared" si="532"/>
        <v>0</v>
      </c>
      <c r="EU264" s="531">
        <f t="shared" si="533"/>
        <v>0</v>
      </c>
      <c r="EV264" s="531">
        <f t="shared" si="534"/>
        <v>0</v>
      </c>
      <c r="EW264" s="531">
        <f t="shared" si="535"/>
        <v>0</v>
      </c>
      <c r="EX264" s="531">
        <f t="shared" si="536"/>
        <v>0</v>
      </c>
      <c r="EY264" s="531">
        <f t="shared" si="537"/>
        <v>0</v>
      </c>
      <c r="EZ264" s="531">
        <f t="shared" si="538"/>
        <v>0</v>
      </c>
      <c r="FA264" s="531">
        <f t="shared" si="539"/>
        <v>0</v>
      </c>
      <c r="FB264" s="531">
        <f t="shared" si="540"/>
        <v>0</v>
      </c>
      <c r="FC264" s="531">
        <f t="shared" si="541"/>
        <v>0</v>
      </c>
      <c r="FD264" s="531">
        <f t="shared" si="542"/>
        <v>0</v>
      </c>
      <c r="FF264" s="532">
        <f>IF(EXACT(A264,LCI!A104),LCI!L104,-1*10^6)</f>
        <v>0</v>
      </c>
      <c r="FG264" s="532">
        <f t="shared" si="543"/>
        <v>0</v>
      </c>
      <c r="FH264" s="532">
        <f t="shared" si="544"/>
        <v>0</v>
      </c>
      <c r="FI264" s="532">
        <f t="shared" si="545"/>
        <v>0</v>
      </c>
      <c r="FJ264" s="532">
        <f t="shared" si="546"/>
        <v>0</v>
      </c>
      <c r="FK264" s="532">
        <f t="shared" si="547"/>
        <v>0</v>
      </c>
      <c r="FL264" s="532">
        <f t="shared" si="548"/>
        <v>0</v>
      </c>
      <c r="FM264" s="532">
        <f t="shared" si="549"/>
        <v>0</v>
      </c>
      <c r="FN264" s="532">
        <f t="shared" si="550"/>
        <v>0</v>
      </c>
      <c r="FO264" s="532">
        <f t="shared" si="551"/>
        <v>0</v>
      </c>
      <c r="FP264" s="532">
        <f t="shared" si="552"/>
        <v>0</v>
      </c>
      <c r="FQ264" s="532">
        <f t="shared" si="553"/>
        <v>0</v>
      </c>
      <c r="FR264" s="532">
        <f t="shared" si="554"/>
        <v>0</v>
      </c>
      <c r="FS264" s="532">
        <f t="shared" si="555"/>
        <v>0</v>
      </c>
      <c r="FT264" s="532">
        <f t="shared" si="556"/>
        <v>0</v>
      </c>
      <c r="FU264" s="532">
        <f t="shared" si="557"/>
        <v>0</v>
      </c>
      <c r="FV264" s="532">
        <f t="shared" si="558"/>
        <v>0</v>
      </c>
      <c r="FW264" s="532">
        <f t="shared" si="559"/>
        <v>0</v>
      </c>
      <c r="FX264" s="532">
        <f t="shared" si="560"/>
        <v>0</v>
      </c>
      <c r="FY264" s="532">
        <f t="shared" si="561"/>
        <v>0</v>
      </c>
      <c r="FZ264" s="532">
        <f t="shared" si="562"/>
        <v>0</v>
      </c>
      <c r="GA264" s="532">
        <f t="shared" si="563"/>
        <v>0</v>
      </c>
      <c r="GC264" s="533">
        <f>IF(EXACT(A264,LCI!A104),LCI!M104,-1*10^6)</f>
        <v>0</v>
      </c>
      <c r="GD264" s="533">
        <f t="shared" si="564"/>
        <v>0</v>
      </c>
      <c r="GE264" s="533">
        <f t="shared" si="565"/>
        <v>0</v>
      </c>
      <c r="GF264" s="533">
        <f t="shared" si="566"/>
        <v>0</v>
      </c>
      <c r="GG264" s="533">
        <f t="shared" si="567"/>
        <v>0</v>
      </c>
      <c r="GH264" s="533">
        <f t="shared" si="568"/>
        <v>0</v>
      </c>
      <c r="GI264" s="533">
        <f t="shared" si="569"/>
        <v>0</v>
      </c>
      <c r="GJ264" s="533">
        <f t="shared" si="570"/>
        <v>0</v>
      </c>
      <c r="GK264" s="533">
        <f t="shared" si="571"/>
        <v>0</v>
      </c>
      <c r="GL264" s="533">
        <f t="shared" si="572"/>
        <v>0</v>
      </c>
      <c r="GM264" s="533">
        <f t="shared" si="573"/>
        <v>0</v>
      </c>
      <c r="GN264" s="533">
        <f t="shared" si="574"/>
        <v>0</v>
      </c>
      <c r="GO264" s="533">
        <f t="shared" si="575"/>
        <v>0</v>
      </c>
      <c r="GP264" s="533">
        <f t="shared" si="576"/>
        <v>0</v>
      </c>
      <c r="GQ264" s="533">
        <f t="shared" si="577"/>
        <v>0</v>
      </c>
      <c r="GR264" s="533">
        <f t="shared" si="578"/>
        <v>0</v>
      </c>
      <c r="GS264" s="533">
        <f t="shared" si="579"/>
        <v>0</v>
      </c>
      <c r="GT264" s="533">
        <f t="shared" si="580"/>
        <v>0</v>
      </c>
      <c r="GU264" s="533">
        <f t="shared" si="581"/>
        <v>0</v>
      </c>
      <c r="GV264" s="533">
        <f t="shared" si="582"/>
        <v>0</v>
      </c>
      <c r="GW264" s="533">
        <f t="shared" si="583"/>
        <v>0</v>
      </c>
      <c r="GX264" s="533">
        <f t="shared" si="584"/>
        <v>0</v>
      </c>
      <c r="GZ264" s="511">
        <f>IF(EXACT(A264,LCI!A104),LCI!N104,-1*10^6)</f>
        <v>0</v>
      </c>
      <c r="HA264" s="511"/>
      <c r="HB264" s="511"/>
      <c r="HC264" s="511"/>
      <c r="HD264" s="511"/>
      <c r="HE264" s="511"/>
      <c r="HF264" s="511"/>
      <c r="HG264" s="511"/>
      <c r="HH264" s="511"/>
      <c r="HI264" s="511"/>
      <c r="HJ264" s="511"/>
      <c r="HK264" s="511"/>
      <c r="HL264" s="511"/>
      <c r="HM264" s="511"/>
      <c r="HN264" s="511"/>
      <c r="HO264" s="511"/>
      <c r="HP264" s="511"/>
      <c r="HQ264" s="511"/>
      <c r="HR264" s="511"/>
      <c r="HS264" s="511"/>
      <c r="HT264" s="511"/>
      <c r="HU264" s="511"/>
      <c r="HW264" s="534">
        <f>IF(EXACT(A264,LCI!A104),LCI!O104,-1*10^6)</f>
        <v>0</v>
      </c>
      <c r="HX264" s="534">
        <f t="shared" si="585"/>
        <v>0</v>
      </c>
      <c r="HY264" s="534">
        <f t="shared" si="586"/>
        <v>0</v>
      </c>
      <c r="HZ264" s="534">
        <f t="shared" si="587"/>
        <v>0</v>
      </c>
      <c r="IA264" s="534">
        <f t="shared" si="588"/>
        <v>0</v>
      </c>
      <c r="IB264" s="534">
        <f t="shared" si="589"/>
        <v>0</v>
      </c>
      <c r="IC264" s="534">
        <f t="shared" si="590"/>
        <v>0</v>
      </c>
      <c r="ID264" s="534">
        <f t="shared" si="591"/>
        <v>0</v>
      </c>
      <c r="IE264" s="534">
        <f t="shared" si="592"/>
        <v>0</v>
      </c>
      <c r="IF264" s="534">
        <f t="shared" si="593"/>
        <v>0</v>
      </c>
      <c r="IG264" s="534">
        <f t="shared" si="594"/>
        <v>0</v>
      </c>
      <c r="IH264" s="534">
        <f t="shared" si="595"/>
        <v>0</v>
      </c>
      <c r="II264" s="534">
        <f t="shared" si="596"/>
        <v>0</v>
      </c>
      <c r="IJ264" s="534">
        <f t="shared" si="597"/>
        <v>0</v>
      </c>
      <c r="IK264" s="534">
        <f t="shared" si="598"/>
        <v>0</v>
      </c>
      <c r="IL264" s="534">
        <f t="shared" si="599"/>
        <v>0</v>
      </c>
      <c r="IM264" s="534">
        <f t="shared" si="600"/>
        <v>0</v>
      </c>
      <c r="IN264" s="534">
        <f t="shared" si="601"/>
        <v>0</v>
      </c>
      <c r="IO264" s="534">
        <f t="shared" si="602"/>
        <v>0</v>
      </c>
      <c r="IP264" s="534">
        <f t="shared" si="603"/>
        <v>0</v>
      </c>
      <c r="IQ264" s="534">
        <f t="shared" si="604"/>
        <v>0</v>
      </c>
      <c r="IR264" s="534">
        <f t="shared" si="605"/>
        <v>0</v>
      </c>
      <c r="IT264" s="531">
        <f>IF(EXACT(A264,LCI!A104),LCI!P104,-1*10^6)</f>
        <v>0</v>
      </c>
      <c r="IU264" s="531">
        <f t="shared" si="606"/>
        <v>0</v>
      </c>
      <c r="IV264" s="531">
        <f t="shared" si="607"/>
        <v>0</v>
      </c>
      <c r="IW264" s="531">
        <f t="shared" si="608"/>
        <v>0</v>
      </c>
      <c r="IX264" s="531">
        <f t="shared" si="609"/>
        <v>0</v>
      </c>
      <c r="IY264" s="531">
        <f t="shared" si="610"/>
        <v>0</v>
      </c>
      <c r="IZ264" s="531">
        <f t="shared" si="611"/>
        <v>0</v>
      </c>
      <c r="JA264" s="531">
        <f t="shared" si="612"/>
        <v>0</v>
      </c>
      <c r="JB264" s="531">
        <f t="shared" si="613"/>
        <v>0</v>
      </c>
      <c r="JC264" s="531">
        <f t="shared" si="614"/>
        <v>0</v>
      </c>
      <c r="JD264" s="531">
        <f t="shared" si="615"/>
        <v>0</v>
      </c>
      <c r="JE264" s="531">
        <f t="shared" si="616"/>
        <v>0</v>
      </c>
      <c r="JF264" s="531">
        <f t="shared" si="617"/>
        <v>0</v>
      </c>
      <c r="JG264" s="531">
        <f t="shared" si="618"/>
        <v>0</v>
      </c>
      <c r="JH264" s="531">
        <f t="shared" si="619"/>
        <v>0</v>
      </c>
      <c r="JI264" s="531">
        <f t="shared" si="620"/>
        <v>0</v>
      </c>
      <c r="JJ264" s="531">
        <f t="shared" si="621"/>
        <v>0</v>
      </c>
      <c r="JK264" s="531">
        <f t="shared" si="622"/>
        <v>0</v>
      </c>
      <c r="JL264" s="531">
        <f t="shared" si="623"/>
        <v>0</v>
      </c>
      <c r="JM264" s="531">
        <f t="shared" si="624"/>
        <v>0</v>
      </c>
      <c r="JN264" s="531">
        <f t="shared" si="625"/>
        <v>0</v>
      </c>
      <c r="JO264" s="531">
        <f t="shared" si="626"/>
        <v>0</v>
      </c>
      <c r="JQ264" s="532">
        <f>IF(EXACT(A264,LCI!A104),LCI!Q104,-1*10^6)</f>
        <v>0</v>
      </c>
      <c r="JR264" s="532">
        <f t="shared" si="627"/>
        <v>0</v>
      </c>
      <c r="JS264" s="532">
        <f t="shared" si="628"/>
        <v>0</v>
      </c>
      <c r="JT264" s="532">
        <f t="shared" si="629"/>
        <v>0</v>
      </c>
      <c r="JU264" s="532">
        <f t="shared" si="630"/>
        <v>0</v>
      </c>
      <c r="JV264" s="532">
        <f t="shared" si="631"/>
        <v>0</v>
      </c>
      <c r="JW264" s="532">
        <f t="shared" si="632"/>
        <v>0</v>
      </c>
      <c r="JX264" s="532">
        <f t="shared" si="633"/>
        <v>0</v>
      </c>
      <c r="JY264" s="532">
        <f t="shared" si="634"/>
        <v>0</v>
      </c>
      <c r="JZ264" s="532">
        <f t="shared" si="635"/>
        <v>0</v>
      </c>
      <c r="KA264" s="532">
        <f t="shared" si="636"/>
        <v>0</v>
      </c>
      <c r="KB264" s="532">
        <f t="shared" si="637"/>
        <v>0</v>
      </c>
      <c r="KC264" s="532">
        <f t="shared" si="638"/>
        <v>0</v>
      </c>
      <c r="KD264" s="532">
        <f t="shared" si="639"/>
        <v>0</v>
      </c>
      <c r="KE264" s="532">
        <f t="shared" si="640"/>
        <v>0</v>
      </c>
      <c r="KF264" s="532">
        <f t="shared" si="641"/>
        <v>0</v>
      </c>
      <c r="KG264" s="532">
        <f t="shared" si="642"/>
        <v>0</v>
      </c>
      <c r="KH264" s="532">
        <f t="shared" si="643"/>
        <v>0</v>
      </c>
      <c r="KI264" s="532">
        <f t="shared" si="644"/>
        <v>0</v>
      </c>
      <c r="KJ264" s="532">
        <f t="shared" si="645"/>
        <v>0</v>
      </c>
      <c r="KK264" s="532">
        <f t="shared" si="646"/>
        <v>0</v>
      </c>
      <c r="KL264" s="532">
        <f t="shared" si="647"/>
        <v>0</v>
      </c>
      <c r="KN264" s="533">
        <f>IF(EXACT(A264,LCI!A104),LCI!R104,-1*10^6)</f>
        <v>0</v>
      </c>
      <c r="KO264" s="533">
        <f t="shared" si="648"/>
        <v>0</v>
      </c>
      <c r="KP264" s="533">
        <f t="shared" si="649"/>
        <v>0</v>
      </c>
      <c r="KQ264" s="533">
        <f t="shared" si="650"/>
        <v>0</v>
      </c>
      <c r="KR264" s="533">
        <f t="shared" si="651"/>
        <v>0</v>
      </c>
      <c r="KS264" s="533">
        <f t="shared" si="652"/>
        <v>0</v>
      </c>
      <c r="KT264" s="533">
        <f t="shared" si="653"/>
        <v>0</v>
      </c>
      <c r="KU264" s="533">
        <f t="shared" si="654"/>
        <v>0</v>
      </c>
      <c r="KV264" s="533">
        <f t="shared" si="655"/>
        <v>0</v>
      </c>
      <c r="KW264" s="533">
        <f t="shared" si="656"/>
        <v>0</v>
      </c>
      <c r="KX264" s="533">
        <f t="shared" si="657"/>
        <v>0</v>
      </c>
      <c r="KY264" s="533">
        <f t="shared" si="658"/>
        <v>0</v>
      </c>
      <c r="KZ264" s="533">
        <f t="shared" si="659"/>
        <v>0</v>
      </c>
      <c r="LA264" s="533">
        <f t="shared" si="660"/>
        <v>0</v>
      </c>
      <c r="LB264" s="533">
        <f t="shared" si="661"/>
        <v>0</v>
      </c>
      <c r="LC264" s="533">
        <f t="shared" si="662"/>
        <v>0</v>
      </c>
      <c r="LD264" s="533">
        <f t="shared" si="663"/>
        <v>0</v>
      </c>
      <c r="LE264" s="533">
        <f t="shared" si="664"/>
        <v>0</v>
      </c>
      <c r="LF264" s="533">
        <f t="shared" si="665"/>
        <v>0</v>
      </c>
      <c r="LG264" s="533">
        <f t="shared" si="666"/>
        <v>0</v>
      </c>
      <c r="LH264" s="533">
        <f t="shared" si="667"/>
        <v>0</v>
      </c>
      <c r="LI264" s="533">
        <f t="shared" si="668"/>
        <v>0</v>
      </c>
    </row>
    <row r="265" spans="1:321" x14ac:dyDescent="0.25">
      <c r="A265" s="14" t="str">
        <f>LCI!A105</f>
        <v>Propane, Produced (kg/yr)</v>
      </c>
      <c r="B265" s="43">
        <f>B147</f>
        <v>0</v>
      </c>
      <c r="C265" s="43">
        <f t="shared" ref="C265:V265" si="719">C147</f>
        <v>2815.9907630400007</v>
      </c>
      <c r="D265" s="43">
        <f t="shared" si="719"/>
        <v>0</v>
      </c>
      <c r="E265" s="43">
        <f t="shared" si="719"/>
        <v>0</v>
      </c>
      <c r="F265" s="43">
        <f t="shared" si="719"/>
        <v>0</v>
      </c>
      <c r="G265" s="43">
        <f t="shared" si="719"/>
        <v>0</v>
      </c>
      <c r="H265" s="43">
        <f t="shared" si="719"/>
        <v>0</v>
      </c>
      <c r="I265" s="43">
        <f t="shared" si="719"/>
        <v>0</v>
      </c>
      <c r="J265" s="43">
        <f t="shared" si="719"/>
        <v>28289.996837499999</v>
      </c>
      <c r="K265" s="43">
        <f t="shared" si="719"/>
        <v>21993.784960000001</v>
      </c>
      <c r="L265" s="43">
        <f t="shared" si="719"/>
        <v>54002.597000000002</v>
      </c>
      <c r="M265" s="43">
        <f t="shared" si="719"/>
        <v>41791.112903112742</v>
      </c>
      <c r="N265" s="43">
        <f t="shared" si="719"/>
        <v>103491.29700525</v>
      </c>
      <c r="O265" s="43">
        <f t="shared" si="719"/>
        <v>24546.634999999998</v>
      </c>
      <c r="P265" s="43">
        <f t="shared" si="719"/>
        <v>0</v>
      </c>
      <c r="Q265" s="43">
        <f t="shared" si="719"/>
        <v>0</v>
      </c>
      <c r="R265" s="43">
        <f t="shared" si="719"/>
        <v>0</v>
      </c>
      <c r="S265" s="43">
        <f t="shared" si="719"/>
        <v>0</v>
      </c>
      <c r="T265" s="43">
        <f t="shared" si="719"/>
        <v>0</v>
      </c>
      <c r="U265" s="43">
        <f t="shared" si="719"/>
        <v>0</v>
      </c>
      <c r="V265" s="43">
        <f t="shared" si="719"/>
        <v>0</v>
      </c>
      <c r="X265" s="45">
        <f>IF(EXACT(A265,LCI!A105),LCI!G105,-1*10^6)</f>
        <v>0.19768720400000001</v>
      </c>
      <c r="Y265" s="47">
        <f t="shared" si="708"/>
        <v>0</v>
      </c>
      <c r="Z265" s="47">
        <f t="shared" si="709"/>
        <v>556.68534043520435</v>
      </c>
      <c r="AA265" s="47">
        <f t="shared" si="710"/>
        <v>0</v>
      </c>
      <c r="AB265" s="47">
        <f t="shared" si="414"/>
        <v>0</v>
      </c>
      <c r="AC265" s="47">
        <f t="shared" si="415"/>
        <v>0</v>
      </c>
      <c r="AD265" s="47">
        <f t="shared" si="416"/>
        <v>0</v>
      </c>
      <c r="AE265" s="47">
        <f t="shared" si="417"/>
        <v>0</v>
      </c>
      <c r="AF265" s="47">
        <f t="shared" si="418"/>
        <v>0</v>
      </c>
      <c r="AG265" s="47">
        <f t="shared" si="419"/>
        <v>5592.5703759742173</v>
      </c>
      <c r="AH265" s="47">
        <f t="shared" si="420"/>
        <v>4347.8898541196522</v>
      </c>
      <c r="AI265" s="47">
        <f t="shared" si="421"/>
        <v>10675.622409668789</v>
      </c>
      <c r="AJ265" s="47">
        <f t="shared" si="711"/>
        <v>8261.5682618646806</v>
      </c>
      <c r="AK265" s="47">
        <f t="shared" si="712"/>
        <v>20458.905143301447</v>
      </c>
      <c r="AL265" s="262">
        <f t="shared" si="713"/>
        <v>4852.55564075854</v>
      </c>
      <c r="AM265" s="260">
        <f t="shared" si="714"/>
        <v>0</v>
      </c>
      <c r="AN265" s="260">
        <f t="shared" si="681"/>
        <v>0</v>
      </c>
      <c r="AO265" s="260">
        <f t="shared" si="682"/>
        <v>0</v>
      </c>
      <c r="AP265" s="260">
        <f t="shared" si="683"/>
        <v>0</v>
      </c>
      <c r="AQ265" s="260">
        <f t="shared" si="684"/>
        <v>0</v>
      </c>
      <c r="AR265" s="260">
        <f t="shared" si="685"/>
        <v>0</v>
      </c>
      <c r="AS265" s="260">
        <f t="shared" si="686"/>
        <v>0</v>
      </c>
      <c r="AU265" s="41">
        <f>IF(EXACT(A265,LCI!A105),LCI!H105,-1*10^6)</f>
        <v>-100</v>
      </c>
      <c r="AV265" s="71">
        <f t="shared" si="432"/>
        <v>0</v>
      </c>
      <c r="AW265" s="71">
        <f t="shared" si="433"/>
        <v>-281599.07630400005</v>
      </c>
      <c r="AX265" s="71">
        <f t="shared" si="434"/>
        <v>0</v>
      </c>
      <c r="AY265" s="71">
        <f t="shared" si="435"/>
        <v>0</v>
      </c>
      <c r="AZ265" s="71">
        <f t="shared" si="436"/>
        <v>0</v>
      </c>
      <c r="BA265" s="71">
        <f t="shared" si="437"/>
        <v>0</v>
      </c>
      <c r="BB265" s="71">
        <f t="shared" si="438"/>
        <v>0</v>
      </c>
      <c r="BC265" s="71">
        <f t="shared" si="439"/>
        <v>0</v>
      </c>
      <c r="BD265" s="520">
        <f t="shared" si="440"/>
        <v>-2828999.6837499999</v>
      </c>
      <c r="BE265" s="521">
        <f t="shared" si="441"/>
        <v>-2199378.4960000003</v>
      </c>
      <c r="BF265" s="71">
        <f t="shared" si="442"/>
        <v>-5400259.7000000002</v>
      </c>
      <c r="BG265" s="521">
        <f>M265*$AU265</f>
        <v>-4179111.2903112741</v>
      </c>
      <c r="BH265" s="71">
        <f t="shared" si="444"/>
        <v>-10349129.700525001</v>
      </c>
      <c r="BI265" s="71">
        <f t="shared" si="445"/>
        <v>-2454663.5</v>
      </c>
      <c r="BJ265" s="71">
        <f t="shared" si="446"/>
        <v>0</v>
      </c>
      <c r="BK265" s="71">
        <f t="shared" si="447"/>
        <v>0</v>
      </c>
      <c r="BL265" s="71">
        <f t="shared" si="448"/>
        <v>0</v>
      </c>
      <c r="BM265" s="71">
        <f t="shared" si="449"/>
        <v>0</v>
      </c>
      <c r="BN265" s="71">
        <f t="shared" si="450"/>
        <v>0</v>
      </c>
      <c r="BO265" s="71">
        <f t="shared" si="451"/>
        <v>0</v>
      </c>
      <c r="BP265" s="71">
        <f t="shared" si="452"/>
        <v>0</v>
      </c>
      <c r="BR265" s="507">
        <f>IF(EXACT(A265,LCI!A105),LCI!I105,-1*10^6)</f>
        <v>0</v>
      </c>
      <c r="BS265" s="507">
        <f t="shared" si="474"/>
        <v>0</v>
      </c>
      <c r="BT265" s="507">
        <f t="shared" si="475"/>
        <v>0</v>
      </c>
      <c r="BU265" s="507">
        <f t="shared" si="475"/>
        <v>0</v>
      </c>
      <c r="BV265" s="507">
        <f t="shared" si="475"/>
        <v>0</v>
      </c>
      <c r="BW265" s="507">
        <f t="shared" si="454"/>
        <v>0</v>
      </c>
      <c r="BX265" s="507">
        <f t="shared" si="455"/>
        <v>0</v>
      </c>
      <c r="BY265" s="507">
        <f t="shared" si="456"/>
        <v>0</v>
      </c>
      <c r="BZ265" s="507">
        <f t="shared" si="457"/>
        <v>0</v>
      </c>
      <c r="CA265" s="507">
        <f t="shared" si="458"/>
        <v>0</v>
      </c>
      <c r="CB265" s="507">
        <f t="shared" si="459"/>
        <v>0</v>
      </c>
      <c r="CC265" s="507">
        <f t="shared" si="460"/>
        <v>0</v>
      </c>
      <c r="CD265" s="507">
        <f t="shared" si="461"/>
        <v>0</v>
      </c>
      <c r="CE265" s="507">
        <f t="shared" si="462"/>
        <v>0</v>
      </c>
      <c r="CF265" s="507">
        <f t="shared" si="463"/>
        <v>0</v>
      </c>
      <c r="CG265" s="507">
        <f t="shared" si="463"/>
        <v>0</v>
      </c>
      <c r="CH265" s="507">
        <f t="shared" si="463"/>
        <v>0</v>
      </c>
      <c r="CI265" s="507">
        <f t="shared" si="465"/>
        <v>0</v>
      </c>
      <c r="CJ265" s="507">
        <f t="shared" si="466"/>
        <v>0</v>
      </c>
      <c r="CK265" s="507">
        <f t="shared" si="467"/>
        <v>0</v>
      </c>
      <c r="CL265" s="507">
        <f t="shared" si="476"/>
        <v>0</v>
      </c>
      <c r="CM265" s="507">
        <f t="shared" si="468"/>
        <v>0</v>
      </c>
      <c r="CO265" s="511">
        <f>IF(EXACT(A265,LCI!A105),LCI!F105,-1*10^6)</f>
        <v>52.2</v>
      </c>
      <c r="CP265" s="511">
        <f t="shared" si="477"/>
        <v>0</v>
      </c>
      <c r="CQ265" s="511">
        <f t="shared" si="478"/>
        <v>146994.71783068805</v>
      </c>
      <c r="CR265" s="511">
        <f t="shared" si="479"/>
        <v>0</v>
      </c>
      <c r="CS265" s="511">
        <f t="shared" si="480"/>
        <v>0</v>
      </c>
      <c r="CT265" s="511">
        <f t="shared" si="481"/>
        <v>0</v>
      </c>
      <c r="CU265" s="511">
        <f t="shared" si="482"/>
        <v>0</v>
      </c>
      <c r="CV265" s="511">
        <f t="shared" si="483"/>
        <v>0</v>
      </c>
      <c r="CW265" s="511">
        <f t="shared" si="484"/>
        <v>0</v>
      </c>
      <c r="CX265" s="511">
        <f t="shared" si="485"/>
        <v>1476737.8349174999</v>
      </c>
      <c r="CY265" s="511">
        <f t="shared" si="486"/>
        <v>1148075.5749120002</v>
      </c>
      <c r="CZ265" s="511">
        <f t="shared" si="487"/>
        <v>2818935.5634000003</v>
      </c>
      <c r="DA265" s="511">
        <f t="shared" si="488"/>
        <v>2181496.093542485</v>
      </c>
      <c r="DB265" s="511">
        <f t="shared" si="489"/>
        <v>5402245.70367405</v>
      </c>
      <c r="DC265" s="511">
        <f t="shared" si="490"/>
        <v>1281334.3470000001</v>
      </c>
      <c r="DD265" s="511">
        <f t="shared" si="491"/>
        <v>0</v>
      </c>
      <c r="DE265" s="511">
        <f t="shared" si="492"/>
        <v>0</v>
      </c>
      <c r="DF265" s="511">
        <f t="shared" si="493"/>
        <v>0</v>
      </c>
      <c r="DG265" s="511">
        <f t="shared" si="494"/>
        <v>0</v>
      </c>
      <c r="DH265" s="511">
        <f t="shared" si="495"/>
        <v>0</v>
      </c>
      <c r="DI265" s="511">
        <f t="shared" si="496"/>
        <v>0</v>
      </c>
      <c r="DJ265" s="511">
        <f t="shared" si="497"/>
        <v>0</v>
      </c>
      <c r="DL265" s="530">
        <f>IF(EXACT(A265,LCI!A105),LCI!J105,-1*10^6)</f>
        <v>0</v>
      </c>
      <c r="DM265" s="530">
        <f t="shared" si="501"/>
        <v>0</v>
      </c>
      <c r="DN265" s="530">
        <f t="shared" si="502"/>
        <v>0</v>
      </c>
      <c r="DO265" s="530">
        <f t="shared" si="503"/>
        <v>0</v>
      </c>
      <c r="DP265" s="530">
        <f t="shared" si="504"/>
        <v>0</v>
      </c>
      <c r="DQ265" s="530">
        <f t="shared" si="505"/>
        <v>0</v>
      </c>
      <c r="DR265" s="530">
        <f t="shared" si="506"/>
        <v>0</v>
      </c>
      <c r="DS265" s="530">
        <f t="shared" si="507"/>
        <v>0</v>
      </c>
      <c r="DT265" s="530">
        <f t="shared" si="508"/>
        <v>0</v>
      </c>
      <c r="DU265" s="530">
        <f t="shared" si="509"/>
        <v>0</v>
      </c>
      <c r="DV265" s="530">
        <f t="shared" si="510"/>
        <v>0</v>
      </c>
      <c r="DW265" s="530">
        <f t="shared" si="511"/>
        <v>0</v>
      </c>
      <c r="DX265" s="530">
        <f t="shared" si="512"/>
        <v>0</v>
      </c>
      <c r="DY265" s="530">
        <f t="shared" si="513"/>
        <v>0</v>
      </c>
      <c r="DZ265" s="530">
        <f t="shared" si="514"/>
        <v>0</v>
      </c>
      <c r="EA265" s="530">
        <f t="shared" si="515"/>
        <v>0</v>
      </c>
      <c r="EB265" s="530">
        <f t="shared" si="516"/>
        <v>0</v>
      </c>
      <c r="EC265" s="530">
        <f t="shared" si="517"/>
        <v>0</v>
      </c>
      <c r="ED265" s="530">
        <f t="shared" si="518"/>
        <v>0</v>
      </c>
      <c r="EE265" s="530">
        <f t="shared" si="519"/>
        <v>0</v>
      </c>
      <c r="EF265" s="530">
        <f t="shared" si="520"/>
        <v>0</v>
      </c>
      <c r="EG265" s="530">
        <f t="shared" si="521"/>
        <v>0</v>
      </c>
      <c r="EI265" s="535">
        <f>IF(EXACT(A265,LCI!A105),LCI!K105,-1*10^6)</f>
        <v>0</v>
      </c>
      <c r="EJ265" s="531">
        <f t="shared" si="522"/>
        <v>0</v>
      </c>
      <c r="EK265" s="536">
        <f t="shared" si="523"/>
        <v>0</v>
      </c>
      <c r="EL265" s="531">
        <f t="shared" si="524"/>
        <v>0</v>
      </c>
      <c r="EM265" s="531">
        <f t="shared" si="525"/>
        <v>0</v>
      </c>
      <c r="EN265" s="531">
        <f t="shared" si="526"/>
        <v>0</v>
      </c>
      <c r="EO265" s="531">
        <f t="shared" si="527"/>
        <v>0</v>
      </c>
      <c r="EP265" s="531">
        <f t="shared" si="528"/>
        <v>0</v>
      </c>
      <c r="EQ265" s="531">
        <f t="shared" si="529"/>
        <v>0</v>
      </c>
      <c r="ER265" s="531">
        <f t="shared" si="530"/>
        <v>0</v>
      </c>
      <c r="ES265" s="531">
        <f t="shared" si="531"/>
        <v>0</v>
      </c>
      <c r="ET265" s="531">
        <f t="shared" si="532"/>
        <v>0</v>
      </c>
      <c r="EU265" s="531">
        <f t="shared" si="533"/>
        <v>0</v>
      </c>
      <c r="EV265" s="531">
        <f t="shared" si="534"/>
        <v>0</v>
      </c>
      <c r="EW265" s="531">
        <f t="shared" si="535"/>
        <v>0</v>
      </c>
      <c r="EX265" s="531">
        <f t="shared" si="536"/>
        <v>0</v>
      </c>
      <c r="EY265" s="531">
        <f t="shared" si="537"/>
        <v>0</v>
      </c>
      <c r="EZ265" s="531">
        <f t="shared" si="538"/>
        <v>0</v>
      </c>
      <c r="FA265" s="531">
        <f t="shared" si="539"/>
        <v>0</v>
      </c>
      <c r="FB265" s="531">
        <f t="shared" si="540"/>
        <v>0</v>
      </c>
      <c r="FC265" s="531">
        <f t="shared" si="541"/>
        <v>0</v>
      </c>
      <c r="FD265" s="531">
        <f t="shared" si="542"/>
        <v>0</v>
      </c>
      <c r="FF265" s="532">
        <f>IF(EXACT(A265,LCI!A105),LCI!L105,-1*10^6)</f>
        <v>0</v>
      </c>
      <c r="FG265" s="532">
        <f t="shared" si="543"/>
        <v>0</v>
      </c>
      <c r="FH265" s="532">
        <f t="shared" si="544"/>
        <v>0</v>
      </c>
      <c r="FI265" s="532">
        <f t="shared" si="545"/>
        <v>0</v>
      </c>
      <c r="FJ265" s="532">
        <f t="shared" si="546"/>
        <v>0</v>
      </c>
      <c r="FK265" s="532">
        <f t="shared" si="547"/>
        <v>0</v>
      </c>
      <c r="FL265" s="532">
        <f t="shared" si="548"/>
        <v>0</v>
      </c>
      <c r="FM265" s="532">
        <f t="shared" si="549"/>
        <v>0</v>
      </c>
      <c r="FN265" s="532">
        <f t="shared" si="550"/>
        <v>0</v>
      </c>
      <c r="FO265" s="532">
        <f t="shared" si="551"/>
        <v>0</v>
      </c>
      <c r="FP265" s="532">
        <f t="shared" si="552"/>
        <v>0</v>
      </c>
      <c r="FQ265" s="532">
        <f t="shared" si="553"/>
        <v>0</v>
      </c>
      <c r="FR265" s="532">
        <f t="shared" si="554"/>
        <v>0</v>
      </c>
      <c r="FS265" s="532">
        <f t="shared" si="555"/>
        <v>0</v>
      </c>
      <c r="FT265" s="532">
        <f t="shared" si="556"/>
        <v>0</v>
      </c>
      <c r="FU265" s="532">
        <f t="shared" si="557"/>
        <v>0</v>
      </c>
      <c r="FV265" s="532">
        <f t="shared" si="558"/>
        <v>0</v>
      </c>
      <c r="FW265" s="532">
        <f t="shared" si="559"/>
        <v>0</v>
      </c>
      <c r="FX265" s="532">
        <f t="shared" si="560"/>
        <v>0</v>
      </c>
      <c r="FY265" s="532">
        <f t="shared" si="561"/>
        <v>0</v>
      </c>
      <c r="FZ265" s="532">
        <f t="shared" si="562"/>
        <v>0</v>
      </c>
      <c r="GA265" s="532">
        <f t="shared" si="563"/>
        <v>0</v>
      </c>
      <c r="GC265" s="533">
        <f>IF(EXACT(A265,LCI!A105),LCI!M105,-1*10^6)</f>
        <v>0</v>
      </c>
      <c r="GD265" s="533">
        <f t="shared" si="564"/>
        <v>0</v>
      </c>
      <c r="GE265" s="533">
        <f t="shared" si="565"/>
        <v>0</v>
      </c>
      <c r="GF265" s="533">
        <f t="shared" si="566"/>
        <v>0</v>
      </c>
      <c r="GG265" s="533">
        <f t="shared" si="567"/>
        <v>0</v>
      </c>
      <c r="GH265" s="533">
        <f t="shared" si="568"/>
        <v>0</v>
      </c>
      <c r="GI265" s="533">
        <f t="shared" si="569"/>
        <v>0</v>
      </c>
      <c r="GJ265" s="533">
        <f t="shared" si="570"/>
        <v>0</v>
      </c>
      <c r="GK265" s="533">
        <f t="shared" si="571"/>
        <v>0</v>
      </c>
      <c r="GL265" s="533">
        <f t="shared" si="572"/>
        <v>0</v>
      </c>
      <c r="GM265" s="533">
        <f t="shared" si="573"/>
        <v>0</v>
      </c>
      <c r="GN265" s="533">
        <f t="shared" si="574"/>
        <v>0</v>
      </c>
      <c r="GO265" s="533">
        <f t="shared" si="575"/>
        <v>0</v>
      </c>
      <c r="GP265" s="533">
        <f t="shared" si="576"/>
        <v>0</v>
      </c>
      <c r="GQ265" s="533">
        <f t="shared" si="577"/>
        <v>0</v>
      </c>
      <c r="GR265" s="533">
        <f t="shared" si="578"/>
        <v>0</v>
      </c>
      <c r="GS265" s="533">
        <f t="shared" si="579"/>
        <v>0</v>
      </c>
      <c r="GT265" s="533">
        <f t="shared" si="580"/>
        <v>0</v>
      </c>
      <c r="GU265" s="533">
        <f t="shared" si="581"/>
        <v>0</v>
      </c>
      <c r="GV265" s="533">
        <f t="shared" si="582"/>
        <v>0</v>
      </c>
      <c r="GW265" s="533">
        <f t="shared" si="583"/>
        <v>0</v>
      </c>
      <c r="GX265" s="533">
        <f t="shared" si="584"/>
        <v>0</v>
      </c>
      <c r="GZ265" s="511">
        <f>IF(EXACT(A265,LCI!A105),LCI!N105,-1*10^6)</f>
        <v>0</v>
      </c>
      <c r="HA265" s="511"/>
      <c r="HB265" s="511"/>
      <c r="HC265" s="511"/>
      <c r="HD265" s="511"/>
      <c r="HE265" s="511"/>
      <c r="HF265" s="511"/>
      <c r="HG265" s="511"/>
      <c r="HH265" s="511"/>
      <c r="HI265" s="511"/>
      <c r="HJ265" s="511"/>
      <c r="HK265" s="511"/>
      <c r="HL265" s="511"/>
      <c r="HM265" s="511"/>
      <c r="HN265" s="511"/>
      <c r="HO265" s="511"/>
      <c r="HP265" s="511"/>
      <c r="HQ265" s="511"/>
      <c r="HR265" s="511"/>
      <c r="HS265" s="511"/>
      <c r="HT265" s="511"/>
      <c r="HU265" s="511"/>
      <c r="HW265" s="534">
        <f>IF(EXACT(A265,LCI!A105),LCI!O105,-1*10^6)</f>
        <v>0</v>
      </c>
      <c r="HX265" s="534">
        <f t="shared" si="585"/>
        <v>0</v>
      </c>
      <c r="HY265" s="534">
        <f t="shared" si="586"/>
        <v>0</v>
      </c>
      <c r="HZ265" s="534">
        <f t="shared" si="587"/>
        <v>0</v>
      </c>
      <c r="IA265" s="534">
        <f t="shared" si="588"/>
        <v>0</v>
      </c>
      <c r="IB265" s="534">
        <f t="shared" si="589"/>
        <v>0</v>
      </c>
      <c r="IC265" s="534">
        <f t="shared" si="590"/>
        <v>0</v>
      </c>
      <c r="ID265" s="534">
        <f t="shared" si="591"/>
        <v>0</v>
      </c>
      <c r="IE265" s="534">
        <f t="shared" si="592"/>
        <v>0</v>
      </c>
      <c r="IF265" s="534">
        <f t="shared" si="593"/>
        <v>0</v>
      </c>
      <c r="IG265" s="534">
        <f t="shared" si="594"/>
        <v>0</v>
      </c>
      <c r="IH265" s="534">
        <f t="shared" si="595"/>
        <v>0</v>
      </c>
      <c r="II265" s="534">
        <f t="shared" si="596"/>
        <v>0</v>
      </c>
      <c r="IJ265" s="534">
        <f t="shared" si="597"/>
        <v>0</v>
      </c>
      <c r="IK265" s="534">
        <f t="shared" si="598"/>
        <v>0</v>
      </c>
      <c r="IL265" s="534">
        <f t="shared" si="599"/>
        <v>0</v>
      </c>
      <c r="IM265" s="534">
        <f t="shared" si="600"/>
        <v>0</v>
      </c>
      <c r="IN265" s="534">
        <f t="shared" si="601"/>
        <v>0</v>
      </c>
      <c r="IO265" s="534">
        <f t="shared" si="602"/>
        <v>0</v>
      </c>
      <c r="IP265" s="534">
        <f t="shared" si="603"/>
        <v>0</v>
      </c>
      <c r="IQ265" s="534">
        <f t="shared" si="604"/>
        <v>0</v>
      </c>
      <c r="IR265" s="534">
        <f t="shared" si="605"/>
        <v>0</v>
      </c>
      <c r="IT265" s="531">
        <f>IF(EXACT(A265,LCI!A105),LCI!P105,-1*10^6)</f>
        <v>0</v>
      </c>
      <c r="IU265" s="531">
        <f t="shared" si="606"/>
        <v>0</v>
      </c>
      <c r="IV265" s="531">
        <f t="shared" si="607"/>
        <v>0</v>
      </c>
      <c r="IW265" s="531">
        <f t="shared" si="608"/>
        <v>0</v>
      </c>
      <c r="IX265" s="531">
        <f t="shared" si="609"/>
        <v>0</v>
      </c>
      <c r="IY265" s="531">
        <f t="shared" si="610"/>
        <v>0</v>
      </c>
      <c r="IZ265" s="531">
        <f t="shared" si="611"/>
        <v>0</v>
      </c>
      <c r="JA265" s="531">
        <f t="shared" si="612"/>
        <v>0</v>
      </c>
      <c r="JB265" s="531">
        <f t="shared" si="613"/>
        <v>0</v>
      </c>
      <c r="JC265" s="531">
        <f t="shared" si="614"/>
        <v>0</v>
      </c>
      <c r="JD265" s="531">
        <f t="shared" si="615"/>
        <v>0</v>
      </c>
      <c r="JE265" s="531">
        <f t="shared" si="616"/>
        <v>0</v>
      </c>
      <c r="JF265" s="531">
        <f t="shared" si="617"/>
        <v>0</v>
      </c>
      <c r="JG265" s="531">
        <f t="shared" si="618"/>
        <v>0</v>
      </c>
      <c r="JH265" s="531">
        <f t="shared" si="619"/>
        <v>0</v>
      </c>
      <c r="JI265" s="531">
        <f t="shared" si="620"/>
        <v>0</v>
      </c>
      <c r="JJ265" s="531">
        <f t="shared" si="621"/>
        <v>0</v>
      </c>
      <c r="JK265" s="531">
        <f t="shared" si="622"/>
        <v>0</v>
      </c>
      <c r="JL265" s="531">
        <f t="shared" si="623"/>
        <v>0</v>
      </c>
      <c r="JM265" s="531">
        <f t="shared" si="624"/>
        <v>0</v>
      </c>
      <c r="JN265" s="531">
        <f t="shared" si="625"/>
        <v>0</v>
      </c>
      <c r="JO265" s="531">
        <f t="shared" si="626"/>
        <v>0</v>
      </c>
      <c r="JQ265" s="532">
        <f>IF(EXACT(A265,LCI!A105),LCI!Q105,-1*10^6)</f>
        <v>0</v>
      </c>
      <c r="JR265" s="532">
        <f t="shared" si="627"/>
        <v>0</v>
      </c>
      <c r="JS265" s="532">
        <f t="shared" si="628"/>
        <v>0</v>
      </c>
      <c r="JT265" s="532">
        <f t="shared" si="629"/>
        <v>0</v>
      </c>
      <c r="JU265" s="532">
        <f t="shared" si="630"/>
        <v>0</v>
      </c>
      <c r="JV265" s="532">
        <f t="shared" si="631"/>
        <v>0</v>
      </c>
      <c r="JW265" s="532">
        <f t="shared" si="632"/>
        <v>0</v>
      </c>
      <c r="JX265" s="532">
        <f t="shared" si="633"/>
        <v>0</v>
      </c>
      <c r="JY265" s="532">
        <f t="shared" si="634"/>
        <v>0</v>
      </c>
      <c r="JZ265" s="532">
        <f t="shared" si="635"/>
        <v>0</v>
      </c>
      <c r="KA265" s="532">
        <f t="shared" si="636"/>
        <v>0</v>
      </c>
      <c r="KB265" s="532">
        <f t="shared" si="637"/>
        <v>0</v>
      </c>
      <c r="KC265" s="532">
        <f t="shared" si="638"/>
        <v>0</v>
      </c>
      <c r="KD265" s="532">
        <f t="shared" si="639"/>
        <v>0</v>
      </c>
      <c r="KE265" s="532">
        <f t="shared" si="640"/>
        <v>0</v>
      </c>
      <c r="KF265" s="532">
        <f t="shared" si="641"/>
        <v>0</v>
      </c>
      <c r="KG265" s="532">
        <f t="shared" si="642"/>
        <v>0</v>
      </c>
      <c r="KH265" s="532">
        <f t="shared" si="643"/>
        <v>0</v>
      </c>
      <c r="KI265" s="532">
        <f t="shared" si="644"/>
        <v>0</v>
      </c>
      <c r="KJ265" s="532">
        <f t="shared" si="645"/>
        <v>0</v>
      </c>
      <c r="KK265" s="532">
        <f t="shared" si="646"/>
        <v>0</v>
      </c>
      <c r="KL265" s="532">
        <f t="shared" si="647"/>
        <v>0</v>
      </c>
      <c r="KN265" s="533">
        <f>IF(EXACT(A265,LCI!A105),LCI!R105,-1*10^6)</f>
        <v>0</v>
      </c>
      <c r="KO265" s="533">
        <f t="shared" si="648"/>
        <v>0</v>
      </c>
      <c r="KP265" s="533">
        <f t="shared" si="649"/>
        <v>0</v>
      </c>
      <c r="KQ265" s="533">
        <f t="shared" si="650"/>
        <v>0</v>
      </c>
      <c r="KR265" s="533">
        <f t="shared" si="651"/>
        <v>0</v>
      </c>
      <c r="KS265" s="533">
        <f t="shared" si="652"/>
        <v>0</v>
      </c>
      <c r="KT265" s="533">
        <f t="shared" si="653"/>
        <v>0</v>
      </c>
      <c r="KU265" s="533">
        <f t="shared" si="654"/>
        <v>0</v>
      </c>
      <c r="KV265" s="533">
        <f t="shared" si="655"/>
        <v>0</v>
      </c>
      <c r="KW265" s="533">
        <f t="shared" si="656"/>
        <v>0</v>
      </c>
      <c r="KX265" s="533">
        <f t="shared" si="657"/>
        <v>0</v>
      </c>
      <c r="KY265" s="533">
        <f t="shared" si="658"/>
        <v>0</v>
      </c>
      <c r="KZ265" s="533">
        <f t="shared" si="659"/>
        <v>0</v>
      </c>
      <c r="LA265" s="533">
        <f t="shared" si="660"/>
        <v>0</v>
      </c>
      <c r="LB265" s="533">
        <f t="shared" si="661"/>
        <v>0</v>
      </c>
      <c r="LC265" s="533">
        <f t="shared" si="662"/>
        <v>0</v>
      </c>
      <c r="LD265" s="533">
        <f t="shared" si="663"/>
        <v>0</v>
      </c>
      <c r="LE265" s="533">
        <f t="shared" si="664"/>
        <v>0</v>
      </c>
      <c r="LF265" s="533">
        <f t="shared" si="665"/>
        <v>0</v>
      </c>
      <c r="LG265" s="533">
        <f t="shared" si="666"/>
        <v>0</v>
      </c>
      <c r="LH265" s="533">
        <f t="shared" si="667"/>
        <v>0</v>
      </c>
      <c r="LI265" s="533">
        <f t="shared" si="668"/>
        <v>0</v>
      </c>
    </row>
    <row r="268" spans="1:321" x14ac:dyDescent="0.25">
      <c r="K268" s="7">
        <f>SUM(K256:K265)/K115</f>
        <v>0.10256224450000002</v>
      </c>
      <c r="L268" s="7" t="s">
        <v>2511</v>
      </c>
      <c r="X268" s="48" t="str">
        <f>A160</f>
        <v>Land Cost ($)</v>
      </c>
      <c r="Y268" s="49">
        <f t="shared" ref="Y268:AB268" si="720">Y160</f>
        <v>1654900</v>
      </c>
      <c r="Z268" s="49">
        <f t="shared" si="720"/>
        <v>1654900</v>
      </c>
      <c r="AA268" s="49">
        <f t="shared" si="720"/>
        <v>1654900</v>
      </c>
      <c r="AB268" s="49">
        <f t="shared" si="720"/>
        <v>1654900</v>
      </c>
      <c r="AC268" s="49">
        <f t="shared" ref="AC268:AS268" si="721">AC160</f>
        <v>1654900</v>
      </c>
      <c r="AD268" s="49">
        <f t="shared" si="721"/>
        <v>0</v>
      </c>
      <c r="AE268" s="49">
        <f t="shared" si="721"/>
        <v>0</v>
      </c>
      <c r="AF268" s="49">
        <f t="shared" si="721"/>
        <v>0</v>
      </c>
      <c r="AG268" s="49">
        <f t="shared" si="721"/>
        <v>1654900</v>
      </c>
      <c r="AH268" s="49">
        <f t="shared" si="721"/>
        <v>1654900</v>
      </c>
      <c r="AI268" s="49">
        <f t="shared" si="721"/>
        <v>1654900</v>
      </c>
      <c r="AJ268" s="49">
        <f t="shared" si="721"/>
        <v>345800.00000000006</v>
      </c>
      <c r="AK268" s="49">
        <f t="shared" si="721"/>
        <v>345800.00000000006</v>
      </c>
      <c r="AL268" s="49">
        <f t="shared" si="721"/>
        <v>0</v>
      </c>
      <c r="AM268" s="49">
        <f t="shared" si="721"/>
        <v>0</v>
      </c>
      <c r="AN268" s="49">
        <f t="shared" si="721"/>
        <v>0</v>
      </c>
      <c r="AO268" s="49">
        <f t="shared" si="721"/>
        <v>0</v>
      </c>
      <c r="AP268" s="49">
        <f t="shared" si="721"/>
        <v>0</v>
      </c>
      <c r="AQ268" s="49">
        <f t="shared" si="721"/>
        <v>0</v>
      </c>
      <c r="AR268" s="49">
        <f t="shared" si="721"/>
        <v>0</v>
      </c>
      <c r="AS268" s="49">
        <f t="shared" si="721"/>
        <v>0</v>
      </c>
      <c r="AU268" s="73" t="s">
        <v>2512</v>
      </c>
      <c r="AV268" s="72">
        <f>SUM(AV160:AV220,AV223:AV228,AV243,AV248)</f>
        <v>-370087152.66915858</v>
      </c>
      <c r="AW268" s="72">
        <f t="shared" ref="AW268:BP268" si="722">SUM(AW160:AW220,AW223:AW228,AW243,AW248)</f>
        <v>-330263500.4982717</v>
      </c>
      <c r="AX268" s="72">
        <f t="shared" si="722"/>
        <v>-1079716689.4142468</v>
      </c>
      <c r="AY268" s="72">
        <f t="shared" si="722"/>
        <v>8135439998.5595284</v>
      </c>
      <c r="AZ268" s="72">
        <f t="shared" si="722"/>
        <v>-2237407135.4011445</v>
      </c>
      <c r="BA268" s="72">
        <f t="shared" si="722"/>
        <v>0</v>
      </c>
      <c r="BB268" s="72">
        <f t="shared" si="722"/>
        <v>0</v>
      </c>
      <c r="BC268" s="72">
        <f t="shared" si="722"/>
        <v>0</v>
      </c>
      <c r="BD268" s="72">
        <f t="shared" si="722"/>
        <v>-140116229.70438817</v>
      </c>
      <c r="BE268" s="72">
        <f>SUM(BE160:BE220,BE223:BE228,BE243,BE248)</f>
        <v>-178594853.25666541</v>
      </c>
      <c r="BF268" s="72">
        <f>SUM(BF160:BF220,BF223:BF228,BF243,BF248)</f>
        <v>-543498186.69460034</v>
      </c>
      <c r="BG268" s="72">
        <f t="shared" si="722"/>
        <v>4629108993.0298119</v>
      </c>
      <c r="BH268" s="72">
        <f t="shared" si="722"/>
        <v>5501048288.6119328</v>
      </c>
      <c r="BI268" s="72">
        <f t="shared" si="722"/>
        <v>-253025149.83806098</v>
      </c>
      <c r="BJ268" s="72">
        <f t="shared" si="722"/>
        <v>0</v>
      </c>
      <c r="BK268" s="72">
        <f t="shared" si="722"/>
        <v>0</v>
      </c>
      <c r="BL268" s="72">
        <f t="shared" si="722"/>
        <v>0</v>
      </c>
      <c r="BM268" s="72">
        <f t="shared" si="722"/>
        <v>0</v>
      </c>
      <c r="BN268" s="72">
        <f t="shared" si="722"/>
        <v>0</v>
      </c>
      <c r="BO268" s="72">
        <f t="shared" si="722"/>
        <v>0</v>
      </c>
      <c r="BP268" s="72">
        <f t="shared" si="722"/>
        <v>0</v>
      </c>
      <c r="BR268" s="512" t="s">
        <v>2513</v>
      </c>
      <c r="BS268" s="513">
        <f>SUM(BS160:BS220)</f>
        <v>37324.755521927531</v>
      </c>
      <c r="BT268" s="513">
        <f t="shared" ref="BT268:CM268" si="723">SUM(BT160:BT220)</f>
        <v>40796.73124153939</v>
      </c>
      <c r="BU268" s="513">
        <f t="shared" si="723"/>
        <v>428270.68805542053</v>
      </c>
      <c r="BV268" s="513">
        <f t="shared" si="723"/>
        <v>224014.37877661624</v>
      </c>
      <c r="BW268" s="513">
        <f t="shared" si="723"/>
        <v>224014.37877661624</v>
      </c>
      <c r="BX268" s="513">
        <f t="shared" si="723"/>
        <v>0</v>
      </c>
      <c r="BY268" s="513">
        <f t="shared" si="723"/>
        <v>0</v>
      </c>
      <c r="BZ268" s="513">
        <f t="shared" si="723"/>
        <v>0</v>
      </c>
      <c r="CA268" s="513">
        <f t="shared" si="723"/>
        <v>637873.56681151735</v>
      </c>
      <c r="CB268" s="513">
        <f t="shared" si="723"/>
        <v>551157.53650743514</v>
      </c>
      <c r="CC268" s="513">
        <f t="shared" si="723"/>
        <v>1251224.1976908033</v>
      </c>
      <c r="CD268" s="513">
        <f t="shared" si="723"/>
        <v>31345508.019282952</v>
      </c>
      <c r="CE268" s="513">
        <f t="shared" si="723"/>
        <v>31734481.458020236</v>
      </c>
      <c r="CF268" s="513">
        <f t="shared" si="723"/>
        <v>534515.46252053254</v>
      </c>
      <c r="CG268" s="513">
        <f t="shared" si="723"/>
        <v>0</v>
      </c>
      <c r="CH268" s="513">
        <f t="shared" si="723"/>
        <v>0</v>
      </c>
      <c r="CI268" s="513">
        <f t="shared" si="723"/>
        <v>0</v>
      </c>
      <c r="CJ268" s="513">
        <f t="shared" si="723"/>
        <v>0</v>
      </c>
      <c r="CK268" s="513">
        <f t="shared" si="723"/>
        <v>0</v>
      </c>
      <c r="CL268" s="513">
        <f t="shared" si="723"/>
        <v>0</v>
      </c>
      <c r="CM268" s="513">
        <f t="shared" si="723"/>
        <v>0</v>
      </c>
      <c r="CO268" s="514" t="s">
        <v>2514</v>
      </c>
      <c r="CP268" s="515">
        <f>SUM(CP160:CP220)</f>
        <v>1960629.881451587</v>
      </c>
      <c r="CQ268" s="515">
        <f t="shared" ref="CQ268:DJ268" si="724">SUM(CQ160:CQ220)</f>
        <v>2203910.4430357935</v>
      </c>
      <c r="CR268" s="515">
        <f t="shared" si="724"/>
        <v>10998766.322488297</v>
      </c>
      <c r="CS268" s="515">
        <f t="shared" si="724"/>
        <v>4199184.7729941197</v>
      </c>
      <c r="CT268" s="515">
        <f t="shared" si="724"/>
        <v>4199184.7729941197</v>
      </c>
      <c r="CU268" s="515">
        <f t="shared" si="724"/>
        <v>0</v>
      </c>
      <c r="CV268" s="515">
        <f t="shared" si="724"/>
        <v>0</v>
      </c>
      <c r="CW268" s="515">
        <f t="shared" si="724"/>
        <v>0</v>
      </c>
      <c r="CX268" s="515">
        <f t="shared" si="724"/>
        <v>7951551.3337823758</v>
      </c>
      <c r="CY268" s="515">
        <f t="shared" si="724"/>
        <v>4801047.4688034104</v>
      </c>
      <c r="CZ268" s="515">
        <f t="shared" si="724"/>
        <v>10973853.548924793</v>
      </c>
      <c r="DA268" s="515">
        <f t="shared" si="724"/>
        <v>200845206.94553497</v>
      </c>
      <c r="DB268" s="515">
        <f t="shared" si="724"/>
        <v>207558165.9991228</v>
      </c>
      <c r="DC268" s="515">
        <f t="shared" si="724"/>
        <v>4734656.946955815</v>
      </c>
      <c r="DD268" s="515">
        <f t="shared" si="724"/>
        <v>0</v>
      </c>
      <c r="DE268" s="515">
        <f t="shared" si="724"/>
        <v>0</v>
      </c>
      <c r="DF268" s="515">
        <f t="shared" si="724"/>
        <v>0</v>
      </c>
      <c r="DG268" s="515">
        <f t="shared" si="724"/>
        <v>0</v>
      </c>
      <c r="DH268" s="515">
        <f t="shared" si="724"/>
        <v>0</v>
      </c>
      <c r="DI268" s="515">
        <f t="shared" si="724"/>
        <v>0</v>
      </c>
      <c r="DJ268" s="515">
        <f t="shared" si="724"/>
        <v>0</v>
      </c>
    </row>
    <row r="269" spans="1:321" x14ac:dyDescent="0.25">
      <c r="X269" s="48" t="str">
        <f>A161</f>
        <v>Capital Cost ($)</v>
      </c>
      <c r="Y269" s="49">
        <f t="shared" ref="Y269:AB269" si="725">Y161</f>
        <v>833861.46677404479</v>
      </c>
      <c r="Z269" s="49">
        <f t="shared" si="725"/>
        <v>809431.44058649009</v>
      </c>
      <c r="AA269" s="49">
        <f t="shared" si="725"/>
        <v>910252.00050020008</v>
      </c>
      <c r="AB269" s="49">
        <f t="shared" si="725"/>
        <v>597740</v>
      </c>
      <c r="AC269" s="49">
        <f t="shared" ref="AC269:AS269" si="726">AC161</f>
        <v>597740</v>
      </c>
      <c r="AD269" s="49">
        <f t="shared" si="726"/>
        <v>0</v>
      </c>
      <c r="AE269" s="49">
        <f t="shared" si="726"/>
        <v>0</v>
      </c>
      <c r="AF269" s="49">
        <f t="shared" si="726"/>
        <v>0</v>
      </c>
      <c r="AG269" s="49">
        <f t="shared" si="726"/>
        <v>934557.26814768743</v>
      </c>
      <c r="AH269" s="49">
        <f t="shared" si="726"/>
        <v>864615.43449919985</v>
      </c>
      <c r="AI269" s="49">
        <f t="shared" si="726"/>
        <v>906685.54006499995</v>
      </c>
      <c r="AJ269" s="49">
        <f t="shared" si="726"/>
        <v>52727870.146808304</v>
      </c>
      <c r="AK269" s="49">
        <f>AK161</f>
        <v>59405647.614904635</v>
      </c>
      <c r="AL269" s="49">
        <f>AL161</f>
        <v>721776.15457500005</v>
      </c>
      <c r="AM269" s="49">
        <f t="shared" si="726"/>
        <v>0</v>
      </c>
      <c r="AN269" s="49">
        <f t="shared" si="726"/>
        <v>0</v>
      </c>
      <c r="AO269" s="49">
        <f t="shared" si="726"/>
        <v>0</v>
      </c>
      <c r="AP269" s="49">
        <f t="shared" si="726"/>
        <v>0</v>
      </c>
      <c r="AQ269" s="49">
        <f t="shared" si="726"/>
        <v>0</v>
      </c>
      <c r="AR269" s="49">
        <f t="shared" si="726"/>
        <v>0</v>
      </c>
      <c r="AS269" s="49">
        <f t="shared" si="726"/>
        <v>0</v>
      </c>
      <c r="AU269" s="73" t="s">
        <v>2515</v>
      </c>
      <c r="AV269" s="72">
        <f>SUM(AV229:AV242,AV244:AV247,AV249:AV252)</f>
        <v>-481188854.39540583</v>
      </c>
      <c r="AW269" s="72">
        <f>SUM(AW229:AW242,AW244:AW247,AW249:AW252)</f>
        <v>-469331793.84000015</v>
      </c>
      <c r="AX269" s="72">
        <f>SUM(AX229:AX242,AX244:AX247,AX249:AX252)</f>
        <v>-1711944000</v>
      </c>
      <c r="AY269" s="72">
        <f t="shared" ref="AY269:BJ269" si="727">SUM(AY229:AY242,AY244:AY247,AY249:AY252)</f>
        <v>-987660000</v>
      </c>
      <c r="AZ269" s="72">
        <f t="shared" si="727"/>
        <v>0</v>
      </c>
      <c r="BA269" s="72">
        <f t="shared" si="727"/>
        <v>0</v>
      </c>
      <c r="BB269" s="72">
        <f t="shared" si="727"/>
        <v>0</v>
      </c>
      <c r="BC269" s="72">
        <f t="shared" si="727"/>
        <v>0</v>
      </c>
      <c r="BD269" s="72">
        <f t="shared" si="727"/>
        <v>0</v>
      </c>
      <c r="BE269" s="72">
        <f t="shared" si="727"/>
        <v>0</v>
      </c>
      <c r="BF269" s="72">
        <f t="shared" si="727"/>
        <v>0</v>
      </c>
      <c r="BG269" s="72">
        <f t="shared" si="727"/>
        <v>-10654850531.426477</v>
      </c>
      <c r="BH269" s="72">
        <f t="shared" si="727"/>
        <v>0</v>
      </c>
      <c r="BI269" s="72">
        <f t="shared" si="727"/>
        <v>0</v>
      </c>
      <c r="BJ269" s="72">
        <f t="shared" si="727"/>
        <v>0</v>
      </c>
      <c r="BK269" s="72">
        <f t="shared" ref="BK269:BO269" si="728">SUM(BK229:BK242,BK244:BK247,BK249:BK252)</f>
        <v>0</v>
      </c>
      <c r="BL269" s="72">
        <f t="shared" si="728"/>
        <v>0</v>
      </c>
      <c r="BM269" s="72">
        <f t="shared" si="728"/>
        <v>0</v>
      </c>
      <c r="BN269" s="72">
        <f t="shared" si="728"/>
        <v>0</v>
      </c>
      <c r="BO269" s="72">
        <f t="shared" si="728"/>
        <v>0</v>
      </c>
      <c r="BP269" s="72">
        <f t="shared" ref="BP269" si="729">SUM(BP229:BP242,BP244:BP247,BP249:BP252)</f>
        <v>0</v>
      </c>
      <c r="BR269" s="512" t="s">
        <v>2516</v>
      </c>
      <c r="BS269" s="513">
        <f>SUM(BS223:BS265)</f>
        <v>0</v>
      </c>
      <c r="BT269" s="513">
        <f t="shared" ref="BT269:CM269" si="730">SUM(BT223:BT265)</f>
        <v>6.0081174351432018</v>
      </c>
      <c r="BU269" s="513">
        <f t="shared" si="730"/>
        <v>0</v>
      </c>
      <c r="BV269" s="513">
        <f t="shared" si="730"/>
        <v>0</v>
      </c>
      <c r="BW269" s="513">
        <f t="shared" si="730"/>
        <v>0</v>
      </c>
      <c r="BX269" s="513">
        <f t="shared" si="730"/>
        <v>0</v>
      </c>
      <c r="BY269" s="513">
        <f t="shared" si="730"/>
        <v>0</v>
      </c>
      <c r="BZ269" s="513">
        <f t="shared" si="730"/>
        <v>0</v>
      </c>
      <c r="CA269" s="513">
        <f t="shared" si="730"/>
        <v>1006748.7344525054</v>
      </c>
      <c r="CB269" s="513">
        <f t="shared" si="730"/>
        <v>782687.08552663331</v>
      </c>
      <c r="CC269" s="513">
        <f t="shared" si="730"/>
        <v>1921776.3260698586</v>
      </c>
      <c r="CD269" s="513">
        <f t="shared" si="730"/>
        <v>89.164324458284128</v>
      </c>
      <c r="CE269" s="513">
        <f t="shared" si="730"/>
        <v>220.80607439620124</v>
      </c>
      <c r="CF269" s="513">
        <f t="shared" si="730"/>
        <v>873534.69366811751</v>
      </c>
      <c r="CG269" s="513">
        <f t="shared" si="730"/>
        <v>0</v>
      </c>
      <c r="CH269" s="513">
        <f t="shared" si="730"/>
        <v>0</v>
      </c>
      <c r="CI269" s="513">
        <f t="shared" si="730"/>
        <v>0</v>
      </c>
      <c r="CJ269" s="513">
        <f t="shared" si="730"/>
        <v>0</v>
      </c>
      <c r="CK269" s="513">
        <f t="shared" si="730"/>
        <v>0</v>
      </c>
      <c r="CL269" s="513">
        <f t="shared" si="730"/>
        <v>0</v>
      </c>
      <c r="CM269" s="513">
        <f t="shared" si="730"/>
        <v>0</v>
      </c>
      <c r="CO269" s="514" t="s">
        <v>2517</v>
      </c>
      <c r="CP269" s="515">
        <f>SUM(CP223:CP265)</f>
        <v>7092786.6662231879</v>
      </c>
      <c r="CQ269" s="515">
        <f t="shared" ref="CQ269:DJ269" si="731">SUM(CQ223:CQ265)</f>
        <v>7980701.5598183842</v>
      </c>
      <c r="CR269" s="515">
        <f t="shared" si="731"/>
        <v>16858279.520347144</v>
      </c>
      <c r="CS269" s="515">
        <f t="shared" si="731"/>
        <v>0</v>
      </c>
      <c r="CT269" s="515">
        <f t="shared" si="731"/>
        <v>0</v>
      </c>
      <c r="CU269" s="515">
        <f t="shared" si="731"/>
        <v>0</v>
      </c>
      <c r="CV269" s="515">
        <f t="shared" si="731"/>
        <v>0</v>
      </c>
      <c r="CW269" s="515">
        <f t="shared" si="731"/>
        <v>0</v>
      </c>
      <c r="CX269" s="515">
        <f t="shared" si="731"/>
        <v>17022975.233729854</v>
      </c>
      <c r="CY269" s="515">
        <f t="shared" si="731"/>
        <v>13234347.77390191</v>
      </c>
      <c r="CZ269" s="515">
        <f t="shared" si="731"/>
        <v>32495050.337705575</v>
      </c>
      <c r="DA269" s="515">
        <f t="shared" si="731"/>
        <v>127404442.18453851</v>
      </c>
      <c r="DB269" s="515">
        <f t="shared" si="731"/>
        <v>121678020.76453477</v>
      </c>
      <c r="DC269" s="515">
        <f t="shared" si="731"/>
        <v>14770477.426229808</v>
      </c>
      <c r="DD269" s="515">
        <f t="shared" si="731"/>
        <v>0</v>
      </c>
      <c r="DE269" s="515">
        <f t="shared" si="731"/>
        <v>0</v>
      </c>
      <c r="DF269" s="515">
        <f t="shared" si="731"/>
        <v>0</v>
      </c>
      <c r="DG269" s="515">
        <f t="shared" si="731"/>
        <v>0</v>
      </c>
      <c r="DH269" s="515">
        <f t="shared" si="731"/>
        <v>0</v>
      </c>
      <c r="DI269" s="515">
        <f t="shared" si="731"/>
        <v>0</v>
      </c>
      <c r="DJ269" s="515">
        <f t="shared" si="731"/>
        <v>0</v>
      </c>
    </row>
    <row r="270" spans="1:321" x14ac:dyDescent="0.25">
      <c r="X270" s="48" t="str">
        <f>A162</f>
        <v>Labor ($/yr)</v>
      </c>
      <c r="Y270" s="49">
        <f t="shared" ref="Y270:AB270" si="732">Y162</f>
        <v>9016.3041093600241</v>
      </c>
      <c r="Z270" s="49">
        <f t="shared" si="732"/>
        <v>9016.3041093600241</v>
      </c>
      <c r="AA270" s="49">
        <f t="shared" si="732"/>
        <v>36296.839999999997</v>
      </c>
      <c r="AB270" s="49">
        <f t="shared" si="732"/>
        <v>8148.5300000000007</v>
      </c>
      <c r="AC270" s="49">
        <f t="shared" ref="AC270:AS270" si="733">AC162</f>
        <v>8148.5300000000007</v>
      </c>
      <c r="AD270" s="49">
        <f t="shared" si="733"/>
        <v>0</v>
      </c>
      <c r="AE270" s="49">
        <f t="shared" si="733"/>
        <v>0</v>
      </c>
      <c r="AF270" s="49">
        <f t="shared" si="733"/>
        <v>0</v>
      </c>
      <c r="AG270" s="49">
        <f t="shared" si="733"/>
        <v>26377.954344624999</v>
      </c>
      <c r="AH270" s="49">
        <f t="shared" si="733"/>
        <v>9855.6890175999997</v>
      </c>
      <c r="AI270" s="49">
        <f t="shared" si="733"/>
        <v>19348.531070000001</v>
      </c>
      <c r="AJ270" s="49">
        <f t="shared" si="733"/>
        <v>1280158.42270022</v>
      </c>
      <c r="AK270" s="49">
        <f t="shared" si="733"/>
        <v>1287280.6698897791</v>
      </c>
      <c r="AL270" s="49">
        <f t="shared" si="733"/>
        <v>7599.7868500000004</v>
      </c>
      <c r="AM270" s="49">
        <f t="shared" si="733"/>
        <v>0</v>
      </c>
      <c r="AN270" s="49">
        <f t="shared" si="733"/>
        <v>0</v>
      </c>
      <c r="AO270" s="49">
        <f t="shared" si="733"/>
        <v>0</v>
      </c>
      <c r="AP270" s="49">
        <f t="shared" si="733"/>
        <v>0</v>
      </c>
      <c r="AQ270" s="49">
        <f t="shared" si="733"/>
        <v>0</v>
      </c>
      <c r="AR270" s="49">
        <f t="shared" si="733"/>
        <v>0</v>
      </c>
      <c r="AS270" s="49">
        <f t="shared" si="733"/>
        <v>0</v>
      </c>
      <c r="BD270" s="4"/>
      <c r="BR270" s="523" t="s">
        <v>2518</v>
      </c>
      <c r="BS270" s="524">
        <f>BS268-BS269</f>
        <v>37324.755521927531</v>
      </c>
      <c r="BT270" s="524">
        <f t="shared" ref="BT270:CM270" si="734">BT268-BT269</f>
        <v>40790.723124104246</v>
      </c>
      <c r="BU270" s="524">
        <f t="shared" si="734"/>
        <v>428270.68805542053</v>
      </c>
      <c r="BV270" s="524">
        <f t="shared" si="734"/>
        <v>224014.37877661624</v>
      </c>
      <c r="BW270" s="524">
        <f t="shared" si="734"/>
        <v>224014.37877661624</v>
      </c>
      <c r="BX270" s="524">
        <f t="shared" si="734"/>
        <v>0</v>
      </c>
      <c r="BY270" s="524">
        <f t="shared" si="734"/>
        <v>0</v>
      </c>
      <c r="BZ270" s="524">
        <f t="shared" si="734"/>
        <v>0</v>
      </c>
      <c r="CA270" s="524">
        <f t="shared" si="734"/>
        <v>-368875.16764098802</v>
      </c>
      <c r="CB270" s="524">
        <f t="shared" si="734"/>
        <v>-231529.54901919817</v>
      </c>
      <c r="CC270" s="524">
        <f t="shared" si="734"/>
        <v>-670552.1283790553</v>
      </c>
      <c r="CD270" s="524">
        <f t="shared" si="734"/>
        <v>31345418.854958493</v>
      </c>
      <c r="CE270" s="524">
        <f t="shared" si="734"/>
        <v>31734260.651945841</v>
      </c>
      <c r="CF270" s="524">
        <f t="shared" si="734"/>
        <v>-339019.23114758497</v>
      </c>
      <c r="CG270" s="524">
        <f t="shared" si="734"/>
        <v>0</v>
      </c>
      <c r="CH270" s="524">
        <f t="shared" si="734"/>
        <v>0</v>
      </c>
      <c r="CI270" s="524">
        <f t="shared" si="734"/>
        <v>0</v>
      </c>
      <c r="CJ270" s="524">
        <f t="shared" si="734"/>
        <v>0</v>
      </c>
      <c r="CK270" s="524">
        <f t="shared" si="734"/>
        <v>0</v>
      </c>
      <c r="CL270" s="524">
        <f t="shared" si="734"/>
        <v>0</v>
      </c>
      <c r="CM270" s="524">
        <f t="shared" si="734"/>
        <v>0</v>
      </c>
      <c r="CO270" s="514" t="s">
        <v>2519</v>
      </c>
      <c r="CP270" s="516">
        <f>CP269/CP268</f>
        <v>3.6176061240951394</v>
      </c>
      <c r="CQ270" s="516">
        <f>CQ269/CQ268</f>
        <v>3.621155108655552</v>
      </c>
      <c r="CR270" s="516">
        <f t="shared" ref="CR270:DJ270" si="735">CR269/CR268</f>
        <v>1.5327427664208457</v>
      </c>
      <c r="CS270" s="516">
        <f t="shared" si="735"/>
        <v>0</v>
      </c>
      <c r="CT270" s="516">
        <f t="shared" si="735"/>
        <v>0</v>
      </c>
      <c r="CU270" s="516" t="e">
        <f t="shared" si="735"/>
        <v>#DIV/0!</v>
      </c>
      <c r="CV270" s="516" t="e">
        <f t="shared" si="735"/>
        <v>#DIV/0!</v>
      </c>
      <c r="CW270" s="516" t="e">
        <f t="shared" si="735"/>
        <v>#DIV/0!</v>
      </c>
      <c r="CX270" s="516">
        <f t="shared" si="735"/>
        <v>2.1408369913185736</v>
      </c>
      <c r="CY270" s="516">
        <f t="shared" si="735"/>
        <v>2.7565542436097541</v>
      </c>
      <c r="CZ270" s="516">
        <f t="shared" si="735"/>
        <v>2.96113395288471</v>
      </c>
      <c r="DA270" s="516">
        <f t="shared" si="735"/>
        <v>0.63434146187560225</v>
      </c>
      <c r="DB270" s="516">
        <f t="shared" si="735"/>
        <v>0.58623576759224694</v>
      </c>
      <c r="DC270" s="516">
        <f t="shared" si="735"/>
        <v>3.1196510310481109</v>
      </c>
      <c r="DD270" s="516" t="e">
        <f t="shared" si="735"/>
        <v>#DIV/0!</v>
      </c>
      <c r="DE270" s="516" t="e">
        <f t="shared" si="735"/>
        <v>#DIV/0!</v>
      </c>
      <c r="DF270" s="516" t="e">
        <f t="shared" si="735"/>
        <v>#DIV/0!</v>
      </c>
      <c r="DG270" s="516" t="e">
        <f t="shared" si="735"/>
        <v>#DIV/0!</v>
      </c>
      <c r="DH270" s="516" t="e">
        <f t="shared" si="735"/>
        <v>#DIV/0!</v>
      </c>
      <c r="DI270" s="516" t="e">
        <f t="shared" si="735"/>
        <v>#DIV/0!</v>
      </c>
      <c r="DJ270" s="516" t="e">
        <f t="shared" si="735"/>
        <v>#DIV/0!</v>
      </c>
    </row>
    <row r="271" spans="1:321" x14ac:dyDescent="0.25">
      <c r="X271" s="48" t="s">
        <v>2520</v>
      </c>
      <c r="Y271" s="49">
        <f>SUM(Y165:Y220)</f>
        <v>20673.116299628437</v>
      </c>
      <c r="Z271" s="49">
        <f t="shared" ref="Z271:AS271" si="736">SUM(Z165:Z220)</f>
        <v>29325.172071987679</v>
      </c>
      <c r="AA271" s="49">
        <f t="shared" si="736"/>
        <v>123855.07383284959</v>
      </c>
      <c r="AB271" s="49">
        <f t="shared" si="736"/>
        <v>34533.837478292175</v>
      </c>
      <c r="AC271" s="49">
        <f t="shared" si="736"/>
        <v>34533.837478292175</v>
      </c>
      <c r="AD271" s="49">
        <f t="shared" si="736"/>
        <v>0</v>
      </c>
      <c r="AE271" s="49">
        <f t="shared" si="736"/>
        <v>0</v>
      </c>
      <c r="AF271" s="49">
        <f t="shared" si="736"/>
        <v>0</v>
      </c>
      <c r="AG271" s="49">
        <f t="shared" si="736"/>
        <v>73986.76393868</v>
      </c>
      <c r="AH271" s="49">
        <f t="shared" si="736"/>
        <v>64139.935173175334</v>
      </c>
      <c r="AI271" s="49">
        <f t="shared" si="736"/>
        <v>132080.3805714731</v>
      </c>
      <c r="AJ271" s="49">
        <f t="shared" si="736"/>
        <v>2574639.3005680367</v>
      </c>
      <c r="AK271" s="49">
        <f t="shared" si="736"/>
        <v>2812530.5178657672</v>
      </c>
      <c r="AL271" s="49">
        <f t="shared" si="736"/>
        <v>105633.58525029657</v>
      </c>
      <c r="AM271" s="49">
        <f t="shared" si="736"/>
        <v>0</v>
      </c>
      <c r="AN271" s="49">
        <f t="shared" si="736"/>
        <v>0</v>
      </c>
      <c r="AO271" s="49">
        <f t="shared" si="736"/>
        <v>0</v>
      </c>
      <c r="AP271" s="49">
        <f t="shared" si="736"/>
        <v>0</v>
      </c>
      <c r="AQ271" s="49">
        <f t="shared" si="736"/>
        <v>0</v>
      </c>
      <c r="AR271" s="49">
        <f t="shared" si="736"/>
        <v>0</v>
      </c>
      <c r="AS271" s="49">
        <f t="shared" si="736"/>
        <v>0</v>
      </c>
      <c r="BR271" s="512" t="s">
        <v>2521</v>
      </c>
      <c r="BS271" s="522">
        <f>BS268/LCA!B62</f>
        <v>5.1995845271667228E-3</v>
      </c>
      <c r="BT271" s="522">
        <f>BT268/LCA!C62</f>
        <v>5.4836341337765509E-3</v>
      </c>
      <c r="BU271" s="522">
        <f>BU268/LCA!D62</f>
        <v>1.5905653793035608E-2</v>
      </c>
      <c r="BV271" s="522">
        <f>BV268/LCA!E62</f>
        <v>2.2681325433511153E-2</v>
      </c>
      <c r="BW271" s="522" t="e">
        <f>BW268/LCA!F62</f>
        <v>#DIV/0!</v>
      </c>
      <c r="BX271" s="522" t="e">
        <f>BX268/LCA!G62</f>
        <v>#DIV/0!</v>
      </c>
      <c r="BY271" s="522" t="e">
        <f>BY268/LCA!H62</f>
        <v>#DIV/0!</v>
      </c>
      <c r="BZ271" s="522" t="e">
        <f>BZ268/LCA!I62</f>
        <v>#DIV/0!</v>
      </c>
      <c r="CA271" s="525">
        <f>CA268/LCA!J62</f>
        <v>5.7144558654338241E-2</v>
      </c>
      <c r="CB271" s="525">
        <f>CB268/LCA!K62</f>
        <v>6.3511000166023845E-2</v>
      </c>
      <c r="CC271" s="525">
        <f>CC268/LCA!L62</f>
        <v>5.8721030069673989E-2</v>
      </c>
      <c r="CD271" s="525">
        <f>CD268/LCA!M62</f>
        <v>0.26247889718708556</v>
      </c>
      <c r="CE271" s="525">
        <f>CE268/LCA!N62</f>
        <v>0.31440819570160489</v>
      </c>
      <c r="CF271" s="525">
        <f>CF268/LCA!O62</f>
        <v>5.5187597020311459E-2</v>
      </c>
      <c r="CG271" s="522" t="e">
        <f>CG268/LCA!P62</f>
        <v>#DIV/0!</v>
      </c>
      <c r="CH271" s="522" t="e">
        <f>CH268/LCA!Q62</f>
        <v>#DIV/0!</v>
      </c>
      <c r="CI271" s="522" t="e">
        <f>CI268/LCA!R62</f>
        <v>#DIV/0!</v>
      </c>
      <c r="CJ271" s="522" t="e">
        <f>CJ268/LCA!S62</f>
        <v>#DIV/0!</v>
      </c>
      <c r="CK271" s="522" t="e">
        <f>CK268/LCA!T62</f>
        <v>#DIV/0!</v>
      </c>
      <c r="CL271" s="522" t="e">
        <f>CL268/LCA!U62</f>
        <v>#DIV/0!</v>
      </c>
      <c r="CM271" s="522" t="e">
        <f>CM268/LCA!V62</f>
        <v>#DIV/0!</v>
      </c>
    </row>
    <row r="272" spans="1:321" x14ac:dyDescent="0.25">
      <c r="X272" s="48" t="s">
        <v>2522</v>
      </c>
      <c r="Y272" s="49">
        <f t="shared" ref="Y272:AB272" si="737">SUM(Y224:Y227)</f>
        <v>0</v>
      </c>
      <c r="Z272" s="49">
        <f t="shared" si="737"/>
        <v>0</v>
      </c>
      <c r="AA272" s="49">
        <f t="shared" si="737"/>
        <v>0</v>
      </c>
      <c r="AB272" s="49">
        <f t="shared" si="737"/>
        <v>0</v>
      </c>
      <c r="AC272" s="49">
        <f t="shared" ref="AC272:AS272" si="738">SUM(AC224:AC227)</f>
        <v>0</v>
      </c>
      <c r="AD272" s="49">
        <f t="shared" si="738"/>
        <v>0</v>
      </c>
      <c r="AE272" s="49">
        <f t="shared" si="738"/>
        <v>0</v>
      </c>
      <c r="AF272" s="49">
        <f t="shared" si="738"/>
        <v>0</v>
      </c>
      <c r="AG272" s="49">
        <f t="shared" si="738"/>
        <v>0</v>
      </c>
      <c r="AH272" s="49">
        <f t="shared" si="738"/>
        <v>0</v>
      </c>
      <c r="AI272" s="49">
        <f t="shared" si="738"/>
        <v>0</v>
      </c>
      <c r="AJ272" s="49">
        <f t="shared" si="738"/>
        <v>0</v>
      </c>
      <c r="AK272" s="49">
        <f t="shared" si="738"/>
        <v>0</v>
      </c>
      <c r="AL272" s="49">
        <f t="shared" si="738"/>
        <v>0</v>
      </c>
      <c r="AM272" s="49">
        <f t="shared" si="738"/>
        <v>0</v>
      </c>
      <c r="AN272" s="49">
        <f t="shared" si="738"/>
        <v>0</v>
      </c>
      <c r="AO272" s="49">
        <f t="shared" si="738"/>
        <v>0</v>
      </c>
      <c r="AP272" s="49">
        <f t="shared" si="738"/>
        <v>0</v>
      </c>
      <c r="AQ272" s="49">
        <f t="shared" si="738"/>
        <v>0</v>
      </c>
      <c r="AR272" s="49">
        <f t="shared" si="738"/>
        <v>0</v>
      </c>
      <c r="AS272" s="49">
        <f t="shared" si="738"/>
        <v>0</v>
      </c>
    </row>
    <row r="273" spans="24:61" x14ac:dyDescent="0.25">
      <c r="X273" s="48" t="s">
        <v>2523</v>
      </c>
      <c r="Y273" s="49">
        <f>SUM(Y223:Y265)</f>
        <v>113475.06433980539</v>
      </c>
      <c r="Z273" s="49">
        <f>SUM(Z223:Z265)</f>
        <v>117324.43249341982</v>
      </c>
      <c r="AA273" s="49">
        <f>SUM(AA223:AA265)</f>
        <v>249710.98497536351</v>
      </c>
      <c r="AB273" s="49">
        <f t="shared" ref="AB273" si="739">SUM(AB223:AB265)</f>
        <v>40987.89</v>
      </c>
      <c r="AC273" s="49">
        <f t="shared" ref="AC273:AS273" si="740">SUM(AC223:AC265)</f>
        <v>0</v>
      </c>
      <c r="AD273" s="49">
        <f t="shared" si="740"/>
        <v>0</v>
      </c>
      <c r="AE273" s="49">
        <f t="shared" si="740"/>
        <v>0</v>
      </c>
      <c r="AF273" s="49">
        <f t="shared" si="740"/>
        <v>0</v>
      </c>
      <c r="AG273" s="49">
        <f t="shared" si="740"/>
        <v>142636.28705862642</v>
      </c>
      <c r="AH273" s="49">
        <f t="shared" si="740"/>
        <v>110891.20451586053</v>
      </c>
      <c r="AI273" s="49">
        <f t="shared" si="740"/>
        <v>272277.51108805038</v>
      </c>
      <c r="AJ273" s="49">
        <f t="shared" si="740"/>
        <v>1898858.2047661101</v>
      </c>
      <c r="AK273" s="49">
        <f>SUM(AK223:AK265)</f>
        <v>1293328.2397966059</v>
      </c>
      <c r="AL273" s="49">
        <f>SUM(AL223:AL265)</f>
        <v>123762.50504002289</v>
      </c>
      <c r="AM273" s="49">
        <f t="shared" si="740"/>
        <v>0</v>
      </c>
      <c r="AN273" s="49">
        <f t="shared" si="740"/>
        <v>0</v>
      </c>
      <c r="AO273" s="49">
        <f t="shared" si="740"/>
        <v>0</v>
      </c>
      <c r="AP273" s="49">
        <f t="shared" si="740"/>
        <v>0</v>
      </c>
      <c r="AQ273" s="49">
        <f t="shared" si="740"/>
        <v>0</v>
      </c>
      <c r="AR273" s="49">
        <f t="shared" si="740"/>
        <v>0</v>
      </c>
      <c r="AS273" s="49">
        <f t="shared" si="740"/>
        <v>0</v>
      </c>
      <c r="BG273" t="s">
        <v>2524</v>
      </c>
    </row>
    <row r="274" spans="24:61" x14ac:dyDescent="0.25">
      <c r="BD274" s="5" t="s">
        <v>2525</v>
      </c>
      <c r="BE274" s="4">
        <f>BG169</f>
        <v>-9938449950.5041656</v>
      </c>
      <c r="BG274">
        <f>BE274/$BE$281</f>
        <v>-83.221920702405399</v>
      </c>
    </row>
    <row r="275" spans="24:61" x14ac:dyDescent="0.25">
      <c r="BD275" s="5" t="s">
        <v>2526</v>
      </c>
      <c r="BE275" s="4">
        <v>0</v>
      </c>
      <c r="BG275">
        <f t="shared" ref="BG275:BG280" si="741">BE275/$BE$281</f>
        <v>0</v>
      </c>
    </row>
    <row r="276" spans="24:61" x14ac:dyDescent="0.25">
      <c r="BD276" s="5" t="s">
        <v>2527</v>
      </c>
      <c r="BE276" s="4">
        <f>BG224</f>
        <v>2303695031.9590292</v>
      </c>
      <c r="BG276">
        <f t="shared" si="741"/>
        <v>19.290525809056771</v>
      </c>
    </row>
    <row r="277" spans="24:61" x14ac:dyDescent="0.25">
      <c r="BD277" s="5" t="s">
        <v>2528</v>
      </c>
      <c r="BE277" s="4">
        <f>LCA!M17+(LCA!AI28)</f>
        <v>10011493405.824354</v>
      </c>
      <c r="BG277">
        <f t="shared" si="741"/>
        <v>83.833567053371638</v>
      </c>
    </row>
    <row r="278" spans="24:61" x14ac:dyDescent="0.25">
      <c r="BD278" s="5" t="s">
        <v>2529</v>
      </c>
      <c r="BE278" s="4">
        <f>SUM(BG193,BG195,BG196,(M34*AU212))</f>
        <v>11257161844.545607</v>
      </c>
      <c r="BG278">
        <f t="shared" si="741"/>
        <v>94.264461261727561</v>
      </c>
    </row>
    <row r="279" spans="24:61" x14ac:dyDescent="0.25">
      <c r="BD279" s="5" t="s">
        <v>2530</v>
      </c>
      <c r="BE279" s="4">
        <f>SUM(BG187,BG204,(BG212-(M34*AU212)),BG218,BG219)</f>
        <v>1006702067.0293412</v>
      </c>
      <c r="BG279">
        <f t="shared" si="741"/>
        <v>8.4298537508873199</v>
      </c>
    </row>
    <row r="280" spans="24:61" x14ac:dyDescent="0.25">
      <c r="BE280" s="4">
        <f>SUM(BE274:BE279)</f>
        <v>14640602398.854166</v>
      </c>
      <c r="BG280">
        <f t="shared" si="741"/>
        <v>122.59648717263789</v>
      </c>
    </row>
    <row r="281" spans="24:61" ht="17.25" x14ac:dyDescent="0.25">
      <c r="BD281" t="s">
        <v>2531</v>
      </c>
      <c r="BE281" s="79">
        <f>LCA!M62</f>
        <v>119421059.57928114</v>
      </c>
      <c r="BI281" s="577" t="s">
        <v>2532</v>
      </c>
    </row>
    <row r="283" spans="24:61" x14ac:dyDescent="0.25">
      <c r="BD283" t="s">
        <v>2533</v>
      </c>
      <c r="BE283" s="221">
        <f>BE280/BE281</f>
        <v>122.59648717263789</v>
      </c>
    </row>
    <row r="291" spans="61:61" ht="17.25" x14ac:dyDescent="0.25">
      <c r="BI291" s="577" t="s">
        <v>2532</v>
      </c>
    </row>
    <row r="308" spans="2:307" s="579" customFormat="1" ht="92.25" x14ac:dyDescent="1.35">
      <c r="B308" s="578"/>
      <c r="C308" s="578"/>
      <c r="D308" s="578"/>
      <c r="E308" s="578"/>
      <c r="F308" s="578"/>
      <c r="G308" s="578"/>
      <c r="H308" s="578"/>
      <c r="I308" s="578"/>
      <c r="J308" s="578" t="s">
        <v>2534</v>
      </c>
      <c r="K308" s="578"/>
      <c r="L308" s="578"/>
      <c r="M308" s="578"/>
      <c r="N308" s="578"/>
      <c r="O308" s="578"/>
      <c r="P308" s="578"/>
      <c r="Q308" s="578"/>
      <c r="R308" s="578"/>
      <c r="S308" s="578"/>
      <c r="T308" s="578"/>
      <c r="U308" s="578"/>
      <c r="V308" s="578"/>
      <c r="X308" s="580"/>
      <c r="AF308" s="579" t="s">
        <v>2535</v>
      </c>
      <c r="BE308" s="579" t="s">
        <v>2536</v>
      </c>
      <c r="CB308" s="579" t="s">
        <v>198</v>
      </c>
      <c r="CX308" s="579" t="s">
        <v>2537</v>
      </c>
      <c r="DU308" s="579" t="s">
        <v>2538</v>
      </c>
      <c r="EQ308" s="578" t="s">
        <v>2539</v>
      </c>
      <c r="FQ308" s="579" t="s">
        <v>2540</v>
      </c>
      <c r="GM308" s="579" t="s">
        <v>202</v>
      </c>
      <c r="HL308" s="579" t="s">
        <v>203</v>
      </c>
      <c r="II308" s="579" t="s">
        <v>2541</v>
      </c>
      <c r="JF308" s="578" t="s">
        <v>2542</v>
      </c>
      <c r="KA308" s="579" t="s">
        <v>2543</v>
      </c>
      <c r="KU308" s="579" t="s">
        <v>2544</v>
      </c>
    </row>
    <row r="318" spans="2:307" x14ac:dyDescent="0.25">
      <c r="BG318" t="s">
        <v>199</v>
      </c>
      <c r="BH318" t="s">
        <v>200</v>
      </c>
      <c r="BI318" t="s">
        <v>201</v>
      </c>
      <c r="BJ318" t="s">
        <v>2524</v>
      </c>
      <c r="BK318" t="s">
        <v>2545</v>
      </c>
      <c r="BL318" t="s">
        <v>2546</v>
      </c>
      <c r="BM318" t="s">
        <v>2547</v>
      </c>
      <c r="BN318" t="s">
        <v>2548</v>
      </c>
      <c r="BO318" t="s">
        <v>2549</v>
      </c>
      <c r="BP318" t="s">
        <v>2550</v>
      </c>
      <c r="BQ318" t="s">
        <v>198</v>
      </c>
    </row>
    <row r="319" spans="2:307" x14ac:dyDescent="0.25">
      <c r="BF319" t="s">
        <v>2551</v>
      </c>
      <c r="BG319" s="233">
        <f>DV169</f>
        <v>0</v>
      </c>
      <c r="BH319" s="233">
        <f>ES169</f>
        <v>0</v>
      </c>
      <c r="BI319" s="233">
        <f>FP169</f>
        <v>0</v>
      </c>
      <c r="BJ319" s="233">
        <f>BE169</f>
        <v>-1642666666.6666665</v>
      </c>
      <c r="BK319" s="233">
        <f>GM169</f>
        <v>0</v>
      </c>
      <c r="BL319" s="233">
        <f>HJ169</f>
        <v>0</v>
      </c>
      <c r="BM319" s="233">
        <f>IG169</f>
        <v>0</v>
      </c>
      <c r="BN319" s="233">
        <f>JD169</f>
        <v>0</v>
      </c>
      <c r="BO319" s="233">
        <f>KA169</f>
        <v>0</v>
      </c>
      <c r="BP319" s="233">
        <f>KX169</f>
        <v>0</v>
      </c>
      <c r="BQ319" s="233">
        <f>CB169</f>
        <v>0</v>
      </c>
    </row>
    <row r="320" spans="2:307" x14ac:dyDescent="0.25">
      <c r="BF320" t="s">
        <v>2552</v>
      </c>
      <c r="BG320" s="233">
        <f>DV193</f>
        <v>287.21199999999999</v>
      </c>
      <c r="BH320" s="233">
        <f>ES193</f>
        <v>242167.50600000002</v>
      </c>
      <c r="BI320" s="233">
        <f>FP193</f>
        <v>136.40800000000002</v>
      </c>
      <c r="BJ320" s="233">
        <f>BE193</f>
        <v>61419000</v>
      </c>
      <c r="BK320" s="233">
        <f>GM193</f>
        <v>1.534E-3</v>
      </c>
      <c r="BL320" s="233">
        <f>HJ193</f>
        <v>1.1564E-2</v>
      </c>
      <c r="BM320" s="233">
        <f>IG193</f>
        <v>6.7850000000000002E-3</v>
      </c>
      <c r="BN320" s="233">
        <f>JD193</f>
        <v>2950.4719999999998</v>
      </c>
      <c r="BO320" s="233">
        <f>KA193</f>
        <v>84252</v>
      </c>
      <c r="BP320" s="233">
        <f>KX193</f>
        <v>37.17</v>
      </c>
      <c r="BQ320" s="233">
        <f>CB193</f>
        <v>69128.884000000005</v>
      </c>
    </row>
    <row r="321" spans="58:69" x14ac:dyDescent="0.25">
      <c r="BF321" t="s">
        <v>2553</v>
      </c>
      <c r="BG321" s="233">
        <f>SUM(DV185,DV186,DV195,DV197)</f>
        <v>61.564876999999996</v>
      </c>
      <c r="BH321" s="233">
        <f>SUM(ES185,ES186,ES195,ES197)</f>
        <v>55921.066919999997</v>
      </c>
      <c r="BI321" s="233">
        <f>SUM(FP185,FP186,FP195,FP197)</f>
        <v>38.859769300000004</v>
      </c>
      <c r="BJ321" s="233">
        <f>SUM(BE185,BE186,BE195,BE197)</f>
        <v>12382172.563000001</v>
      </c>
      <c r="BK321" s="233">
        <f>SUM(GM185,GM186,GM195,GM197)</f>
        <v>1.0321562871399999E-3</v>
      </c>
      <c r="BL321" s="233">
        <f>SUM(HJ185,HJ186,HJ195,HJ197)</f>
        <v>2.29524683819E-3</v>
      </c>
      <c r="BM321" s="233">
        <f>SUM(IG185,IG186,IG195,IG197)</f>
        <v>1.3057852272E-3</v>
      </c>
      <c r="BN321" s="233">
        <f>SUM(JD185,JD186,JD195,JD197)</f>
        <v>727.2679998000001</v>
      </c>
      <c r="BO321" s="233">
        <f>SUM(KA185,KA186,KA195,KA197)</f>
        <v>15359.308976</v>
      </c>
      <c r="BP321" s="233">
        <f>SUM(KX185,KX186,KX195,KX197)</f>
        <v>8.4404702</v>
      </c>
      <c r="BQ321" s="233">
        <f>SUM(CB185,CB186,CB195,CB197)</f>
        <v>3105.3515701000001</v>
      </c>
    </row>
    <row r="322" spans="58:69" x14ac:dyDescent="0.25">
      <c r="BF322" t="s">
        <v>2554</v>
      </c>
      <c r="BG322" s="233">
        <f>DV212</f>
        <v>675.86788843616011</v>
      </c>
      <c r="BH322" s="233">
        <f>ES212</f>
        <v>1388942.7318952172</v>
      </c>
      <c r="BI322" s="233">
        <f>FP212</f>
        <v>1882.1637399488002</v>
      </c>
      <c r="BJ322" s="233">
        <f>BE212</f>
        <v>150667207.38290146</v>
      </c>
      <c r="BK322" s="233">
        <f>GM212</f>
        <v>1.7196132351350403E-2</v>
      </c>
      <c r="BL322" s="233">
        <f>HJ212</f>
        <v>5.5694936123030399E-2</v>
      </c>
      <c r="BM322" s="233">
        <f>IG212</f>
        <v>7.5372102495222413E-3</v>
      </c>
      <c r="BN322" s="233">
        <f>JD212</f>
        <v>5911.7052013846405</v>
      </c>
      <c r="BO322" s="233">
        <f>KA212</f>
        <v>39867.650128006404</v>
      </c>
      <c r="BP322" s="233">
        <f>KX212</f>
        <v>667.31259870912004</v>
      </c>
      <c r="BQ322" s="233">
        <f>CB212</f>
        <v>478266.3616107172</v>
      </c>
    </row>
    <row r="323" spans="58:69" x14ac:dyDescent="0.25">
      <c r="BF323" t="s">
        <v>344</v>
      </c>
      <c r="BG323" s="233">
        <f>DV211</f>
        <v>8.5327924999999993</v>
      </c>
      <c r="BH323" s="233">
        <f>ES211</f>
        <v>1396.2153569999998</v>
      </c>
      <c r="BI323" s="233">
        <f>FP211</f>
        <v>2.4580704999999998</v>
      </c>
      <c r="BJ323" s="233">
        <f>BE211</f>
        <v>5816521.6497498993</v>
      </c>
      <c r="BK323" s="233">
        <f>GM211</f>
        <v>6.2156304999999993E-5</v>
      </c>
      <c r="BL323" s="233">
        <f>HJ211</f>
        <v>4.7126064999999993E-5</v>
      </c>
      <c r="BM323" s="233">
        <f>IG211</f>
        <v>1.4247414999999997E-3</v>
      </c>
      <c r="BN323" s="233">
        <f>JD211</f>
        <v>81.304204499999983</v>
      </c>
      <c r="BO323" s="233">
        <f>KA211</f>
        <v>11882.297140499999</v>
      </c>
      <c r="BP323" s="233">
        <f>KX211</f>
        <v>0.75151199999999996</v>
      </c>
      <c r="BQ323" s="233">
        <f>CB211</f>
        <v>0.57929049999999993</v>
      </c>
    </row>
    <row r="324" spans="58:69" x14ac:dyDescent="0.25">
      <c r="BF324" t="s">
        <v>2555</v>
      </c>
      <c r="BG324" s="233">
        <f>SUM(DV243,DV204,DV201)</f>
        <v>263.84008999936003</v>
      </c>
      <c r="BH324" s="233">
        <f>SUM(ES243,ES204,ES201)</f>
        <v>94507.574425600003</v>
      </c>
      <c r="BI324" s="233">
        <f>SUM(FP243,FP204,FP201)</f>
        <v>92.369403392000009</v>
      </c>
      <c r="BJ324" s="233">
        <f>SUM(BE243,BE204,BE201)</f>
        <v>269471049.46214259</v>
      </c>
      <c r="BK324" s="233">
        <f>SUM(GM243,GM204,GM201)</f>
        <v>1.8700696627200002E-3</v>
      </c>
      <c r="BL324" s="233">
        <f>SUM(HJ243,HJ204,HJ201)</f>
        <v>4.9339116287999999E-3</v>
      </c>
      <c r="BM324" s="233">
        <f>SUM(IG243,IG204,IG201)</f>
        <v>8.7776410172415997E-3</v>
      </c>
      <c r="BN324" s="233">
        <f>SUM(JD243,JD204,JD201)</f>
        <v>2638.9538194431998</v>
      </c>
      <c r="BO324" s="233">
        <f>SUM(KA243,KA204,KA201)</f>
        <v>118482.259252224</v>
      </c>
      <c r="BP324" s="233">
        <f>SUM(KX243,KX204,KX201)</f>
        <v>29.655326561280003</v>
      </c>
      <c r="BQ324" s="233">
        <f>SUM(CB243,CB204,CB201)</f>
        <v>656.35530240000003</v>
      </c>
    </row>
    <row r="325" spans="58:69" x14ac:dyDescent="0.25">
      <c r="BF325" t="s">
        <v>2556</v>
      </c>
      <c r="BG325" s="233">
        <f>DV224</f>
        <v>0</v>
      </c>
      <c r="BH325" s="233">
        <f>ES224</f>
        <v>0</v>
      </c>
      <c r="BI325" s="233">
        <f>FP224</f>
        <v>0</v>
      </c>
      <c r="BJ325" s="233">
        <f>LCA!K17+BE224</f>
        <v>1385016243.8709333</v>
      </c>
      <c r="BK325" s="233">
        <f>GM224</f>
        <v>0</v>
      </c>
      <c r="BL325" s="233">
        <f>HJ224</f>
        <v>0</v>
      </c>
      <c r="BM325" s="233">
        <f>IG224</f>
        <v>0</v>
      </c>
      <c r="BN325" s="233">
        <f>JD224</f>
        <v>0</v>
      </c>
      <c r="BO325" s="233">
        <f>KA224</f>
        <v>0</v>
      </c>
      <c r="BP325" s="233">
        <f>KX224</f>
        <v>0</v>
      </c>
      <c r="BQ325" s="233">
        <f>CB224</f>
        <v>0</v>
      </c>
    </row>
    <row r="326" spans="58:69" x14ac:dyDescent="0.25">
      <c r="BF326" t="s">
        <v>2557</v>
      </c>
      <c r="BG326" s="233">
        <f>SUM(BG319:BG325)</f>
        <v>1297.01764793552</v>
      </c>
      <c r="BH326" s="233">
        <f t="shared" ref="BH326:BQ326" si="742">SUM(BH319:BH325)</f>
        <v>1782935.0945978172</v>
      </c>
      <c r="BI326" s="233">
        <f t="shared" si="742"/>
        <v>2152.2589831408</v>
      </c>
      <c r="BJ326" s="233">
        <f t="shared" si="742"/>
        <v>242105528.26206088</v>
      </c>
      <c r="BK326" s="233">
        <f t="shared" si="742"/>
        <v>2.1694514606210403E-2</v>
      </c>
      <c r="BL326" s="233">
        <f t="shared" si="742"/>
        <v>7.4535220655020398E-2</v>
      </c>
      <c r="BM326" s="233">
        <f t="shared" si="742"/>
        <v>2.583037799396384E-2</v>
      </c>
      <c r="BN326" s="233">
        <f t="shared" si="742"/>
        <v>12309.70322512784</v>
      </c>
      <c r="BO326" s="233">
        <f t="shared" si="742"/>
        <v>269843.5154967304</v>
      </c>
      <c r="BP326" s="233">
        <f t="shared" si="742"/>
        <v>743.32990747040014</v>
      </c>
      <c r="BQ326" s="233">
        <f t="shared" si="742"/>
        <v>551157.53177371714</v>
      </c>
    </row>
    <row r="328" spans="58:69" x14ac:dyDescent="0.25">
      <c r="BF328" t="s">
        <v>2558</v>
      </c>
      <c r="BG328" s="79">
        <f>LCA!$K$62</f>
        <v>8678142.9211736005</v>
      </c>
      <c r="BH328" s="79">
        <f>LCA!$K$62</f>
        <v>8678142.9211736005</v>
      </c>
      <c r="BI328" s="79">
        <f>LCA!$K$62</f>
        <v>8678142.9211736005</v>
      </c>
      <c r="BJ328" s="79">
        <f>LCA!$K$62</f>
        <v>8678142.9211736005</v>
      </c>
      <c r="BK328" s="79">
        <f>LCA!$K$62</f>
        <v>8678142.9211736005</v>
      </c>
      <c r="BL328" s="79">
        <f>LCA!$K$62</f>
        <v>8678142.9211736005</v>
      </c>
      <c r="BM328" s="79">
        <f>LCA!$K$62</f>
        <v>8678142.9211736005</v>
      </c>
      <c r="BN328" s="79">
        <f>LCA!$K$62</f>
        <v>8678142.9211736005</v>
      </c>
      <c r="BO328" s="79">
        <f>LCA!$K$62</f>
        <v>8678142.9211736005</v>
      </c>
      <c r="BP328" s="79">
        <f>LCA!$K$62</f>
        <v>8678142.9211736005</v>
      </c>
      <c r="BQ328" s="79">
        <f>LCA!$K$62</f>
        <v>8678142.9211736005</v>
      </c>
    </row>
    <row r="329" spans="58:69" x14ac:dyDescent="0.25">
      <c r="BF329" t="s">
        <v>2559</v>
      </c>
      <c r="BG329" s="90">
        <f>BG326/BG328</f>
        <v>1.4945797271567822E-4</v>
      </c>
      <c r="BH329" s="90">
        <f t="shared" ref="BH329:BQ329" si="743">BH326/BH328</f>
        <v>0.20545122508269309</v>
      </c>
      <c r="BI329" s="90">
        <f t="shared" si="743"/>
        <v>2.4800916540444995E-4</v>
      </c>
      <c r="BJ329" s="90">
        <f>BJ326/BJ328/1000</f>
        <v>2.7898310786211321E-2</v>
      </c>
      <c r="BK329" s="90">
        <f t="shared" si="743"/>
        <v>2.4999028943483353E-9</v>
      </c>
      <c r="BL329" s="90">
        <f t="shared" si="743"/>
        <v>8.5888445641018008E-9</v>
      </c>
      <c r="BM329" s="90">
        <f t="shared" si="743"/>
        <v>2.9764868161989932E-9</v>
      </c>
      <c r="BN329" s="90">
        <f t="shared" si="743"/>
        <v>1.4184720552474054E-3</v>
      </c>
      <c r="BO329" s="90">
        <f t="shared" si="743"/>
        <v>3.1094615282072094E-2</v>
      </c>
      <c r="BP329" s="90">
        <f t="shared" si="743"/>
        <v>8.5655412018712746E-5</v>
      </c>
      <c r="BQ329" s="90">
        <f t="shared" si="743"/>
        <v>6.3510999620547917E-2</v>
      </c>
    </row>
    <row r="331" spans="58:69" x14ac:dyDescent="0.25">
      <c r="BG331" t="str">
        <f t="shared" ref="BG331:BQ331" si="744">BG318</f>
        <v>Acidification</v>
      </c>
      <c r="BH331" t="str">
        <f t="shared" si="744"/>
        <v>Ecotoxicity</v>
      </c>
      <c r="BI331" t="str">
        <f t="shared" si="744"/>
        <v>Eutrophication</v>
      </c>
      <c r="BJ331" t="str">
        <f t="shared" si="744"/>
        <v>GWP</v>
      </c>
      <c r="BK331" t="str">
        <f t="shared" si="744"/>
        <v>Carcinogenics</v>
      </c>
      <c r="BL331" t="str">
        <f t="shared" si="744"/>
        <v>Non-Carcinogenics</v>
      </c>
      <c r="BM331" t="str">
        <f t="shared" si="744"/>
        <v>O3 Depletion</v>
      </c>
      <c r="BN331" t="str">
        <f t="shared" si="744"/>
        <v>O3 Formation</v>
      </c>
      <c r="BO331" t="str">
        <f t="shared" si="744"/>
        <v>Resource Depletion - Fossil Fuels</v>
      </c>
      <c r="BP331" t="str">
        <f t="shared" si="744"/>
        <v>Respiratory Effects</v>
      </c>
      <c r="BQ331" t="str">
        <f t="shared" si="744"/>
        <v>WDP</v>
      </c>
    </row>
    <row r="332" spans="58:69" x14ac:dyDescent="0.25">
      <c r="BF332" t="str">
        <f t="shared" ref="BF332:BF338" si="745">BF319</f>
        <v>CO2 for Plant Growth</v>
      </c>
      <c r="BG332" s="574">
        <f>BG319/BG$326*-1</f>
        <v>0</v>
      </c>
      <c r="BH332" s="574">
        <f>BH319/BH$326*-1</f>
        <v>0</v>
      </c>
      <c r="BI332" s="574">
        <f>BI319/BI$326*-1</f>
        <v>0</v>
      </c>
      <c r="BJ332" s="574">
        <f t="shared" ref="BJ332:BJ338" si="746">BJ319/BJ$326</f>
        <v>-6.7849201067751101</v>
      </c>
      <c r="BK332" s="574">
        <f t="shared" ref="BK332:BQ332" si="747">BK319/BK$326*-1</f>
        <v>0</v>
      </c>
      <c r="BL332" s="574">
        <f t="shared" si="747"/>
        <v>0</v>
      </c>
      <c r="BM332" s="574">
        <f t="shared" si="747"/>
        <v>0</v>
      </c>
      <c r="BN332" s="574">
        <f t="shared" si="747"/>
        <v>0</v>
      </c>
      <c r="BO332" s="574">
        <f t="shared" si="747"/>
        <v>0</v>
      </c>
      <c r="BP332" s="574">
        <f t="shared" si="747"/>
        <v>0</v>
      </c>
      <c r="BQ332" s="574">
        <f t="shared" si="747"/>
        <v>0</v>
      </c>
    </row>
    <row r="333" spans="58:69" x14ac:dyDescent="0.25">
      <c r="BF333" t="str">
        <f t="shared" si="745"/>
        <v>Nitrogen Fertilizer</v>
      </c>
      <c r="BG333" s="574">
        <f t="shared" ref="BG333:BI338" si="748">BG320/BG$326</f>
        <v>0.22144031768354047</v>
      </c>
      <c r="BH333" s="574">
        <f t="shared" si="748"/>
        <v>0.13582519449740629</v>
      </c>
      <c r="BI333" s="574">
        <f t="shared" si="748"/>
        <v>6.3378989735212665E-2</v>
      </c>
      <c r="BJ333" s="574">
        <f t="shared" si="746"/>
        <v>0.25368689612704171</v>
      </c>
      <c r="BK333" s="574">
        <f t="shared" ref="BK333:BQ338" si="749">BK320/BK$326</f>
        <v>7.0709118311449465E-2</v>
      </c>
      <c r="BL333" s="574">
        <f t="shared" si="749"/>
        <v>0.1551481286078556</v>
      </c>
      <c r="BM333" s="574">
        <f t="shared" si="749"/>
        <v>0.2626752113958824</v>
      </c>
      <c r="BN333" s="574">
        <f t="shared" si="749"/>
        <v>0.2396866883010787</v>
      </c>
      <c r="BO333" s="574">
        <f t="shared" si="749"/>
        <v>0.31222540161807538</v>
      </c>
      <c r="BP333" s="574">
        <f t="shared" si="749"/>
        <v>5.0004714765872829E-2</v>
      </c>
      <c r="BQ333" s="574">
        <f t="shared" si="749"/>
        <v>0.12542491032923325</v>
      </c>
    </row>
    <row r="334" spans="58:69" x14ac:dyDescent="0.25">
      <c r="BF334" t="str">
        <f t="shared" si="745"/>
        <v>Other Cult. Inputs</v>
      </c>
      <c r="BG334" s="574">
        <f t="shared" si="748"/>
        <v>4.7466491375806351E-2</v>
      </c>
      <c r="BH334" s="574">
        <f t="shared" si="748"/>
        <v>3.1364611695309248E-2</v>
      </c>
      <c r="BI334" s="574">
        <f t="shared" si="748"/>
        <v>1.8055340739380626E-2</v>
      </c>
      <c r="BJ334" s="574">
        <f t="shared" si="746"/>
        <v>5.1143700236358246E-2</v>
      </c>
      <c r="BK334" s="574">
        <f t="shared" si="749"/>
        <v>4.7576832479327681E-2</v>
      </c>
      <c r="BL334" s="574">
        <f t="shared" si="749"/>
        <v>3.0794124147204779E-2</v>
      </c>
      <c r="BM334" s="574">
        <f t="shared" si="749"/>
        <v>5.0552308119731805E-2</v>
      </c>
      <c r="BN334" s="574">
        <f t="shared" si="749"/>
        <v>5.9080871934867239E-2</v>
      </c>
      <c r="BO334" s="574">
        <f t="shared" si="749"/>
        <v>5.6919318397280899E-2</v>
      </c>
      <c r="BP334" s="574">
        <f t="shared" si="749"/>
        <v>1.1354944978231089E-2</v>
      </c>
      <c r="BQ334" s="574">
        <f t="shared" si="749"/>
        <v>5.6342359327041383E-3</v>
      </c>
    </row>
    <row r="335" spans="58:69" x14ac:dyDescent="0.25">
      <c r="BF335" t="str">
        <f t="shared" si="745"/>
        <v>Electricity</v>
      </c>
      <c r="BG335" s="574">
        <f t="shared" si="748"/>
        <v>0.52109382591050157</v>
      </c>
      <c r="BH335" s="574">
        <f t="shared" si="748"/>
        <v>0.77902035587477503</v>
      </c>
      <c r="BI335" s="574">
        <f t="shared" si="748"/>
        <v>0.87450616059325315</v>
      </c>
      <c r="BJ335" s="574">
        <f t="shared" si="746"/>
        <v>0.62232039253484384</v>
      </c>
      <c r="BK335" s="574">
        <f t="shared" si="749"/>
        <v>0.79264886370989529</v>
      </c>
      <c r="BL335" s="574">
        <f t="shared" si="749"/>
        <v>0.74722977450901273</v>
      </c>
      <c r="BM335" s="574">
        <f t="shared" si="749"/>
        <v>0.29179635897250789</v>
      </c>
      <c r="BN335" s="574">
        <f t="shared" si="749"/>
        <v>0.48024758138092688</v>
      </c>
      <c r="BO335" s="574">
        <f t="shared" si="749"/>
        <v>0.14774359152050651</v>
      </c>
      <c r="BP335" s="574">
        <f t="shared" si="749"/>
        <v>0.89773409088304823</v>
      </c>
      <c r="BQ335" s="574">
        <f t="shared" si="749"/>
        <v>0.86774893572002187</v>
      </c>
    </row>
    <row r="336" spans="58:69" x14ac:dyDescent="0.25">
      <c r="BF336" t="str">
        <f t="shared" si="745"/>
        <v>Diesel</v>
      </c>
      <c r="BG336" s="574">
        <f t="shared" si="748"/>
        <v>6.5787790270870694E-3</v>
      </c>
      <c r="BH336" s="574">
        <f t="shared" si="748"/>
        <v>7.8309937430164783E-4</v>
      </c>
      <c r="BI336" s="574">
        <f t="shared" si="748"/>
        <v>1.1420886237458877E-3</v>
      </c>
      <c r="BJ336" s="574">
        <f t="shared" si="746"/>
        <v>2.4024737028945309E-2</v>
      </c>
      <c r="BK336" s="574">
        <f t="shared" si="749"/>
        <v>2.8650700939032189E-3</v>
      </c>
      <c r="BL336" s="574">
        <f t="shared" si="749"/>
        <v>6.3226572063318585E-4</v>
      </c>
      <c r="BM336" s="574">
        <f t="shared" si="749"/>
        <v>5.5157593912599334E-2</v>
      </c>
      <c r="BN336" s="574">
        <f t="shared" si="749"/>
        <v>6.6048874626021391E-3</v>
      </c>
      <c r="BO336" s="574">
        <f t="shared" si="749"/>
        <v>4.40340288282524E-2</v>
      </c>
      <c r="BP336" s="574">
        <f t="shared" si="749"/>
        <v>1.0110073500976761E-3</v>
      </c>
      <c r="BQ336" s="574">
        <f t="shared" si="749"/>
        <v>1.0510434251633036E-6</v>
      </c>
    </row>
    <row r="337" spans="58:69" x14ac:dyDescent="0.25">
      <c r="BF337" t="str">
        <f t="shared" si="745"/>
        <v>Other Conversion Inputs</v>
      </c>
      <c r="BG337" s="574">
        <f t="shared" si="748"/>
        <v>0.20342058600306462</v>
      </c>
      <c r="BH337" s="574">
        <f t="shared" si="748"/>
        <v>5.3006738558207811E-2</v>
      </c>
      <c r="BI337" s="574">
        <f t="shared" si="748"/>
        <v>4.2917420308407762E-2</v>
      </c>
      <c r="BJ337" s="574">
        <f t="shared" si="746"/>
        <v>1.1130313768401876</v>
      </c>
      <c r="BK337" s="574">
        <f t="shared" si="749"/>
        <v>8.6200115405424313E-2</v>
      </c>
      <c r="BL337" s="574">
        <f t="shared" si="749"/>
        <v>6.6195707015293731E-2</v>
      </c>
      <c r="BM337" s="574">
        <f t="shared" si="749"/>
        <v>0.33981852759927861</v>
      </c>
      <c r="BN337" s="574">
        <f t="shared" si="749"/>
        <v>0.21437997092052505</v>
      </c>
      <c r="BO337" s="574">
        <f t="shared" si="749"/>
        <v>0.4390776596358848</v>
      </c>
      <c r="BP337" s="574">
        <f t="shared" si="749"/>
        <v>3.9895242022750035E-2</v>
      </c>
      <c r="BQ337" s="574">
        <f t="shared" si="749"/>
        <v>1.1908669746156582E-3</v>
      </c>
    </row>
    <row r="338" spans="58:69" x14ac:dyDescent="0.25">
      <c r="BF338" t="str">
        <f t="shared" si="745"/>
        <v>Fuel Combustion</v>
      </c>
      <c r="BG338" s="574">
        <f t="shared" si="748"/>
        <v>0</v>
      </c>
      <c r="BH338" s="574">
        <f t="shared" si="748"/>
        <v>0</v>
      </c>
      <c r="BI338" s="574">
        <f t="shared" si="748"/>
        <v>0</v>
      </c>
      <c r="BJ338" s="574">
        <f t="shared" si="746"/>
        <v>5.7207130040077327</v>
      </c>
      <c r="BK338" s="574">
        <f t="shared" si="749"/>
        <v>0</v>
      </c>
      <c r="BL338" s="574">
        <f t="shared" si="749"/>
        <v>0</v>
      </c>
      <c r="BM338" s="574">
        <f t="shared" si="749"/>
        <v>0</v>
      </c>
      <c r="BN338" s="574">
        <f t="shared" si="749"/>
        <v>0</v>
      </c>
      <c r="BO338" s="574">
        <f t="shared" si="749"/>
        <v>0</v>
      </c>
      <c r="BP338" s="574">
        <f t="shared" si="749"/>
        <v>0</v>
      </c>
      <c r="BQ338" s="574">
        <f t="shared" si="749"/>
        <v>0</v>
      </c>
    </row>
    <row r="339" spans="58:69" x14ac:dyDescent="0.25">
      <c r="BF339" t="s">
        <v>2560</v>
      </c>
      <c r="BG339" s="575">
        <f>SUM(BG332:BG338)</f>
        <v>1</v>
      </c>
      <c r="BH339" s="575">
        <f t="shared" ref="BH339:BQ339" si="750">SUM(BH332:BH338)</f>
        <v>1</v>
      </c>
      <c r="BI339" s="575">
        <f t="shared" si="750"/>
        <v>1</v>
      </c>
      <c r="BJ339" s="575">
        <f t="shared" si="750"/>
        <v>1</v>
      </c>
      <c r="BK339" s="575">
        <f t="shared" si="750"/>
        <v>0.99999999999999989</v>
      </c>
      <c r="BL339" s="575">
        <f t="shared" si="750"/>
        <v>1</v>
      </c>
      <c r="BM339" s="575">
        <f t="shared" si="750"/>
        <v>1</v>
      </c>
      <c r="BN339" s="575">
        <f t="shared" si="750"/>
        <v>1</v>
      </c>
      <c r="BO339" s="575">
        <f t="shared" si="750"/>
        <v>1</v>
      </c>
      <c r="BP339" s="575">
        <f t="shared" si="750"/>
        <v>0.99999999999999989</v>
      </c>
      <c r="BQ339" s="575">
        <f t="shared" si="750"/>
        <v>1</v>
      </c>
    </row>
  </sheetData>
  <sortState xmlns:xlrd2="http://schemas.microsoft.com/office/spreadsheetml/2017/richdata2" ref="A120:BJ133">
    <sortCondition ref="A120:A133"/>
  </sortState>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B4" sqref="B4"/>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2561</v>
      </c>
      <c r="B1" s="100" t="s">
        <v>2562</v>
      </c>
      <c r="C1" s="101" t="s">
        <v>2563</v>
      </c>
      <c r="D1" s="102" t="s">
        <v>2564</v>
      </c>
      <c r="E1" s="102" t="s">
        <v>2565</v>
      </c>
      <c r="F1" s="80" t="s">
        <v>35</v>
      </c>
      <c r="G1" s="80" t="s">
        <v>36</v>
      </c>
      <c r="H1" s="80" t="s">
        <v>37</v>
      </c>
      <c r="I1" s="80" t="s">
        <v>38</v>
      </c>
      <c r="J1" s="80" t="s">
        <v>39</v>
      </c>
      <c r="L1" s="83" t="s">
        <v>2566</v>
      </c>
      <c r="N1" s="116" t="s">
        <v>2567</v>
      </c>
      <c r="O1" s="116"/>
      <c r="P1" s="116"/>
      <c r="Q1" s="116"/>
    </row>
    <row r="2" spans="1:17" x14ac:dyDescent="0.25">
      <c r="A2" s="320" t="s">
        <v>519</v>
      </c>
      <c r="B2" s="113">
        <v>100</v>
      </c>
      <c r="C2" s="321" t="s">
        <v>2568</v>
      </c>
      <c r="D2" s="102"/>
      <c r="E2" s="308"/>
      <c r="N2" s="581" t="s">
        <v>2569</v>
      </c>
      <c r="O2" s="581"/>
      <c r="P2" s="581"/>
      <c r="Q2" s="581"/>
    </row>
    <row r="3" spans="1:17" x14ac:dyDescent="0.25">
      <c r="A3" s="307" t="s">
        <v>210</v>
      </c>
      <c r="B3" s="104">
        <v>16549</v>
      </c>
      <c r="C3" s="308" t="s">
        <v>2570</v>
      </c>
      <c r="D3" s="125" t="s">
        <v>2571</v>
      </c>
      <c r="E3" s="308" t="s">
        <v>2572</v>
      </c>
      <c r="N3" s="99" t="s">
        <v>2573</v>
      </c>
      <c r="O3" s="99" t="s">
        <v>2574</v>
      </c>
      <c r="P3" s="101" t="s">
        <v>2563</v>
      </c>
      <c r="Q3" s="102" t="s">
        <v>2564</v>
      </c>
    </row>
    <row r="4" spans="1:17" x14ac:dyDescent="0.25">
      <c r="A4" s="307" t="s">
        <v>214</v>
      </c>
      <c r="B4" s="104">
        <v>6817</v>
      </c>
      <c r="C4" s="308" t="s">
        <v>2570</v>
      </c>
      <c r="D4" s="105" t="s">
        <v>2575</v>
      </c>
      <c r="E4" s="308" t="s">
        <v>2572</v>
      </c>
      <c r="N4" s="173" t="s">
        <v>234</v>
      </c>
      <c r="O4" s="194">
        <f>O24*B7*(44/12)/100</f>
        <v>508889.75932080013</v>
      </c>
      <c r="P4" s="174" t="s">
        <v>2576</v>
      </c>
      <c r="Q4" s="105"/>
    </row>
    <row r="5" spans="1:17" x14ac:dyDescent="0.25">
      <c r="A5" s="307" t="s">
        <v>216</v>
      </c>
      <c r="B5" s="104">
        <f>25*2.47</f>
        <v>61.750000000000007</v>
      </c>
      <c r="C5" s="308" t="s">
        <v>2577</v>
      </c>
      <c r="D5" s="105" t="s">
        <v>2575</v>
      </c>
      <c r="E5" s="308" t="s">
        <v>2572</v>
      </c>
      <c r="N5" s="109" t="s">
        <v>315</v>
      </c>
      <c r="O5" s="105">
        <f>0.00194595*B6*B2</f>
        <v>23351.399999999998</v>
      </c>
      <c r="P5" s="105" t="s">
        <v>2576</v>
      </c>
      <c r="Q5" s="105"/>
    </row>
    <row r="6" spans="1:17" x14ac:dyDescent="0.25">
      <c r="A6" s="103" t="s">
        <v>315</v>
      </c>
      <c r="B6" s="104">
        <v>120000</v>
      </c>
      <c r="C6" s="308" t="s">
        <v>2578</v>
      </c>
      <c r="D6" s="105" t="s">
        <v>2579</v>
      </c>
      <c r="E6" s="308" t="s">
        <v>2572</v>
      </c>
      <c r="N6" s="109" t="s">
        <v>295</v>
      </c>
      <c r="O6" s="114">
        <f>B8*$O$24</f>
        <v>603.4265920800002</v>
      </c>
      <c r="P6" s="105" t="s">
        <v>2576</v>
      </c>
      <c r="Q6" s="105"/>
    </row>
    <row r="7" spans="1:17" x14ac:dyDescent="0.25">
      <c r="A7" s="103" t="s">
        <v>2580</v>
      </c>
      <c r="B7" s="104">
        <v>46</v>
      </c>
      <c r="C7" s="308" t="s">
        <v>2581</v>
      </c>
      <c r="D7" s="105"/>
      <c r="E7" s="308" t="s">
        <v>2572</v>
      </c>
      <c r="N7" s="109" t="s">
        <v>301</v>
      </c>
      <c r="O7" s="114">
        <f t="shared" ref="O7:O8" si="0">B9*$O$24</f>
        <v>1074.2693132241131</v>
      </c>
      <c r="P7" s="105" t="s">
        <v>2576</v>
      </c>
      <c r="Q7" s="105"/>
    </row>
    <row r="8" spans="1:17" x14ac:dyDescent="0.25">
      <c r="A8" s="103" t="s">
        <v>295</v>
      </c>
      <c r="B8" s="104">
        <v>2E-3</v>
      </c>
      <c r="C8" s="308" t="s">
        <v>2582</v>
      </c>
      <c r="D8" s="105" t="s">
        <v>2583</v>
      </c>
      <c r="E8" s="308" t="s">
        <v>2572</v>
      </c>
      <c r="N8" s="109" t="s">
        <v>307</v>
      </c>
      <c r="O8" s="114">
        <f t="shared" si="0"/>
        <v>3379.8308588310647</v>
      </c>
      <c r="P8" s="105" t="s">
        <v>2576</v>
      </c>
      <c r="Q8" s="105"/>
    </row>
    <row r="9" spans="1:17" x14ac:dyDescent="0.25">
      <c r="A9" s="103" t="s">
        <v>301</v>
      </c>
      <c r="B9" s="104">
        <f>0.0079*(64/142)</f>
        <v>3.5605633802816908E-3</v>
      </c>
      <c r="C9" s="308" t="s">
        <v>2582</v>
      </c>
      <c r="D9" s="105" t="s">
        <v>2583</v>
      </c>
      <c r="E9" s="308" t="s">
        <v>2572</v>
      </c>
      <c r="N9" s="109" t="s">
        <v>2584</v>
      </c>
      <c r="O9" s="114">
        <f>B11*B$2</f>
        <v>0</v>
      </c>
      <c r="P9" s="105" t="s">
        <v>2576</v>
      </c>
      <c r="Q9" s="105"/>
    </row>
    <row r="10" spans="1:17" x14ac:dyDescent="0.25">
      <c r="A10" s="103" t="s">
        <v>307</v>
      </c>
      <c r="B10" s="104">
        <f>0.0135*(78/94)</f>
        <v>1.1202127659574467E-2</v>
      </c>
      <c r="C10" s="308" t="s">
        <v>2582</v>
      </c>
      <c r="D10" s="105" t="s">
        <v>2585</v>
      </c>
      <c r="E10" s="308" t="s">
        <v>2572</v>
      </c>
      <c r="N10" s="109" t="s">
        <v>270</v>
      </c>
      <c r="O10" s="114">
        <f>B12*O24</f>
        <v>241.37063683200009</v>
      </c>
      <c r="P10" s="105" t="s">
        <v>2576</v>
      </c>
      <c r="Q10" s="105"/>
    </row>
    <row r="11" spans="1:17" x14ac:dyDescent="0.25">
      <c r="A11" s="307" t="s">
        <v>284</v>
      </c>
      <c r="B11" s="121">
        <v>0</v>
      </c>
      <c r="C11" s="308" t="s">
        <v>2586</v>
      </c>
      <c r="D11" s="122" t="s">
        <v>2587</v>
      </c>
      <c r="E11" s="105" t="s">
        <v>2572</v>
      </c>
      <c r="N11" s="109" t="s">
        <v>282</v>
      </c>
      <c r="O11" s="114">
        <f>B13*O24</f>
        <v>6.0342659208000029</v>
      </c>
      <c r="P11" s="105" t="s">
        <v>2576</v>
      </c>
      <c r="Q11" s="105"/>
    </row>
    <row r="12" spans="1:17" x14ac:dyDescent="0.25">
      <c r="A12" s="103" t="s">
        <v>276</v>
      </c>
      <c r="B12" s="121">
        <v>8.0000000000000004E-4</v>
      </c>
      <c r="C12" s="308" t="s">
        <v>2582</v>
      </c>
      <c r="D12" s="122" t="s">
        <v>2588</v>
      </c>
      <c r="E12" s="308" t="s">
        <v>2572</v>
      </c>
      <c r="N12" s="109" t="s">
        <v>2589</v>
      </c>
      <c r="O12" s="105">
        <f>B16*B2</f>
        <v>575000</v>
      </c>
      <c r="P12" s="105" t="s">
        <v>2590</v>
      </c>
      <c r="Q12" s="105"/>
    </row>
    <row r="13" spans="1:17" x14ac:dyDescent="0.25">
      <c r="A13" s="103" t="s">
        <v>282</v>
      </c>
      <c r="B13" s="123">
        <v>2.0000000000000002E-5</v>
      </c>
      <c r="C13" s="308" t="s">
        <v>2582</v>
      </c>
      <c r="D13" s="124" t="s">
        <v>2566</v>
      </c>
      <c r="E13" s="308" t="s">
        <v>2572</v>
      </c>
      <c r="N13" s="109" t="s">
        <v>344</v>
      </c>
      <c r="O13" s="114">
        <f>B17*O$24</f>
        <v>4676.5560886200019</v>
      </c>
      <c r="P13" s="105" t="s">
        <v>2576</v>
      </c>
      <c r="Q13" s="105"/>
    </row>
    <row r="14" spans="1:17" x14ac:dyDescent="0.25">
      <c r="A14" s="103" t="s">
        <v>412</v>
      </c>
      <c r="B14" s="121">
        <f>((51.6*52.2)/2000)*0.907*2.47*1000</f>
        <v>3017.1329604000011</v>
      </c>
      <c r="C14" s="308" t="s">
        <v>2586</v>
      </c>
      <c r="D14" s="122" t="s">
        <v>2591</v>
      </c>
      <c r="E14" s="105" t="s">
        <v>2592</v>
      </c>
      <c r="N14" s="109" t="s">
        <v>353</v>
      </c>
      <c r="O14" s="114">
        <f>B18*O$24</f>
        <v>1055.9965361400004</v>
      </c>
      <c r="P14" s="105" t="s">
        <v>2576</v>
      </c>
      <c r="Q14" s="105"/>
    </row>
    <row r="15" spans="1:17" x14ac:dyDescent="0.25">
      <c r="A15" s="307" t="s">
        <v>378</v>
      </c>
      <c r="B15" s="104">
        <v>0.08</v>
      </c>
      <c r="C15" s="308" t="s">
        <v>2586</v>
      </c>
      <c r="D15" s="105" t="s">
        <v>2593</v>
      </c>
      <c r="E15" s="308" t="s">
        <v>2592</v>
      </c>
      <c r="N15" s="109" t="s">
        <v>358</v>
      </c>
      <c r="O15" s="114">
        <f>B19*O$24</f>
        <v>205.76846789928007</v>
      </c>
      <c r="P15" s="105" t="s">
        <v>2576</v>
      </c>
      <c r="Q15" s="105"/>
    </row>
    <row r="16" spans="1:17" x14ac:dyDescent="0.25">
      <c r="A16" s="307" t="s">
        <v>546</v>
      </c>
      <c r="B16" s="115">
        <v>5750</v>
      </c>
      <c r="C16" s="322" t="s">
        <v>2594</v>
      </c>
      <c r="D16" s="105"/>
      <c r="E16" s="308" t="s">
        <v>2572</v>
      </c>
      <c r="N16" s="109" t="s">
        <v>365</v>
      </c>
      <c r="O16" s="114">
        <f>B20*O$24</f>
        <v>264.90427392312006</v>
      </c>
      <c r="P16" s="105" t="s">
        <v>2576</v>
      </c>
      <c r="Q16" s="105"/>
    </row>
    <row r="17" spans="1:17" x14ac:dyDescent="0.25">
      <c r="A17" s="103" t="s">
        <v>344</v>
      </c>
      <c r="B17" s="104">
        <v>1.55E-2</v>
      </c>
      <c r="C17" s="323" t="s">
        <v>2582</v>
      </c>
      <c r="D17" s="105" t="s">
        <v>2595</v>
      </c>
      <c r="E17" s="308" t="s">
        <v>2572</v>
      </c>
      <c r="N17" s="109" t="s">
        <v>2554</v>
      </c>
      <c r="O17" s="114">
        <f>B21*O$24</f>
        <v>10740.993339024004</v>
      </c>
      <c r="P17" s="105" t="s">
        <v>59</v>
      </c>
      <c r="Q17" s="105"/>
    </row>
    <row r="18" spans="1:17" x14ac:dyDescent="0.25">
      <c r="A18" s="103" t="s">
        <v>353</v>
      </c>
      <c r="B18" s="104">
        <v>3.5000000000000001E-3</v>
      </c>
      <c r="C18" s="323" t="s">
        <v>2582</v>
      </c>
      <c r="D18" s="105" t="s">
        <v>2595</v>
      </c>
      <c r="E18" s="308" t="s">
        <v>2572</v>
      </c>
      <c r="N18" s="109" t="s">
        <v>214</v>
      </c>
      <c r="O18" s="114">
        <f>B4*B$2</f>
        <v>681700</v>
      </c>
      <c r="P18" s="105" t="s">
        <v>2596</v>
      </c>
      <c r="Q18" s="105"/>
    </row>
    <row r="19" spans="1:17" x14ac:dyDescent="0.25">
      <c r="A19" s="103" t="s">
        <v>358</v>
      </c>
      <c r="B19" s="104">
        <f>0.0341/LCI!E58</f>
        <v>6.8199999999999999E-4</v>
      </c>
      <c r="C19" s="323" t="s">
        <v>2582</v>
      </c>
      <c r="D19" s="105" t="s">
        <v>2566</v>
      </c>
      <c r="E19" s="308" t="s">
        <v>2572</v>
      </c>
      <c r="N19" s="109" t="s">
        <v>2597</v>
      </c>
      <c r="O19" s="114">
        <f>B3*B$2</f>
        <v>1654900</v>
      </c>
      <c r="P19" s="105" t="s">
        <v>2596</v>
      </c>
      <c r="Q19" s="105"/>
    </row>
    <row r="20" spans="1:17" x14ac:dyDescent="0.25">
      <c r="A20" s="307" t="s">
        <v>365</v>
      </c>
      <c r="B20" s="104">
        <f>(0.0439)/LCI!E61</f>
        <v>8.7799999999999998E-4</v>
      </c>
      <c r="C20" s="323" t="s">
        <v>2582</v>
      </c>
      <c r="D20" s="105" t="s">
        <v>2566</v>
      </c>
      <c r="E20" s="308" t="s">
        <v>2572</v>
      </c>
      <c r="N20" s="109" t="s">
        <v>216</v>
      </c>
      <c r="O20" s="114">
        <f>B5*B$2</f>
        <v>6175.0000000000009</v>
      </c>
      <c r="P20" s="105" t="s">
        <v>2598</v>
      </c>
      <c r="Q20" s="105"/>
    </row>
    <row r="21" spans="1:17" x14ac:dyDescent="0.25">
      <c r="A21" s="103" t="s">
        <v>347</v>
      </c>
      <c r="B21" s="104">
        <v>3.56E-2</v>
      </c>
      <c r="C21" s="323" t="s">
        <v>2599</v>
      </c>
      <c r="D21" s="105" t="s">
        <v>2595</v>
      </c>
      <c r="E21" s="308" t="s">
        <v>2572</v>
      </c>
      <c r="N21" s="84"/>
    </row>
    <row r="22" spans="1:17" x14ac:dyDescent="0.25">
      <c r="B22" s="117"/>
      <c r="C22" s="324"/>
      <c r="D22" s="117"/>
      <c r="N22" s="581" t="s">
        <v>2600</v>
      </c>
      <c r="O22" s="581"/>
      <c r="P22" s="581"/>
      <c r="Q22" s="581"/>
    </row>
    <row r="23" spans="1:17" x14ac:dyDescent="0.25">
      <c r="N23" s="99" t="s">
        <v>2573</v>
      </c>
      <c r="O23" s="99" t="s">
        <v>2574</v>
      </c>
      <c r="P23" s="101" t="s">
        <v>2563</v>
      </c>
      <c r="Q23" s="102" t="s">
        <v>2564</v>
      </c>
    </row>
    <row r="24" spans="1:17" x14ac:dyDescent="0.25">
      <c r="N24" s="109" t="s">
        <v>412</v>
      </c>
      <c r="O24" s="105">
        <f>B14*B2</f>
        <v>301713.2960400001</v>
      </c>
      <c r="P24" s="105" t="s">
        <v>2576</v>
      </c>
      <c r="Q24" s="105" t="s">
        <v>2601</v>
      </c>
    </row>
    <row r="25" spans="1:17" x14ac:dyDescent="0.25">
      <c r="N25" s="109" t="s">
        <v>496</v>
      </c>
      <c r="O25" s="114">
        <f>B2*B15</f>
        <v>8</v>
      </c>
      <c r="P25" s="105" t="s">
        <v>2576</v>
      </c>
      <c r="Q25" s="105" t="s">
        <v>2602</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B27" sqref="B2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2561</v>
      </c>
      <c r="B1" s="142" t="s">
        <v>2562</v>
      </c>
      <c r="C1" s="143" t="s">
        <v>2563</v>
      </c>
      <c r="D1" s="143" t="s">
        <v>2564</v>
      </c>
      <c r="E1" s="143" t="s">
        <v>2565</v>
      </c>
      <c r="G1" s="85" t="s">
        <v>94</v>
      </c>
      <c r="H1" s="85" t="s">
        <v>2603</v>
      </c>
      <c r="J1" s="175"/>
      <c r="K1" s="175"/>
      <c r="L1" s="175" t="s">
        <v>2567</v>
      </c>
      <c r="M1" s="175"/>
    </row>
    <row r="2" spans="1:13" x14ac:dyDescent="0.25">
      <c r="A2" s="320" t="s">
        <v>519</v>
      </c>
      <c r="B2" s="140">
        <v>100</v>
      </c>
      <c r="C2" s="302" t="s">
        <v>2568</v>
      </c>
      <c r="D2" s="302"/>
      <c r="E2" s="302"/>
      <c r="J2" s="581" t="s">
        <v>2569</v>
      </c>
      <c r="K2" s="581"/>
      <c r="L2" s="581"/>
      <c r="M2" s="581"/>
    </row>
    <row r="3" spans="1:13" x14ac:dyDescent="0.25">
      <c r="A3" s="307" t="s">
        <v>210</v>
      </c>
      <c r="B3" s="140">
        <v>16549</v>
      </c>
      <c r="C3" s="302" t="s">
        <v>2570</v>
      </c>
      <c r="D3" s="302" t="s">
        <v>2604</v>
      </c>
      <c r="E3" s="302" t="s">
        <v>2572</v>
      </c>
      <c r="J3" s="108" t="s">
        <v>2573</v>
      </c>
      <c r="K3" s="99" t="s">
        <v>2574</v>
      </c>
      <c r="L3" s="101" t="s">
        <v>2563</v>
      </c>
      <c r="M3" s="102" t="s">
        <v>2564</v>
      </c>
    </row>
    <row r="4" spans="1:13" x14ac:dyDescent="0.25">
      <c r="A4" s="307" t="s">
        <v>214</v>
      </c>
      <c r="B4" s="140">
        <v>5977.4</v>
      </c>
      <c r="C4" s="302" t="s">
        <v>2570</v>
      </c>
      <c r="D4" s="302" t="s">
        <v>2605</v>
      </c>
      <c r="E4" s="302" t="s">
        <v>2572</v>
      </c>
      <c r="J4" s="301" t="s">
        <v>234</v>
      </c>
      <c r="K4" s="325">
        <f>(44/12)*(B7/100)*(K25+K26)</f>
        <v>2508839.2999999998</v>
      </c>
      <c r="L4" s="302" t="s">
        <v>2576</v>
      </c>
      <c r="M4" s="302"/>
    </row>
    <row r="5" spans="1:13" x14ac:dyDescent="0.25">
      <c r="A5" s="307" t="s">
        <v>216</v>
      </c>
      <c r="B5" s="141">
        <f>32.99*2.47</f>
        <v>81.485300000000009</v>
      </c>
      <c r="C5" s="302" t="s">
        <v>2577</v>
      </c>
      <c r="D5" s="302" t="s">
        <v>2606</v>
      </c>
      <c r="E5" s="302" t="s">
        <v>2572</v>
      </c>
      <c r="J5" s="301" t="s">
        <v>245</v>
      </c>
      <c r="K5" s="326">
        <f>B6/1695.433*B2</f>
        <v>1769.4594832116632</v>
      </c>
      <c r="L5" s="302" t="s">
        <v>2576</v>
      </c>
      <c r="M5" s="302"/>
    </row>
    <row r="6" spans="1:13" x14ac:dyDescent="0.25">
      <c r="A6" s="307" t="s">
        <v>245</v>
      </c>
      <c r="B6" s="140">
        <v>30000</v>
      </c>
      <c r="C6" s="302" t="s">
        <v>2578</v>
      </c>
      <c r="D6" s="302" t="s">
        <v>2607</v>
      </c>
      <c r="E6" s="302" t="s">
        <v>2572</v>
      </c>
      <c r="J6" s="301" t="s">
        <v>295</v>
      </c>
      <c r="K6" s="302">
        <f t="shared" ref="K6" si="0">B8*$B$2</f>
        <v>30766.666666666668</v>
      </c>
      <c r="L6" s="302" t="s">
        <v>2576</v>
      </c>
      <c r="M6" s="302"/>
    </row>
    <row r="7" spans="1:13" x14ac:dyDescent="0.25">
      <c r="A7" s="307" t="s">
        <v>2580</v>
      </c>
      <c r="B7" s="140">
        <v>43</v>
      </c>
      <c r="C7" s="302" t="s">
        <v>2581</v>
      </c>
      <c r="D7" s="302" t="s">
        <v>2608</v>
      </c>
      <c r="E7" s="302"/>
      <c r="J7" s="301" t="s">
        <v>301</v>
      </c>
      <c r="K7" s="302">
        <f>B14*$B$2</f>
        <v>4583.3333333333339</v>
      </c>
      <c r="L7" s="302" t="s">
        <v>2576</v>
      </c>
      <c r="M7" s="302"/>
    </row>
    <row r="8" spans="1:13" x14ac:dyDescent="0.25">
      <c r="A8" s="307" t="s">
        <v>295</v>
      </c>
      <c r="B8" s="140">
        <f>184.6*(0.5/0.3)</f>
        <v>307.66666666666669</v>
      </c>
      <c r="C8" s="302" t="s">
        <v>2586</v>
      </c>
      <c r="D8" s="302" t="s">
        <v>2609</v>
      </c>
      <c r="E8" s="302" t="s">
        <v>2572</v>
      </c>
      <c r="J8" s="301" t="s">
        <v>307</v>
      </c>
      <c r="K8" s="302">
        <f>B15*$B$2</f>
        <v>13200</v>
      </c>
      <c r="L8" s="302" t="s">
        <v>2576</v>
      </c>
      <c r="M8" s="302"/>
    </row>
    <row r="9" spans="1:13" x14ac:dyDescent="0.25">
      <c r="A9" s="299" t="s">
        <v>378</v>
      </c>
      <c r="B9" s="207">
        <v>4.0766</v>
      </c>
      <c r="C9" s="312" t="s">
        <v>2586</v>
      </c>
      <c r="D9" s="208" t="s">
        <v>2610</v>
      </c>
      <c r="E9" s="302" t="s">
        <v>2592</v>
      </c>
      <c r="J9" s="301"/>
      <c r="K9" s="302"/>
      <c r="L9" s="302"/>
      <c r="M9" s="302"/>
    </row>
    <row r="10" spans="1:13" x14ac:dyDescent="0.25">
      <c r="A10" s="306" t="s">
        <v>2611</v>
      </c>
      <c r="B10" s="302">
        <v>83</v>
      </c>
      <c r="C10" s="302" t="s">
        <v>2612</v>
      </c>
      <c r="D10" s="302" t="s">
        <v>2613</v>
      </c>
      <c r="E10" s="150"/>
      <c r="J10" s="301" t="s">
        <v>2584</v>
      </c>
      <c r="K10" s="302">
        <f>B16*$B$2</f>
        <v>52882.000000000007</v>
      </c>
      <c r="L10" s="302" t="s">
        <v>2576</v>
      </c>
      <c r="M10" s="302"/>
    </row>
    <row r="11" spans="1:13" x14ac:dyDescent="0.25">
      <c r="A11" s="306" t="s">
        <v>2614</v>
      </c>
      <c r="B11" s="302">
        <f>((5.5/56)*2.2)*1000</f>
        <v>216.07142857142858</v>
      </c>
      <c r="C11" s="302" t="s">
        <v>2612</v>
      </c>
      <c r="D11" s="302" t="s">
        <v>2615</v>
      </c>
      <c r="E11" s="150"/>
      <c r="J11" s="301" t="s">
        <v>2616</v>
      </c>
      <c r="K11" s="302">
        <f>B17*$B$2</f>
        <v>121.30000000000001</v>
      </c>
      <c r="L11" s="302" t="s">
        <v>2576</v>
      </c>
      <c r="M11" s="302"/>
    </row>
    <row r="12" spans="1:13" x14ac:dyDescent="0.25">
      <c r="A12" s="306" t="s">
        <v>2617</v>
      </c>
      <c r="B12" s="302">
        <f>B11/(B11+B10)</f>
        <v>0.72247432529257227</v>
      </c>
      <c r="C12" s="302" t="s">
        <v>2581</v>
      </c>
      <c r="D12" s="302"/>
      <c r="E12" s="150"/>
      <c r="J12" s="301" t="s">
        <v>282</v>
      </c>
      <c r="K12" s="302">
        <f>B18*$B$2</f>
        <v>0</v>
      </c>
      <c r="L12" s="302" t="s">
        <v>2576</v>
      </c>
      <c r="M12" s="302"/>
    </row>
    <row r="13" spans="1:13" x14ac:dyDescent="0.25">
      <c r="A13" s="306" t="s">
        <v>2618</v>
      </c>
      <c r="B13" s="302">
        <f>1-B12</f>
        <v>0.27752567470742773</v>
      </c>
      <c r="C13" s="302" t="s">
        <v>2581</v>
      </c>
      <c r="D13" s="302"/>
      <c r="E13" s="150"/>
      <c r="J13" s="301" t="s">
        <v>2589</v>
      </c>
      <c r="K13" s="302">
        <f t="shared" ref="K13:K18" si="1">B21*$B$2</f>
        <v>650000</v>
      </c>
      <c r="L13" s="302" t="s">
        <v>2590</v>
      </c>
      <c r="M13" s="302"/>
    </row>
    <row r="14" spans="1:13" x14ac:dyDescent="0.25">
      <c r="A14" s="327" t="s">
        <v>301</v>
      </c>
      <c r="B14" s="278">
        <f>27.5*(0.5/0.3)</f>
        <v>45.833333333333336</v>
      </c>
      <c r="C14" s="328" t="s">
        <v>2586</v>
      </c>
      <c r="D14" s="328" t="s">
        <v>2609</v>
      </c>
      <c r="E14" s="302" t="s">
        <v>2572</v>
      </c>
      <c r="J14" s="301" t="s">
        <v>344</v>
      </c>
      <c r="K14" s="302">
        <f t="shared" si="1"/>
        <v>9328.898662012798</v>
      </c>
      <c r="L14" s="302" t="s">
        <v>2576</v>
      </c>
      <c r="M14" s="302"/>
    </row>
    <row r="15" spans="1:13" x14ac:dyDescent="0.25">
      <c r="A15" s="307" t="s">
        <v>307</v>
      </c>
      <c r="B15" s="140">
        <f>79.2*(0.5/0.3)</f>
        <v>132</v>
      </c>
      <c r="C15" s="302" t="s">
        <v>2586</v>
      </c>
      <c r="D15" s="302" t="s">
        <v>2609</v>
      </c>
      <c r="E15" s="302" t="s">
        <v>2572</v>
      </c>
      <c r="J15" s="301" t="s">
        <v>353</v>
      </c>
      <c r="K15" s="302">
        <f t="shared" si="1"/>
        <v>1070.4419889502763</v>
      </c>
      <c r="L15" s="302" t="s">
        <v>2576</v>
      </c>
      <c r="M15" s="302"/>
    </row>
    <row r="16" spans="1:13" x14ac:dyDescent="0.25">
      <c r="A16" s="307" t="s">
        <v>284</v>
      </c>
      <c r="B16" s="140">
        <v>528.82000000000005</v>
      </c>
      <c r="C16" s="302" t="s">
        <v>2586</v>
      </c>
      <c r="D16" s="302" t="s">
        <v>2609</v>
      </c>
      <c r="E16" s="302" t="s">
        <v>2572</v>
      </c>
      <c r="J16" s="301" t="s">
        <v>358</v>
      </c>
      <c r="K16" s="302">
        <f t="shared" si="1"/>
        <v>1134</v>
      </c>
      <c r="L16" s="302" t="s">
        <v>2576</v>
      </c>
      <c r="M16" s="302"/>
    </row>
    <row r="17" spans="1:13" x14ac:dyDescent="0.25">
      <c r="A17" s="307" t="s">
        <v>276</v>
      </c>
      <c r="B17" s="140">
        <v>1.2130000000000001</v>
      </c>
      <c r="C17" s="302" t="s">
        <v>2586</v>
      </c>
      <c r="D17" s="302" t="s">
        <v>2619</v>
      </c>
      <c r="E17" s="302" t="s">
        <v>2572</v>
      </c>
      <c r="J17" s="301" t="s">
        <v>365</v>
      </c>
      <c r="K17" s="302">
        <f t="shared" si="1"/>
        <v>856</v>
      </c>
      <c r="L17" s="302" t="s">
        <v>59</v>
      </c>
      <c r="M17" s="302"/>
    </row>
    <row r="18" spans="1:13" x14ac:dyDescent="0.25">
      <c r="A18" s="307" t="s">
        <v>282</v>
      </c>
      <c r="B18" s="140">
        <v>0</v>
      </c>
      <c r="C18" s="302" t="s">
        <v>2586</v>
      </c>
      <c r="D18" s="302" t="s">
        <v>2620</v>
      </c>
      <c r="E18" s="302" t="s">
        <v>2572</v>
      </c>
      <c r="J18" s="301" t="s">
        <v>2554</v>
      </c>
      <c r="K18" s="302">
        <f t="shared" si="1"/>
        <v>14540</v>
      </c>
      <c r="L18" s="302" t="s">
        <v>59</v>
      </c>
      <c r="M18" s="302"/>
    </row>
    <row r="19" spans="1:13" x14ac:dyDescent="0.25">
      <c r="A19" s="307" t="s">
        <v>242</v>
      </c>
      <c r="B19" s="140">
        <v>10974</v>
      </c>
      <c r="C19" s="302" t="s">
        <v>2586</v>
      </c>
      <c r="D19" s="302" t="s">
        <v>2621</v>
      </c>
      <c r="E19" s="302" t="s">
        <v>2592</v>
      </c>
      <c r="J19" s="301" t="s">
        <v>214</v>
      </c>
      <c r="K19" s="302">
        <f>B4*B2</f>
        <v>597740</v>
      </c>
      <c r="L19" s="302" t="s">
        <v>2596</v>
      </c>
      <c r="M19" s="302"/>
    </row>
    <row r="20" spans="1:13" x14ac:dyDescent="0.25">
      <c r="A20" s="307" t="s">
        <v>248</v>
      </c>
      <c r="B20" s="218">
        <v>9876.6</v>
      </c>
      <c r="C20" s="302" t="s">
        <v>2586</v>
      </c>
      <c r="D20" s="302" t="s">
        <v>2622</v>
      </c>
      <c r="E20" s="302" t="s">
        <v>2592</v>
      </c>
      <c r="J20" s="301" t="s">
        <v>2597</v>
      </c>
      <c r="K20" s="302">
        <f>B2*B3</f>
        <v>1654900</v>
      </c>
      <c r="L20" s="302" t="s">
        <v>2596</v>
      </c>
      <c r="M20" s="302"/>
    </row>
    <row r="21" spans="1:13" x14ac:dyDescent="0.25">
      <c r="A21" s="307" t="s">
        <v>546</v>
      </c>
      <c r="B21" s="140">
        <v>6500</v>
      </c>
      <c r="C21" s="302" t="s">
        <v>2594</v>
      </c>
      <c r="D21" s="302" t="s">
        <v>2623</v>
      </c>
      <c r="E21" s="302" t="s">
        <v>2572</v>
      </c>
      <c r="J21" s="301" t="s">
        <v>216</v>
      </c>
      <c r="K21" s="302">
        <f>B2*B5</f>
        <v>8148.5300000000007</v>
      </c>
      <c r="L21" s="302" t="s">
        <v>2598</v>
      </c>
      <c r="M21" s="302"/>
    </row>
    <row r="22" spans="1:13" x14ac:dyDescent="0.25">
      <c r="A22" s="307" t="s">
        <v>344</v>
      </c>
      <c r="B22" s="218">
        <f>(1558.6/LCI!E53)+((154*(B19/1000+(B20*(B27/100)/1000)))/LCI!E53)</f>
        <v>93.288986620127986</v>
      </c>
      <c r="C22" s="302" t="s">
        <v>2586</v>
      </c>
      <c r="D22" s="302" t="s">
        <v>2624</v>
      </c>
      <c r="E22" s="302" t="s">
        <v>2572</v>
      </c>
      <c r="J22" s="329"/>
      <c r="K22" s="319"/>
      <c r="L22" s="319"/>
      <c r="M22" s="319"/>
    </row>
    <row r="23" spans="1:13" x14ac:dyDescent="0.25">
      <c r="A23" s="307" t="s">
        <v>353</v>
      </c>
      <c r="B23" s="225">
        <f>465/LCI!E56</f>
        <v>10.704419889502763</v>
      </c>
      <c r="C23" s="302" t="s">
        <v>2586</v>
      </c>
      <c r="D23" s="302" t="s">
        <v>2625</v>
      </c>
      <c r="E23" s="302" t="s">
        <v>2572</v>
      </c>
      <c r="J23" s="581" t="s">
        <v>2600</v>
      </c>
      <c r="K23" s="581"/>
      <c r="L23" s="581"/>
      <c r="M23" s="581"/>
    </row>
    <row r="24" spans="1:13" x14ac:dyDescent="0.25">
      <c r="A24" s="307" t="s">
        <v>358</v>
      </c>
      <c r="B24" s="225">
        <f>567/LCI!E58</f>
        <v>11.34</v>
      </c>
      <c r="C24" s="302" t="s">
        <v>2586</v>
      </c>
      <c r="D24" s="302" t="s">
        <v>2625</v>
      </c>
      <c r="E24" s="302" t="s">
        <v>2572</v>
      </c>
      <c r="J24" s="99" t="s">
        <v>2573</v>
      </c>
      <c r="K24" s="99" t="s">
        <v>2574</v>
      </c>
      <c r="L24" s="101" t="s">
        <v>2563</v>
      </c>
      <c r="M24" s="102" t="s">
        <v>2564</v>
      </c>
    </row>
    <row r="25" spans="1:13" x14ac:dyDescent="0.25">
      <c r="A25" s="307" t="s">
        <v>365</v>
      </c>
      <c r="B25" s="225">
        <f>428/LCI!E61</f>
        <v>8.56</v>
      </c>
      <c r="C25" s="302" t="s">
        <v>2626</v>
      </c>
      <c r="D25" s="302" t="s">
        <v>2625</v>
      </c>
      <c r="E25" s="302" t="s">
        <v>2572</v>
      </c>
      <c r="J25" s="301" t="s">
        <v>242</v>
      </c>
      <c r="K25" s="302">
        <f>B19*$B$2</f>
        <v>1097400</v>
      </c>
      <c r="L25" s="302" t="s">
        <v>2576</v>
      </c>
      <c r="M25" s="302"/>
    </row>
    <row r="26" spans="1:13" x14ac:dyDescent="0.25">
      <c r="A26" s="307" t="s">
        <v>347</v>
      </c>
      <c r="B26" s="218">
        <v>145.4</v>
      </c>
      <c r="C26" s="302" t="s">
        <v>2626</v>
      </c>
      <c r="D26" s="302" t="s">
        <v>2625</v>
      </c>
      <c r="E26" s="302" t="s">
        <v>2572</v>
      </c>
      <c r="J26" s="301" t="s">
        <v>248</v>
      </c>
      <c r="K26" s="302">
        <f>B20*$B$2*(B27/100)</f>
        <v>493830</v>
      </c>
      <c r="L26" s="302" t="s">
        <v>2576</v>
      </c>
      <c r="M26" s="302"/>
    </row>
    <row r="27" spans="1:13" x14ac:dyDescent="0.25">
      <c r="A27" s="307" t="s">
        <v>2627</v>
      </c>
      <c r="B27" s="140">
        <v>50</v>
      </c>
      <c r="C27" s="302" t="s">
        <v>2581</v>
      </c>
      <c r="D27" s="302"/>
      <c r="E27" s="302"/>
      <c r="J27" s="109" t="s">
        <v>2628</v>
      </c>
      <c r="K27" s="114">
        <f>K6*B9*B12</f>
        <v>90615.181474404919</v>
      </c>
      <c r="L27" s="105" t="s">
        <v>2576</v>
      </c>
      <c r="M27" s="105" t="s">
        <v>2602</v>
      </c>
    </row>
    <row r="28" spans="1:13" x14ac:dyDescent="0.25">
      <c r="E28" s="319"/>
      <c r="J28" s="109" t="s">
        <v>2629</v>
      </c>
      <c r="K28" s="309">
        <f>K6*B9*B13</f>
        <v>34808.211858928429</v>
      </c>
      <c r="L28" s="105" t="s">
        <v>2576</v>
      </c>
      <c r="M28" s="105" t="s">
        <v>2602</v>
      </c>
    </row>
    <row r="29" spans="1:13" x14ac:dyDescent="0.25">
      <c r="E29" s="319"/>
      <c r="J29" s="310" t="s">
        <v>2630</v>
      </c>
      <c r="K29" s="302">
        <f>B9*B2</f>
        <v>407.66</v>
      </c>
      <c r="L29" s="311" t="s">
        <v>2576</v>
      </c>
      <c r="M29" s="311" t="s">
        <v>2602</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19"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E16" sqref="E16"/>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D16" sqref="D16"/>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2561</v>
      </c>
      <c r="B1" s="142" t="s">
        <v>2562</v>
      </c>
      <c r="C1" s="143" t="s">
        <v>2563</v>
      </c>
      <c r="D1" s="143" t="s">
        <v>2564</v>
      </c>
      <c r="E1" s="143" t="s">
        <v>2565</v>
      </c>
      <c r="G1" s="139" t="s">
        <v>94</v>
      </c>
      <c r="H1" s="85" t="s">
        <v>2603</v>
      </c>
      <c r="J1" s="179" t="s">
        <v>2532</v>
      </c>
      <c r="K1" s="179" t="s">
        <v>2567</v>
      </c>
      <c r="L1" s="179" t="s">
        <v>2532</v>
      </c>
      <c r="M1" s="179" t="s">
        <v>2532</v>
      </c>
    </row>
    <row r="2" spans="1:13" x14ac:dyDescent="0.25">
      <c r="A2" s="156" t="s">
        <v>519</v>
      </c>
      <c r="B2" s="148">
        <v>100</v>
      </c>
      <c r="C2" s="145" t="s">
        <v>2568</v>
      </c>
      <c r="D2" s="145" t="s">
        <v>2631</v>
      </c>
      <c r="E2" s="153" t="s">
        <v>2532</v>
      </c>
      <c r="J2" s="464" t="s">
        <v>2569</v>
      </c>
      <c r="K2" s="465" t="s">
        <v>2532</v>
      </c>
      <c r="L2" s="465" t="s">
        <v>2532</v>
      </c>
      <c r="M2" s="465" t="s">
        <v>2532</v>
      </c>
    </row>
    <row r="3" spans="1:13" x14ac:dyDescent="0.25">
      <c r="A3" s="163" t="s">
        <v>2580</v>
      </c>
      <c r="B3" s="149">
        <v>50</v>
      </c>
      <c r="C3" s="147" t="s">
        <v>2581</v>
      </c>
      <c r="D3" s="147" t="s">
        <v>2632</v>
      </c>
      <c r="E3" s="159"/>
      <c r="J3" s="375" t="s">
        <v>2573</v>
      </c>
      <c r="K3" s="376" t="s">
        <v>2574</v>
      </c>
      <c r="L3" s="376" t="s">
        <v>2563</v>
      </c>
      <c r="M3" s="376" t="s">
        <v>2564</v>
      </c>
    </row>
    <row r="4" spans="1:13" x14ac:dyDescent="0.25">
      <c r="A4" s="161" t="s">
        <v>310</v>
      </c>
      <c r="B4" s="149">
        <v>17297.349999999999</v>
      </c>
      <c r="C4" s="147" t="s">
        <v>2578</v>
      </c>
      <c r="D4" s="147" t="s">
        <v>2633</v>
      </c>
      <c r="E4" s="147" t="s">
        <v>2572</v>
      </c>
      <c r="J4" s="462" t="s">
        <v>234</v>
      </c>
      <c r="K4" s="463">
        <f>(44/12)*(B3/100)*K18</f>
        <v>4033333.333333333</v>
      </c>
      <c r="L4" s="427" t="s">
        <v>2576</v>
      </c>
      <c r="M4" s="376"/>
    </row>
    <row r="5" spans="1:13" x14ac:dyDescent="0.25">
      <c r="A5" s="161" t="s">
        <v>295</v>
      </c>
      <c r="B5" s="149">
        <v>4.0000000000000001E-3</v>
      </c>
      <c r="C5" s="147" t="s">
        <v>2582</v>
      </c>
      <c r="D5" s="147" t="s">
        <v>2634</v>
      </c>
      <c r="E5" s="147" t="s">
        <v>2572</v>
      </c>
      <c r="J5" s="186" t="s">
        <v>310</v>
      </c>
      <c r="K5" s="183">
        <f>B4</f>
        <v>17297.349999999999</v>
      </c>
      <c r="L5" s="184" t="s">
        <v>2635</v>
      </c>
      <c r="M5" s="184" t="s">
        <v>2532</v>
      </c>
    </row>
    <row r="6" spans="1:13" x14ac:dyDescent="0.25">
      <c r="A6" s="161" t="s">
        <v>301</v>
      </c>
      <c r="B6" s="149">
        <v>7.5000000000000002E-4</v>
      </c>
      <c r="C6" s="147" t="s">
        <v>2582</v>
      </c>
      <c r="D6" s="147" t="s">
        <v>2634</v>
      </c>
      <c r="E6" s="147" t="s">
        <v>2572</v>
      </c>
      <c r="J6" s="186" t="s">
        <v>295</v>
      </c>
      <c r="K6" s="187">
        <f>B5*$K$18</f>
        <v>8800</v>
      </c>
      <c r="L6" s="184" t="s">
        <v>2576</v>
      </c>
      <c r="M6" s="184" t="s">
        <v>2532</v>
      </c>
    </row>
    <row r="7" spans="1:13" x14ac:dyDescent="0.25">
      <c r="A7" s="161" t="s">
        <v>307</v>
      </c>
      <c r="B7" s="359">
        <v>4.0000000000000001E-3</v>
      </c>
      <c r="C7" s="147" t="s">
        <v>2582</v>
      </c>
      <c r="D7" s="147" t="s">
        <v>2634</v>
      </c>
      <c r="E7" s="147" t="s">
        <v>2572</v>
      </c>
      <c r="J7" s="186" t="s">
        <v>301</v>
      </c>
      <c r="K7" s="187">
        <f>B6*$K$18</f>
        <v>1650</v>
      </c>
      <c r="L7" s="184" t="s">
        <v>2576</v>
      </c>
      <c r="M7" s="184" t="s">
        <v>2532</v>
      </c>
    </row>
    <row r="8" spans="1:13" x14ac:dyDescent="0.25">
      <c r="A8" s="161" t="s">
        <v>284</v>
      </c>
      <c r="B8" s="154">
        <v>452</v>
      </c>
      <c r="C8" s="146" t="s">
        <v>2586</v>
      </c>
      <c r="D8" s="147" t="s">
        <v>2636</v>
      </c>
      <c r="E8" s="147" t="s">
        <v>2572</v>
      </c>
      <c r="J8" s="186" t="s">
        <v>307</v>
      </c>
      <c r="K8" s="187">
        <f>B7*$K$18</f>
        <v>8800</v>
      </c>
      <c r="L8" s="184" t="s">
        <v>2576</v>
      </c>
      <c r="M8" s="184" t="s">
        <v>2532</v>
      </c>
    </row>
    <row r="9" spans="1:13" x14ac:dyDescent="0.25">
      <c r="A9" s="161" t="s">
        <v>276</v>
      </c>
      <c r="B9" s="148">
        <v>5.5648046000000004</v>
      </c>
      <c r="C9" s="146" t="s">
        <v>2586</v>
      </c>
      <c r="D9" s="147" t="s">
        <v>2637</v>
      </c>
      <c r="E9" s="147" t="s">
        <v>2572</v>
      </c>
      <c r="J9" s="186" t="s">
        <v>2584</v>
      </c>
      <c r="K9" s="184">
        <f>B2*B8</f>
        <v>45200</v>
      </c>
      <c r="L9" s="184" t="s">
        <v>2576</v>
      </c>
      <c r="M9" s="184" t="s">
        <v>2532</v>
      </c>
    </row>
    <row r="10" spans="1:13" x14ac:dyDescent="0.25">
      <c r="A10" s="161" t="s">
        <v>344</v>
      </c>
      <c r="B10" s="149">
        <v>15.656499999999999</v>
      </c>
      <c r="C10" s="146" t="s">
        <v>2586</v>
      </c>
      <c r="D10" s="147" t="s">
        <v>2623</v>
      </c>
      <c r="E10" s="147" t="s">
        <v>2572</v>
      </c>
      <c r="J10" s="186" t="s">
        <v>276</v>
      </c>
      <c r="K10" s="187">
        <f>B9*B2</f>
        <v>556.48045999999999</v>
      </c>
      <c r="L10" s="184" t="s">
        <v>2576</v>
      </c>
      <c r="M10" s="184" t="s">
        <v>2532</v>
      </c>
    </row>
    <row r="11" spans="1:13" x14ac:dyDescent="0.25">
      <c r="A11" s="161" t="s">
        <v>214</v>
      </c>
      <c r="B11" s="149">
        <v>1345.86</v>
      </c>
      <c r="C11" s="147" t="s">
        <v>2570</v>
      </c>
      <c r="D11" s="147" t="s">
        <v>2637</v>
      </c>
      <c r="E11" s="147" t="s">
        <v>2572</v>
      </c>
      <c r="J11" s="186" t="s">
        <v>344</v>
      </c>
      <c r="K11" s="187">
        <f>B10*B2</f>
        <v>1565.6499999999999</v>
      </c>
      <c r="L11" s="184" t="s">
        <v>2576</v>
      </c>
      <c r="M11" s="184" t="s">
        <v>2532</v>
      </c>
    </row>
    <row r="12" spans="1:13" x14ac:dyDescent="0.25">
      <c r="A12" s="161" t="s">
        <v>210</v>
      </c>
      <c r="B12" s="149">
        <v>16549</v>
      </c>
      <c r="C12" s="147" t="s">
        <v>2570</v>
      </c>
      <c r="D12" s="147" t="s">
        <v>2623</v>
      </c>
      <c r="E12" s="147" t="s">
        <v>2572</v>
      </c>
      <c r="J12" s="186" t="s">
        <v>214</v>
      </c>
      <c r="K12" s="183">
        <f>B11*B2</f>
        <v>134586</v>
      </c>
      <c r="L12" s="184" t="s">
        <v>2596</v>
      </c>
      <c r="M12" s="184" t="s">
        <v>2532</v>
      </c>
    </row>
    <row r="13" spans="1:13" x14ac:dyDescent="0.25">
      <c r="A13" s="161" t="s">
        <v>216</v>
      </c>
      <c r="B13" s="149">
        <v>33.33</v>
      </c>
      <c r="C13" s="147" t="s">
        <v>2577</v>
      </c>
      <c r="D13" s="147" t="s">
        <v>2623</v>
      </c>
      <c r="E13" s="147" t="s">
        <v>2572</v>
      </c>
      <c r="J13" s="186" t="s">
        <v>2597</v>
      </c>
      <c r="K13" s="184">
        <f>B12*B2</f>
        <v>1654900</v>
      </c>
      <c r="L13" s="184" t="s">
        <v>2596</v>
      </c>
      <c r="M13" s="184" t="s">
        <v>2532</v>
      </c>
    </row>
    <row r="14" spans="1:13" x14ac:dyDescent="0.25">
      <c r="A14" s="161" t="s">
        <v>529</v>
      </c>
      <c r="B14" s="149">
        <v>22000</v>
      </c>
      <c r="C14" s="147" t="s">
        <v>2586</v>
      </c>
      <c r="D14" s="147" t="s">
        <v>2638</v>
      </c>
      <c r="E14" s="155" t="s">
        <v>2592</v>
      </c>
      <c r="J14" s="186" t="s">
        <v>216</v>
      </c>
      <c r="K14" s="184">
        <f>B13*B2</f>
        <v>3333</v>
      </c>
      <c r="L14" s="184" t="s">
        <v>2598</v>
      </c>
      <c r="M14" s="184" t="s">
        <v>2532</v>
      </c>
    </row>
    <row r="15" spans="1:13" x14ac:dyDescent="0.25">
      <c r="J15" s="5"/>
      <c r="K15" s="188"/>
      <c r="L15" s="188"/>
      <c r="M15" s="188"/>
    </row>
    <row r="16" spans="1:13" ht="15.75" customHeight="1" x14ac:dyDescent="0.25">
      <c r="J16" s="180" t="s">
        <v>2600</v>
      </c>
      <c r="K16" s="181" t="s">
        <v>2532</v>
      </c>
      <c r="L16" s="181" t="s">
        <v>2532</v>
      </c>
      <c r="M16" s="181" t="s">
        <v>2532</v>
      </c>
    </row>
    <row r="17" spans="10:13" x14ac:dyDescent="0.25">
      <c r="J17" s="189" t="s">
        <v>2573</v>
      </c>
      <c r="K17" s="190" t="s">
        <v>2574</v>
      </c>
      <c r="L17" s="190" t="s">
        <v>2563</v>
      </c>
      <c r="M17" s="185" t="s">
        <v>2564</v>
      </c>
    </row>
    <row r="18" spans="10:13" x14ac:dyDescent="0.25">
      <c r="J18" s="186" t="s">
        <v>529</v>
      </c>
      <c r="K18" s="184">
        <f>B2*B14</f>
        <v>2200000</v>
      </c>
      <c r="L18" s="184" t="s">
        <v>2576</v>
      </c>
      <c r="M18" s="184"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21" sqref="K21"/>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2561</v>
      </c>
      <c r="B1" s="169" t="s">
        <v>2562</v>
      </c>
      <c r="C1" s="170" t="s">
        <v>2563</v>
      </c>
      <c r="D1" s="170" t="s">
        <v>2564</v>
      </c>
      <c r="E1" s="170" t="s">
        <v>2565</v>
      </c>
      <c r="G1" s="139" t="s">
        <v>94</v>
      </c>
      <c r="H1" s="85" t="s">
        <v>2603</v>
      </c>
      <c r="J1" s="179" t="s">
        <v>2532</v>
      </c>
      <c r="K1" s="179" t="s">
        <v>2567</v>
      </c>
      <c r="L1" s="179" t="s">
        <v>2532</v>
      </c>
      <c r="M1" s="179" t="s">
        <v>2532</v>
      </c>
    </row>
    <row r="2" spans="1:13" x14ac:dyDescent="0.25">
      <c r="A2" s="165" t="s">
        <v>519</v>
      </c>
      <c r="B2" s="166">
        <v>100</v>
      </c>
      <c r="C2" s="152" t="s">
        <v>2568</v>
      </c>
      <c r="D2" s="330" t="s">
        <v>2639</v>
      </c>
      <c r="E2" s="152" t="s">
        <v>2572</v>
      </c>
      <c r="J2" s="180" t="s">
        <v>2569</v>
      </c>
      <c r="K2" s="181" t="s">
        <v>2532</v>
      </c>
      <c r="L2" s="181" t="s">
        <v>2532</v>
      </c>
      <c r="M2" s="181" t="s">
        <v>2532</v>
      </c>
    </row>
    <row r="3" spans="1:13" x14ac:dyDescent="0.25">
      <c r="A3" s="331" t="s">
        <v>2580</v>
      </c>
      <c r="B3" s="167">
        <v>50</v>
      </c>
      <c r="C3" s="330" t="s">
        <v>2581</v>
      </c>
      <c r="D3" s="330" t="s">
        <v>2623</v>
      </c>
      <c r="E3" s="152" t="s">
        <v>2572</v>
      </c>
      <c r="F3" s="319"/>
      <c r="J3" s="191" t="s">
        <v>2573</v>
      </c>
      <c r="K3" s="192" t="s">
        <v>2574</v>
      </c>
      <c r="L3" s="192" t="s">
        <v>2563</v>
      </c>
      <c r="M3" s="193" t="s">
        <v>2564</v>
      </c>
    </row>
    <row r="4" spans="1:13" x14ac:dyDescent="0.25">
      <c r="A4" s="331" t="s">
        <v>546</v>
      </c>
      <c r="B4" s="167">
        <v>6350</v>
      </c>
      <c r="C4" s="330" t="s">
        <v>2594</v>
      </c>
      <c r="D4" s="330" t="s">
        <v>2640</v>
      </c>
      <c r="E4" s="152" t="s">
        <v>2572</v>
      </c>
      <c r="F4" s="319"/>
      <c r="J4" s="331" t="s">
        <v>2597</v>
      </c>
      <c r="K4" s="332">
        <f>$K$7*B13</f>
        <v>1654900</v>
      </c>
      <c r="L4" s="333" t="s">
        <v>2596</v>
      </c>
      <c r="M4" s="333"/>
    </row>
    <row r="5" spans="1:13" x14ac:dyDescent="0.25">
      <c r="A5" s="331" t="s">
        <v>295</v>
      </c>
      <c r="B5" s="167">
        <v>118</v>
      </c>
      <c r="C5" s="330" t="s">
        <v>2586</v>
      </c>
      <c r="D5" s="330" t="s">
        <v>2641</v>
      </c>
      <c r="E5" s="152" t="s">
        <v>2572</v>
      </c>
      <c r="F5" s="319"/>
      <c r="J5" s="331" t="s">
        <v>214</v>
      </c>
      <c r="K5" s="332">
        <f>$K$7*B14</f>
        <v>230000</v>
      </c>
      <c r="L5" s="333" t="s">
        <v>2596</v>
      </c>
      <c r="M5" s="333"/>
    </row>
    <row r="6" spans="1:13" x14ac:dyDescent="0.25">
      <c r="A6" s="331" t="s">
        <v>301</v>
      </c>
      <c r="B6" s="167">
        <v>22.25</v>
      </c>
      <c r="C6" s="330" t="s">
        <v>2586</v>
      </c>
      <c r="D6" s="330" t="s">
        <v>2642</v>
      </c>
      <c r="E6" s="152" t="s">
        <v>2572</v>
      </c>
      <c r="F6" s="319"/>
      <c r="J6" s="331" t="s">
        <v>216</v>
      </c>
      <c r="K6" s="334">
        <f>$K$7*B15</f>
        <v>3333</v>
      </c>
      <c r="L6" s="330" t="s">
        <v>2598</v>
      </c>
      <c r="M6" s="330"/>
    </row>
    <row r="7" spans="1:13" x14ac:dyDescent="0.25">
      <c r="A7" s="331" t="s">
        <v>307</v>
      </c>
      <c r="B7" s="167">
        <v>10</v>
      </c>
      <c r="C7" s="330" t="s">
        <v>2586</v>
      </c>
      <c r="D7" s="330" t="s">
        <v>2642</v>
      </c>
      <c r="E7" s="152" t="s">
        <v>2572</v>
      </c>
      <c r="F7" s="319"/>
      <c r="J7" s="331" t="s">
        <v>219</v>
      </c>
      <c r="K7" s="334">
        <f>B2</f>
        <v>100</v>
      </c>
      <c r="L7" s="330" t="s">
        <v>2643</v>
      </c>
      <c r="M7" s="330"/>
    </row>
    <row r="8" spans="1:13" x14ac:dyDescent="0.25">
      <c r="A8" s="331" t="s">
        <v>284</v>
      </c>
      <c r="B8" s="167">
        <v>0</v>
      </c>
      <c r="C8" s="330" t="s">
        <v>2586</v>
      </c>
      <c r="D8" s="330" t="s">
        <v>2644</v>
      </c>
      <c r="E8" s="152" t="s">
        <v>2572</v>
      </c>
      <c r="F8" s="319"/>
      <c r="J8" s="331" t="s">
        <v>2645</v>
      </c>
      <c r="K8" s="334">
        <f>B8*K7</f>
        <v>0</v>
      </c>
      <c r="L8" s="330" t="s">
        <v>2576</v>
      </c>
      <c r="M8" s="330"/>
    </row>
    <row r="9" spans="1:13" x14ac:dyDescent="0.25">
      <c r="A9" s="331" t="s">
        <v>276</v>
      </c>
      <c r="B9" s="167">
        <v>2.399</v>
      </c>
      <c r="C9" s="330" t="s">
        <v>2586</v>
      </c>
      <c r="D9" s="330" t="s">
        <v>2623</v>
      </c>
      <c r="E9" s="152" t="s">
        <v>2572</v>
      </c>
      <c r="F9" s="319"/>
      <c r="J9" s="331" t="s">
        <v>234</v>
      </c>
      <c r="K9" s="334">
        <f>(B3/100)*(44/12)*K21</f>
        <v>1642666.6666666665</v>
      </c>
      <c r="L9" s="330" t="s">
        <v>2576</v>
      </c>
      <c r="M9" s="330"/>
    </row>
    <row r="10" spans="1:13" x14ac:dyDescent="0.25">
      <c r="A10" s="331" t="s">
        <v>282</v>
      </c>
      <c r="B10" s="167">
        <v>5.1000000000000004E-3</v>
      </c>
      <c r="C10" s="330" t="s">
        <v>2586</v>
      </c>
      <c r="D10" s="330" t="s">
        <v>2646</v>
      </c>
      <c r="E10" s="152" t="s">
        <v>2572</v>
      </c>
      <c r="F10" s="319"/>
      <c r="J10" s="331" t="s">
        <v>273</v>
      </c>
      <c r="K10" s="334">
        <f>K7*B11</f>
        <v>112.27000000000001</v>
      </c>
      <c r="L10" s="330" t="s">
        <v>2576</v>
      </c>
      <c r="M10" s="330"/>
    </row>
    <row r="11" spans="1:13" x14ac:dyDescent="0.25">
      <c r="A11" s="331" t="s">
        <v>273</v>
      </c>
      <c r="B11" s="167">
        <v>1.1227</v>
      </c>
      <c r="C11" s="330" t="s">
        <v>2586</v>
      </c>
      <c r="D11" s="330" t="s">
        <v>2623</v>
      </c>
      <c r="E11" s="152" t="s">
        <v>2572</v>
      </c>
      <c r="F11" s="319"/>
      <c r="J11" s="331" t="s">
        <v>276</v>
      </c>
      <c r="K11" s="334">
        <f>K7*B9</f>
        <v>239.9</v>
      </c>
      <c r="L11" s="330" t="s">
        <v>2576</v>
      </c>
      <c r="M11" s="330"/>
    </row>
    <row r="12" spans="1:13" x14ac:dyDescent="0.25">
      <c r="A12" s="331" t="s">
        <v>344</v>
      </c>
      <c r="B12" s="167">
        <v>15.656499999999999</v>
      </c>
      <c r="C12" s="330" t="s">
        <v>2586</v>
      </c>
      <c r="D12" s="330" t="s">
        <v>2647</v>
      </c>
      <c r="E12" s="152" t="s">
        <v>2572</v>
      </c>
      <c r="F12" s="319"/>
      <c r="J12" s="331" t="s">
        <v>282</v>
      </c>
      <c r="K12" s="334">
        <f>B10*K7</f>
        <v>0.51</v>
      </c>
      <c r="L12" s="330" t="s">
        <v>2576</v>
      </c>
      <c r="M12" s="330"/>
    </row>
    <row r="13" spans="1:13" x14ac:dyDescent="0.25">
      <c r="A13" s="331" t="s">
        <v>210</v>
      </c>
      <c r="B13" s="167">
        <v>16549</v>
      </c>
      <c r="C13" s="330" t="s">
        <v>2570</v>
      </c>
      <c r="D13" s="330" t="s">
        <v>2623</v>
      </c>
      <c r="E13" s="152" t="s">
        <v>2572</v>
      </c>
      <c r="F13" s="319"/>
      <c r="J13" s="331" t="s">
        <v>295</v>
      </c>
      <c r="K13" s="334">
        <f>B5*$K$7</f>
        <v>11800</v>
      </c>
      <c r="L13" s="330" t="s">
        <v>2576</v>
      </c>
      <c r="M13" s="330"/>
    </row>
    <row r="14" spans="1:13" x14ac:dyDescent="0.25">
      <c r="A14" s="331" t="s">
        <v>214</v>
      </c>
      <c r="B14" s="167">
        <v>2300</v>
      </c>
      <c r="C14" s="330" t="s">
        <v>2570</v>
      </c>
      <c r="D14" s="330" t="s">
        <v>2623</v>
      </c>
      <c r="E14" s="152" t="s">
        <v>2572</v>
      </c>
      <c r="F14" s="319"/>
      <c r="J14" s="331" t="s">
        <v>301</v>
      </c>
      <c r="K14" s="334">
        <f>B6*$K$7</f>
        <v>2225</v>
      </c>
      <c r="L14" s="330" t="s">
        <v>2576</v>
      </c>
      <c r="M14" s="330"/>
    </row>
    <row r="15" spans="1:13" x14ac:dyDescent="0.25">
      <c r="A15" s="335" t="s">
        <v>216</v>
      </c>
      <c r="B15" s="171">
        <v>33.33</v>
      </c>
      <c r="C15" s="336" t="s">
        <v>2577</v>
      </c>
      <c r="D15" s="336" t="s">
        <v>2623</v>
      </c>
      <c r="E15" s="152" t="s">
        <v>2572</v>
      </c>
      <c r="F15" s="319"/>
      <c r="J15" s="331" t="s">
        <v>307</v>
      </c>
      <c r="K15" s="334">
        <f>B7*$K$7</f>
        <v>1000</v>
      </c>
      <c r="L15" s="330" t="s">
        <v>2576</v>
      </c>
      <c r="M15" s="330"/>
    </row>
    <row r="16" spans="1:13" x14ac:dyDescent="0.25">
      <c r="A16" s="331" t="s">
        <v>337</v>
      </c>
      <c r="B16" s="167">
        <v>8960</v>
      </c>
      <c r="C16" s="330" t="s">
        <v>2586</v>
      </c>
      <c r="D16" s="330" t="s">
        <v>2648</v>
      </c>
      <c r="E16" s="330" t="s">
        <v>2592</v>
      </c>
      <c r="F16" s="319"/>
      <c r="J16" s="331" t="s">
        <v>2649</v>
      </c>
      <c r="K16" s="334">
        <f>K7*B4</f>
        <v>635000</v>
      </c>
      <c r="L16" s="330" t="s">
        <v>2590</v>
      </c>
      <c r="M16" s="330"/>
    </row>
    <row r="17" spans="1:13" x14ac:dyDescent="0.25">
      <c r="A17" s="329"/>
      <c r="B17" s="319"/>
      <c r="C17" s="319"/>
      <c r="D17" s="319"/>
      <c r="E17" s="319"/>
      <c r="F17" s="319"/>
      <c r="J17" s="331" t="s">
        <v>2650</v>
      </c>
      <c r="K17" s="334">
        <f>B12*K7</f>
        <v>1565.6499999999999</v>
      </c>
      <c r="L17" s="330" t="s">
        <v>2576</v>
      </c>
      <c r="M17" s="330"/>
    </row>
    <row r="18" spans="1:13" ht="15.75" customHeight="1" x14ac:dyDescent="0.25">
      <c r="E18" s="319"/>
      <c r="F18" s="319"/>
      <c r="J18" s="329"/>
      <c r="K18" s="319"/>
      <c r="L18" s="319"/>
      <c r="M18" s="319"/>
    </row>
    <row r="19" spans="1:13" x14ac:dyDescent="0.25">
      <c r="E19" s="319"/>
      <c r="F19" s="319"/>
      <c r="J19" s="157" t="s">
        <v>2600</v>
      </c>
      <c r="K19" s="158" t="s">
        <v>2532</v>
      </c>
      <c r="L19" s="158" t="s">
        <v>2532</v>
      </c>
      <c r="M19" s="158" t="s">
        <v>2532</v>
      </c>
    </row>
    <row r="20" spans="1:13" x14ac:dyDescent="0.25">
      <c r="E20" s="319"/>
      <c r="F20" s="319"/>
      <c r="J20" s="162" t="s">
        <v>2573</v>
      </c>
      <c r="K20" s="159" t="s">
        <v>2574</v>
      </c>
      <c r="L20" s="159" t="s">
        <v>2563</v>
      </c>
      <c r="M20" s="160" t="s">
        <v>2564</v>
      </c>
    </row>
    <row r="21" spans="1:13" x14ac:dyDescent="0.25">
      <c r="E21" s="319"/>
      <c r="F21" s="319"/>
      <c r="J21" s="331" t="s">
        <v>44</v>
      </c>
      <c r="K21" s="172">
        <f>B16*K7</f>
        <v>896000</v>
      </c>
      <c r="L21" s="330" t="s">
        <v>2651</v>
      </c>
      <c r="M21" s="330" t="s">
        <v>2648</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workbookViewId="0">
      <selection activeCell="F38" sqref="F38"/>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2561</v>
      </c>
      <c r="B1" s="169" t="s">
        <v>2562</v>
      </c>
      <c r="C1" s="170" t="s">
        <v>2563</v>
      </c>
      <c r="D1" s="170" t="s">
        <v>2564</v>
      </c>
      <c r="E1" s="170" t="s">
        <v>2565</v>
      </c>
      <c r="J1" s="374" t="s">
        <v>2532</v>
      </c>
      <c r="K1" s="374" t="s">
        <v>2567</v>
      </c>
      <c r="L1" s="374" t="s">
        <v>2532</v>
      </c>
      <c r="M1" s="374" t="s">
        <v>2532</v>
      </c>
    </row>
    <row r="2" spans="1:13" x14ac:dyDescent="0.25">
      <c r="A2" s="165" t="s">
        <v>519</v>
      </c>
      <c r="B2" s="166">
        <v>100</v>
      </c>
      <c r="C2" s="152" t="s">
        <v>2568</v>
      </c>
      <c r="D2" s="330" t="s">
        <v>2623</v>
      </c>
      <c r="E2" s="152" t="s">
        <v>2572</v>
      </c>
      <c r="J2" s="379" t="s">
        <v>2569</v>
      </c>
      <c r="K2" s="377" t="s">
        <v>2532</v>
      </c>
      <c r="L2" s="377" t="s">
        <v>2532</v>
      </c>
      <c r="M2" s="377" t="s">
        <v>2532</v>
      </c>
    </row>
    <row r="3" spans="1:13" x14ac:dyDescent="0.25">
      <c r="A3" s="331" t="s">
        <v>2580</v>
      </c>
      <c r="B3" s="368">
        <v>50</v>
      </c>
      <c r="C3" s="330" t="s">
        <v>2581</v>
      </c>
      <c r="D3" s="330" t="s">
        <v>2623</v>
      </c>
      <c r="E3" s="152" t="s">
        <v>2572</v>
      </c>
      <c r="J3" s="375" t="s">
        <v>2573</v>
      </c>
      <c r="K3" s="376" t="s">
        <v>2574</v>
      </c>
      <c r="L3" s="376" t="s">
        <v>2563</v>
      </c>
      <c r="M3" s="376" t="s">
        <v>2564</v>
      </c>
    </row>
    <row r="4" spans="1:13" x14ac:dyDescent="0.25">
      <c r="A4" s="331" t="s">
        <v>546</v>
      </c>
      <c r="B4" s="368">
        <v>4640</v>
      </c>
      <c r="C4" s="330" t="s">
        <v>2594</v>
      </c>
      <c r="D4" s="330" t="s">
        <v>2623</v>
      </c>
      <c r="E4" s="152" t="s">
        <v>2572</v>
      </c>
      <c r="J4" s="373" t="s">
        <v>2597</v>
      </c>
      <c r="K4" s="382">
        <f>$K$7*B13</f>
        <v>1654900</v>
      </c>
      <c r="L4" s="378" t="s">
        <v>2596</v>
      </c>
      <c r="M4" s="378"/>
    </row>
    <row r="5" spans="1:13" x14ac:dyDescent="0.25">
      <c r="A5" s="331" t="s">
        <v>295</v>
      </c>
      <c r="B5" s="368">
        <v>35.61</v>
      </c>
      <c r="C5" s="330" t="s">
        <v>2586</v>
      </c>
      <c r="D5" s="330" t="s">
        <v>2623</v>
      </c>
      <c r="E5" s="152" t="s">
        <v>2572</v>
      </c>
      <c r="J5" s="331" t="s">
        <v>214</v>
      </c>
      <c r="K5" s="383">
        <f>$K$7*B14</f>
        <v>118269</v>
      </c>
      <c r="L5" s="333" t="s">
        <v>2596</v>
      </c>
      <c r="M5" s="333"/>
    </row>
    <row r="6" spans="1:13" x14ac:dyDescent="0.25">
      <c r="A6" s="331" t="s">
        <v>301</v>
      </c>
      <c r="B6" s="368">
        <v>3.5</v>
      </c>
      <c r="C6" s="330" t="s">
        <v>2586</v>
      </c>
      <c r="D6" s="330" t="s">
        <v>2623</v>
      </c>
      <c r="E6" s="152" t="s">
        <v>2572</v>
      </c>
      <c r="J6" s="331" t="s">
        <v>216</v>
      </c>
      <c r="K6" s="384">
        <f>$K$7*B15</f>
        <v>17988</v>
      </c>
      <c r="L6" s="330" t="s">
        <v>2598</v>
      </c>
      <c r="M6" s="330"/>
    </row>
    <row r="7" spans="1:13" x14ac:dyDescent="0.25">
      <c r="A7" s="331" t="s">
        <v>307</v>
      </c>
      <c r="B7" s="368">
        <v>3.56</v>
      </c>
      <c r="C7" s="330" t="s">
        <v>2586</v>
      </c>
      <c r="D7" s="330" t="s">
        <v>2623</v>
      </c>
      <c r="E7" s="152" t="s">
        <v>2572</v>
      </c>
      <c r="J7" s="331" t="s">
        <v>219</v>
      </c>
      <c r="K7" s="384">
        <f>B2</f>
        <v>100</v>
      </c>
      <c r="L7" s="330" t="s">
        <v>2643</v>
      </c>
      <c r="M7" s="330"/>
    </row>
    <row r="8" spans="1:13" x14ac:dyDescent="0.25">
      <c r="A8" s="331" t="s">
        <v>284</v>
      </c>
      <c r="B8" s="368">
        <v>294.58839999999998</v>
      </c>
      <c r="C8" s="330" t="s">
        <v>2586</v>
      </c>
      <c r="D8" s="330" t="s">
        <v>2623</v>
      </c>
      <c r="E8" s="152" t="s">
        <v>2572</v>
      </c>
      <c r="J8" s="331" t="s">
        <v>2645</v>
      </c>
      <c r="K8" s="384">
        <f>B8*K7</f>
        <v>29458.839999999997</v>
      </c>
      <c r="L8" s="330" t="s">
        <v>2576</v>
      </c>
      <c r="M8" s="330"/>
    </row>
    <row r="9" spans="1:13" x14ac:dyDescent="0.25">
      <c r="A9" s="331" t="s">
        <v>276</v>
      </c>
      <c r="B9" s="368">
        <v>0.78217999999999999</v>
      </c>
      <c r="C9" s="330" t="s">
        <v>2586</v>
      </c>
      <c r="D9" s="330" t="s">
        <v>2623</v>
      </c>
      <c r="E9" s="152" t="s">
        <v>2572</v>
      </c>
      <c r="J9" s="331" t="s">
        <v>234</v>
      </c>
      <c r="K9" s="384">
        <f>(B3/100)*(44/12)*K21</f>
        <v>2112916.6666666665</v>
      </c>
      <c r="L9" s="330" t="s">
        <v>2576</v>
      </c>
      <c r="M9" s="330"/>
    </row>
    <row r="10" spans="1:13" x14ac:dyDescent="0.25">
      <c r="A10" s="331" t="s">
        <v>282</v>
      </c>
      <c r="B10" s="368">
        <v>0.14910999999999999</v>
      </c>
      <c r="C10" s="330" t="s">
        <v>2586</v>
      </c>
      <c r="D10" s="330" t="s">
        <v>2623</v>
      </c>
      <c r="E10" s="152" t="s">
        <v>2572</v>
      </c>
      <c r="J10" s="331" t="s">
        <v>259</v>
      </c>
      <c r="K10" s="384">
        <f>K7*B11</f>
        <v>18082</v>
      </c>
      <c r="L10" s="330" t="s">
        <v>2576</v>
      </c>
      <c r="M10" s="330"/>
    </row>
    <row r="11" spans="1:13" x14ac:dyDescent="0.25">
      <c r="A11" s="331" t="s">
        <v>259</v>
      </c>
      <c r="B11" s="368">
        <v>180.82</v>
      </c>
      <c r="C11" s="330" t="s">
        <v>2586</v>
      </c>
      <c r="D11" s="330" t="s">
        <v>2623</v>
      </c>
      <c r="E11" s="152" t="s">
        <v>2572</v>
      </c>
      <c r="J11" s="331" t="s">
        <v>276</v>
      </c>
      <c r="K11" s="384">
        <f>K7*B9</f>
        <v>78.218000000000004</v>
      </c>
      <c r="L11" s="330" t="s">
        <v>2576</v>
      </c>
      <c r="M11" s="330"/>
    </row>
    <row r="12" spans="1:13" x14ac:dyDescent="0.25">
      <c r="A12" s="331" t="s">
        <v>344</v>
      </c>
      <c r="B12" s="368">
        <v>417.20499999999998</v>
      </c>
      <c r="C12" s="330" t="s">
        <v>2586</v>
      </c>
      <c r="D12" s="330" t="s">
        <v>2623</v>
      </c>
      <c r="E12" s="152" t="s">
        <v>2572</v>
      </c>
      <c r="J12" s="331" t="s">
        <v>282</v>
      </c>
      <c r="K12" s="384">
        <f>B10*K7</f>
        <v>14.911</v>
      </c>
      <c r="L12" s="330" t="s">
        <v>2576</v>
      </c>
      <c r="M12" s="330"/>
    </row>
    <row r="13" spans="1:13" x14ac:dyDescent="0.25">
      <c r="A13" s="331" t="s">
        <v>210</v>
      </c>
      <c r="B13" s="368">
        <v>16549</v>
      </c>
      <c r="C13" s="330" t="s">
        <v>2570</v>
      </c>
      <c r="D13" s="330" t="s">
        <v>2623</v>
      </c>
      <c r="E13" s="152" t="s">
        <v>2572</v>
      </c>
      <c r="J13" s="331" t="s">
        <v>295</v>
      </c>
      <c r="K13" s="384">
        <f>B5*$K$7</f>
        <v>3561</v>
      </c>
      <c r="L13" s="330" t="s">
        <v>2576</v>
      </c>
      <c r="M13" s="330"/>
    </row>
    <row r="14" spans="1:13" x14ac:dyDescent="0.25">
      <c r="A14" s="331" t="s">
        <v>214</v>
      </c>
      <c r="B14" s="368">
        <v>1182.69</v>
      </c>
      <c r="C14" s="330" t="s">
        <v>2570</v>
      </c>
      <c r="D14" s="330" t="s">
        <v>2623</v>
      </c>
      <c r="E14" s="152" t="s">
        <v>2572</v>
      </c>
      <c r="J14" s="331" t="s">
        <v>301</v>
      </c>
      <c r="K14" s="384">
        <f>B6*$K$7</f>
        <v>350</v>
      </c>
      <c r="L14" s="330" t="s">
        <v>2576</v>
      </c>
      <c r="M14" s="330"/>
    </row>
    <row r="15" spans="1:13" x14ac:dyDescent="0.25">
      <c r="A15" s="335" t="s">
        <v>216</v>
      </c>
      <c r="B15" s="369">
        <v>179.88</v>
      </c>
      <c r="C15" s="336" t="s">
        <v>2577</v>
      </c>
      <c r="D15" s="330" t="s">
        <v>2623</v>
      </c>
      <c r="E15" s="152" t="s">
        <v>2572</v>
      </c>
      <c r="J15" s="331" t="s">
        <v>307</v>
      </c>
      <c r="K15" s="384">
        <f>B7*$K$7</f>
        <v>356</v>
      </c>
      <c r="L15" s="330" t="s">
        <v>2576</v>
      </c>
      <c r="M15" s="330"/>
    </row>
    <row r="16" spans="1:13" x14ac:dyDescent="0.25">
      <c r="A16" s="335" t="s">
        <v>378</v>
      </c>
      <c r="B16" s="369">
        <v>0.47</v>
      </c>
      <c r="C16" s="336" t="s">
        <v>2586</v>
      </c>
      <c r="D16" s="330" t="s">
        <v>2623</v>
      </c>
      <c r="E16" s="152" t="s">
        <v>2592</v>
      </c>
      <c r="J16" s="331" t="s">
        <v>2649</v>
      </c>
      <c r="K16" s="384">
        <f>K7*B4</f>
        <v>464000</v>
      </c>
      <c r="L16" s="330" t="s">
        <v>2590</v>
      </c>
      <c r="M16" s="330"/>
    </row>
    <row r="17" spans="1:13" x14ac:dyDescent="0.25">
      <c r="A17" s="331" t="s">
        <v>337</v>
      </c>
      <c r="B17" s="368">
        <v>11525</v>
      </c>
      <c r="C17" s="330" t="s">
        <v>2586</v>
      </c>
      <c r="D17" s="330" t="s">
        <v>2623</v>
      </c>
      <c r="E17" s="330" t="s">
        <v>2592</v>
      </c>
      <c r="J17" s="331" t="s">
        <v>2650</v>
      </c>
      <c r="K17" s="384">
        <f>B12*K7</f>
        <v>41720.5</v>
      </c>
      <c r="L17" s="330" t="s">
        <v>2576</v>
      </c>
      <c r="M17" s="330"/>
    </row>
    <row r="18" spans="1:13" x14ac:dyDescent="0.25">
      <c r="J18" s="329"/>
      <c r="K18" s="319"/>
      <c r="L18" s="319"/>
      <c r="M18" s="319"/>
    </row>
    <row r="19" spans="1:13" x14ac:dyDescent="0.25">
      <c r="J19" s="380" t="s">
        <v>2600</v>
      </c>
      <c r="K19" s="372" t="s">
        <v>2532</v>
      </c>
      <c r="L19" s="372" t="s">
        <v>2532</v>
      </c>
      <c r="M19" s="372" t="s">
        <v>2532</v>
      </c>
    </row>
    <row r="20" spans="1:13" x14ac:dyDescent="0.25">
      <c r="J20" s="370" t="s">
        <v>2573</v>
      </c>
      <c r="K20" s="371" t="s">
        <v>2574</v>
      </c>
      <c r="L20" s="371" t="s">
        <v>2563</v>
      </c>
      <c r="M20" s="371" t="s">
        <v>2564</v>
      </c>
    </row>
    <row r="21" spans="1:13" x14ac:dyDescent="0.25">
      <c r="J21" s="373" t="s">
        <v>337</v>
      </c>
      <c r="K21" s="381">
        <f>B17*K7</f>
        <v>1152500</v>
      </c>
      <c r="L21" s="345" t="s">
        <v>2651</v>
      </c>
      <c r="M21" s="345" t="s">
        <v>2623</v>
      </c>
    </row>
    <row r="22" spans="1:13" x14ac:dyDescent="0.25">
      <c r="J22" s="331" t="s">
        <v>496</v>
      </c>
      <c r="K22" s="330">
        <f>B16*K7</f>
        <v>47</v>
      </c>
      <c r="L22" s="330" t="s">
        <v>2576</v>
      </c>
      <c r="M22" s="330" t="s">
        <v>2602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C2" sqref="C2"/>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2561</v>
      </c>
      <c r="B1" s="169" t="s">
        <v>2562</v>
      </c>
      <c r="C1" s="170" t="s">
        <v>2563</v>
      </c>
      <c r="D1" s="170" t="s">
        <v>2564</v>
      </c>
      <c r="E1" s="170" t="s">
        <v>2565</v>
      </c>
      <c r="J1" s="179" t="s">
        <v>2532</v>
      </c>
      <c r="K1" s="179" t="s">
        <v>2567</v>
      </c>
      <c r="L1" s="179" t="s">
        <v>2532</v>
      </c>
      <c r="M1" s="179" t="s">
        <v>2532</v>
      </c>
    </row>
    <row r="2" spans="1:13" x14ac:dyDescent="0.25">
      <c r="A2" s="448" t="s">
        <v>519</v>
      </c>
      <c r="B2" s="449">
        <v>0</v>
      </c>
      <c r="C2" s="164" t="s">
        <v>2568</v>
      </c>
      <c r="D2" s="336" t="s">
        <v>2639</v>
      </c>
      <c r="E2" s="164" t="s">
        <v>2572</v>
      </c>
      <c r="J2" s="180" t="s">
        <v>2569</v>
      </c>
      <c r="K2" s="181" t="s">
        <v>2532</v>
      </c>
      <c r="L2" s="181" t="s">
        <v>2532</v>
      </c>
      <c r="M2" s="181" t="s">
        <v>2532</v>
      </c>
    </row>
    <row r="3" spans="1:13" x14ac:dyDescent="0.25">
      <c r="A3" s="447" t="s">
        <v>2652</v>
      </c>
      <c r="B3" s="167">
        <v>0</v>
      </c>
      <c r="C3" s="196" t="s">
        <v>2653</v>
      </c>
      <c r="D3" s="196" t="s">
        <v>2623</v>
      </c>
      <c r="E3" s="196" t="s">
        <v>2572</v>
      </c>
      <c r="J3" s="191" t="s">
        <v>2573</v>
      </c>
      <c r="K3" s="192" t="s">
        <v>2574</v>
      </c>
      <c r="L3" s="192" t="s">
        <v>2563</v>
      </c>
      <c r="M3" s="193" t="s">
        <v>2564</v>
      </c>
    </row>
    <row r="4" spans="1:13" x14ac:dyDescent="0.25">
      <c r="A4" s="373" t="s">
        <v>214</v>
      </c>
      <c r="B4" s="450">
        <f>(13500/1000)</f>
        <v>13.5</v>
      </c>
      <c r="C4" s="345" t="s">
        <v>2653</v>
      </c>
      <c r="D4" s="345" t="s">
        <v>2623</v>
      </c>
      <c r="E4" s="178" t="s">
        <v>2572</v>
      </c>
      <c r="J4" s="331" t="s">
        <v>2597</v>
      </c>
      <c r="K4" s="383">
        <f>B3*B8</f>
        <v>0</v>
      </c>
      <c r="L4" s="333" t="s">
        <v>2596</v>
      </c>
      <c r="M4" s="333"/>
    </row>
    <row r="5" spans="1:13" x14ac:dyDescent="0.25">
      <c r="A5" s="331" t="s">
        <v>216</v>
      </c>
      <c r="B5" s="368">
        <f>(320/1000)</f>
        <v>0.32</v>
      </c>
      <c r="C5" s="330" t="s">
        <v>2653</v>
      </c>
      <c r="D5" s="330" t="s">
        <v>2640</v>
      </c>
      <c r="E5" s="152" t="s">
        <v>2572</v>
      </c>
      <c r="J5" s="331" t="s">
        <v>214</v>
      </c>
      <c r="K5" s="383">
        <f>B4*B8</f>
        <v>13500</v>
      </c>
      <c r="L5" s="333" t="s">
        <v>2596</v>
      </c>
      <c r="M5" s="333"/>
    </row>
    <row r="6" spans="1:13" x14ac:dyDescent="0.25">
      <c r="A6" s="335" t="s">
        <v>2580</v>
      </c>
      <c r="B6" s="369">
        <v>0.5</v>
      </c>
      <c r="C6" s="336" t="s">
        <v>2581</v>
      </c>
      <c r="D6" s="336" t="s">
        <v>2641</v>
      </c>
      <c r="E6" s="164" t="s">
        <v>2572</v>
      </c>
      <c r="J6" s="331" t="s">
        <v>216</v>
      </c>
      <c r="K6" s="383">
        <f>B5*B8</f>
        <v>320</v>
      </c>
      <c r="L6" s="330" t="s">
        <v>2598</v>
      </c>
      <c r="M6" s="330"/>
    </row>
    <row r="7" spans="1:13" x14ac:dyDescent="0.25">
      <c r="A7" s="335" t="s">
        <v>344</v>
      </c>
      <c r="B7" s="369">
        <f>9464/1000</f>
        <v>9.4640000000000004</v>
      </c>
      <c r="C7" s="336" t="s">
        <v>2654</v>
      </c>
      <c r="D7" s="336" t="s">
        <v>2642</v>
      </c>
      <c r="E7" s="164" t="s">
        <v>2572</v>
      </c>
      <c r="J7" s="331" t="s">
        <v>234</v>
      </c>
      <c r="K7" s="384">
        <f>B8*1000*B6*(44/12)</f>
        <v>1833333.3333333333</v>
      </c>
      <c r="L7" s="330" t="s">
        <v>2576</v>
      </c>
      <c r="M7" s="330"/>
    </row>
    <row r="8" spans="1:13" x14ac:dyDescent="0.25">
      <c r="A8" s="445" t="s">
        <v>337</v>
      </c>
      <c r="B8" s="368">
        <v>1000</v>
      </c>
      <c r="C8" s="446" t="s">
        <v>2655</v>
      </c>
      <c r="D8" s="446" t="s">
        <v>2623</v>
      </c>
      <c r="E8" s="152" t="s">
        <v>2592</v>
      </c>
      <c r="J8" s="331" t="s">
        <v>344</v>
      </c>
      <c r="K8" s="384">
        <f>B7*B8</f>
        <v>9464</v>
      </c>
      <c r="L8" s="330" t="s">
        <v>2576</v>
      </c>
      <c r="M8" s="330"/>
    </row>
    <row r="9" spans="1:13" x14ac:dyDescent="0.25">
      <c r="A9" s="421"/>
      <c r="B9" s="444"/>
      <c r="C9" s="420"/>
      <c r="D9" s="420"/>
      <c r="E9" s="151"/>
      <c r="J9" s="329"/>
      <c r="K9" s="319"/>
      <c r="L9" s="319"/>
      <c r="M9" s="319"/>
    </row>
    <row r="10" spans="1:13" x14ac:dyDescent="0.25">
      <c r="A10" s="421"/>
      <c r="B10" s="444"/>
      <c r="C10" s="420"/>
      <c r="D10" s="420"/>
      <c r="E10" s="151"/>
      <c r="J10" s="157" t="s">
        <v>2600</v>
      </c>
      <c r="K10" s="158" t="s">
        <v>2532</v>
      </c>
      <c r="L10" s="158" t="s">
        <v>2532</v>
      </c>
      <c r="M10" s="158" t="s">
        <v>2532</v>
      </c>
    </row>
    <row r="11" spans="1:13" x14ac:dyDescent="0.25">
      <c r="A11" s="421"/>
      <c r="B11" s="444"/>
      <c r="C11" s="420"/>
      <c r="D11" s="420"/>
      <c r="E11" s="151"/>
      <c r="J11" s="162" t="s">
        <v>2573</v>
      </c>
      <c r="K11" s="159" t="s">
        <v>2574</v>
      </c>
      <c r="L11" s="159" t="s">
        <v>2563</v>
      </c>
      <c r="M11" s="160" t="s">
        <v>2564</v>
      </c>
    </row>
    <row r="12" spans="1:13" x14ac:dyDescent="0.25">
      <c r="A12" s="421"/>
      <c r="B12" s="444"/>
      <c r="C12" s="420"/>
      <c r="D12" s="420"/>
      <c r="E12" s="151"/>
      <c r="J12" s="331" t="s">
        <v>337</v>
      </c>
      <c r="K12" s="451">
        <f>B8*1000</f>
        <v>1000000</v>
      </c>
      <c r="L12" s="330" t="s">
        <v>2576</v>
      </c>
      <c r="M12" s="330" t="s">
        <v>2648</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B7" sqref="B7"/>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2561</v>
      </c>
      <c r="B1" s="100" t="s">
        <v>2562</v>
      </c>
      <c r="C1" s="101" t="s">
        <v>2563</v>
      </c>
      <c r="D1" s="102" t="s">
        <v>2564</v>
      </c>
      <c r="E1" s="102" t="s">
        <v>2565</v>
      </c>
      <c r="F1" s="80" t="s">
        <v>35</v>
      </c>
      <c r="G1" s="80" t="s">
        <v>36</v>
      </c>
      <c r="H1" s="80" t="s">
        <v>37</v>
      </c>
      <c r="I1" s="80" t="s">
        <v>38</v>
      </c>
      <c r="J1" s="80" t="s">
        <v>39</v>
      </c>
      <c r="L1" s="179" t="s">
        <v>2532</v>
      </c>
      <c r="M1" s="179" t="s">
        <v>2567</v>
      </c>
      <c r="N1" s="179" t="s">
        <v>2532</v>
      </c>
      <c r="O1" s="179" t="s">
        <v>2532</v>
      </c>
    </row>
    <row r="2" spans="1:15" x14ac:dyDescent="0.25">
      <c r="A2" s="320" t="s">
        <v>519</v>
      </c>
      <c r="B2" s="314">
        <v>121</v>
      </c>
      <c r="C2" s="321" t="s">
        <v>2568</v>
      </c>
      <c r="D2" s="102"/>
      <c r="E2" s="308"/>
      <c r="F2" s="83"/>
      <c r="G2" s="83"/>
      <c r="H2" s="83"/>
      <c r="I2" s="83"/>
      <c r="J2" s="83"/>
      <c r="L2" s="180" t="s">
        <v>2569</v>
      </c>
      <c r="M2" s="181" t="s">
        <v>2532</v>
      </c>
      <c r="N2" s="181" t="s">
        <v>2532</v>
      </c>
      <c r="O2" s="181" t="s">
        <v>2532</v>
      </c>
    </row>
    <row r="3" spans="1:15" x14ac:dyDescent="0.25">
      <c r="A3" s="307" t="s">
        <v>210</v>
      </c>
      <c r="B3" s="496">
        <v>4199</v>
      </c>
      <c r="C3" s="308" t="s">
        <v>2570</v>
      </c>
      <c r="D3" s="125"/>
      <c r="E3" s="308" t="s">
        <v>2572</v>
      </c>
      <c r="F3" s="83"/>
      <c r="G3" s="83"/>
      <c r="H3" s="83"/>
      <c r="I3" s="83"/>
      <c r="J3" s="83"/>
      <c r="L3" s="426" t="s">
        <v>2573</v>
      </c>
      <c r="M3" s="426" t="s">
        <v>2574</v>
      </c>
      <c r="N3" s="426" t="s">
        <v>2563</v>
      </c>
      <c r="O3" s="280" t="s">
        <v>2564</v>
      </c>
    </row>
    <row r="4" spans="1:15" x14ac:dyDescent="0.25">
      <c r="A4" s="307" t="s">
        <v>214</v>
      </c>
      <c r="B4" s="497">
        <v>359504</v>
      </c>
      <c r="C4" s="308" t="s">
        <v>2570</v>
      </c>
      <c r="D4" s="105"/>
      <c r="E4" s="308" t="s">
        <v>2572</v>
      </c>
      <c r="F4" s="83"/>
      <c r="G4" s="83"/>
      <c r="H4" s="83"/>
      <c r="I4" s="83"/>
      <c r="J4" s="83"/>
      <c r="L4" s="427" t="s">
        <v>210</v>
      </c>
      <c r="M4" s="428">
        <f>B2*B3</f>
        <v>508079</v>
      </c>
      <c r="N4" s="401" t="s">
        <v>2596</v>
      </c>
      <c r="O4" s="401" t="s">
        <v>2532</v>
      </c>
    </row>
    <row r="5" spans="1:15" x14ac:dyDescent="0.25">
      <c r="A5" s="307" t="s">
        <v>216</v>
      </c>
      <c r="B5" s="497">
        <v>10982.64</v>
      </c>
      <c r="C5" s="308" t="s">
        <v>2577</v>
      </c>
      <c r="D5" s="105"/>
      <c r="E5" s="308" t="s">
        <v>2572</v>
      </c>
      <c r="F5" s="83"/>
      <c r="G5" s="83"/>
      <c r="H5" s="83"/>
      <c r="I5" s="83"/>
      <c r="J5" s="83"/>
      <c r="L5" s="429" t="s">
        <v>214</v>
      </c>
      <c r="M5" s="430">
        <f>B2*B4</f>
        <v>43499984</v>
      </c>
      <c r="N5" s="416" t="s">
        <v>2598</v>
      </c>
      <c r="O5" s="416" t="s">
        <v>2532</v>
      </c>
    </row>
    <row r="6" spans="1:15" x14ac:dyDescent="0.25">
      <c r="A6" s="103" t="s">
        <v>2580</v>
      </c>
      <c r="B6" s="496">
        <v>55</v>
      </c>
      <c r="C6" s="308" t="s">
        <v>2581</v>
      </c>
      <c r="D6" s="105"/>
      <c r="E6" s="308" t="s">
        <v>2572</v>
      </c>
      <c r="F6" s="83"/>
      <c r="G6" s="83"/>
      <c r="H6" s="83"/>
      <c r="I6" s="83"/>
      <c r="J6" s="83"/>
      <c r="L6" s="429" t="s">
        <v>216</v>
      </c>
      <c r="M6" s="430">
        <f>B2*B5</f>
        <v>1328899.44</v>
      </c>
      <c r="N6" s="416" t="s">
        <v>2598</v>
      </c>
      <c r="O6" s="416" t="s">
        <v>2532</v>
      </c>
    </row>
    <row r="7" spans="1:15" x14ac:dyDescent="0.25">
      <c r="A7" s="103" t="s">
        <v>295</v>
      </c>
      <c r="B7" s="104">
        <v>5.9566689999999999E-2</v>
      </c>
      <c r="C7" s="308" t="s">
        <v>2582</v>
      </c>
      <c r="D7" s="105"/>
      <c r="E7" s="308" t="s">
        <v>2572</v>
      </c>
      <c r="F7" s="83"/>
      <c r="G7" s="83"/>
      <c r="H7" s="83"/>
      <c r="I7" s="83"/>
      <c r="J7" s="83"/>
      <c r="L7" s="429" t="s">
        <v>2656</v>
      </c>
      <c r="M7" s="431">
        <f>(44/12)*(B6/100)*M16</f>
        <v>9938449.9505041651</v>
      </c>
      <c r="N7" s="416" t="s">
        <v>2576</v>
      </c>
      <c r="O7" s="416" t="s">
        <v>2532</v>
      </c>
    </row>
    <row r="8" spans="1:15" x14ac:dyDescent="0.25">
      <c r="A8" s="103" t="s">
        <v>301</v>
      </c>
      <c r="B8" s="104">
        <f>0.005537262</f>
        <v>5.5372620000000003E-3</v>
      </c>
      <c r="C8" s="308" t="s">
        <v>2582</v>
      </c>
      <c r="D8" s="105"/>
      <c r="E8" s="308" t="s">
        <v>2572</v>
      </c>
      <c r="F8" s="83"/>
      <c r="G8" s="83"/>
      <c r="H8" s="83"/>
      <c r="I8" s="83"/>
      <c r="J8" s="83"/>
      <c r="L8" s="429" t="s">
        <v>295</v>
      </c>
      <c r="M8" s="431">
        <f>M16*B7</f>
        <v>293554.00030522165</v>
      </c>
      <c r="N8" s="416" t="s">
        <v>2576</v>
      </c>
      <c r="O8" s="416" t="s">
        <v>2532</v>
      </c>
    </row>
    <row r="9" spans="1:15" x14ac:dyDescent="0.25">
      <c r="A9" s="307" t="s">
        <v>304</v>
      </c>
      <c r="B9" s="123">
        <v>2.83155E-2</v>
      </c>
      <c r="C9" s="311" t="s">
        <v>2582</v>
      </c>
      <c r="D9" s="124"/>
      <c r="E9" s="105" t="s">
        <v>2572</v>
      </c>
      <c r="F9" s="83"/>
      <c r="G9" s="83"/>
      <c r="H9" s="83"/>
      <c r="I9" s="83"/>
      <c r="J9" s="83"/>
      <c r="L9" s="429" t="s">
        <v>301</v>
      </c>
      <c r="M9" s="431">
        <f>M16*B8</f>
        <v>27288.496487518314</v>
      </c>
      <c r="N9" s="416" t="s">
        <v>2576</v>
      </c>
      <c r="O9" s="416" t="s">
        <v>2532</v>
      </c>
    </row>
    <row r="10" spans="1:15" x14ac:dyDescent="0.25">
      <c r="A10" s="103" t="s">
        <v>2657</v>
      </c>
      <c r="B10" s="123">
        <v>40728.570249999997</v>
      </c>
      <c r="C10" s="311" t="s">
        <v>2586</v>
      </c>
      <c r="D10" s="124"/>
      <c r="E10" s="105" t="s">
        <v>2592</v>
      </c>
      <c r="F10" s="83"/>
      <c r="G10" s="83"/>
      <c r="H10" s="83"/>
      <c r="I10" s="83"/>
      <c r="J10" s="83"/>
      <c r="L10" s="429" t="s">
        <v>2658</v>
      </c>
      <c r="M10" s="432">
        <f>B11*B2*997</f>
        <v>10270189721</v>
      </c>
      <c r="N10" s="416" t="s">
        <v>2576</v>
      </c>
      <c r="O10" s="416" t="s">
        <v>2532</v>
      </c>
    </row>
    <row r="11" spans="1:15" x14ac:dyDescent="0.25">
      <c r="A11" s="307" t="s">
        <v>2659</v>
      </c>
      <c r="B11" s="115">
        <v>85133</v>
      </c>
      <c r="C11" s="322" t="s">
        <v>2594</v>
      </c>
      <c r="D11" s="105"/>
      <c r="E11" s="308"/>
      <c r="F11" s="83"/>
      <c r="G11" s="83"/>
      <c r="H11" s="83"/>
      <c r="I11" s="83"/>
      <c r="J11" s="83"/>
      <c r="L11" s="493" t="s">
        <v>347</v>
      </c>
      <c r="M11" s="494">
        <f>B12*M16</f>
        <v>52370253.765655793</v>
      </c>
      <c r="N11" s="495" t="s">
        <v>59</v>
      </c>
      <c r="O11" s="495" t="s">
        <v>2532</v>
      </c>
    </row>
    <row r="12" spans="1:15" x14ac:dyDescent="0.25">
      <c r="A12" s="316" t="s">
        <v>347</v>
      </c>
      <c r="B12" s="207">
        <v>10.626742159999999</v>
      </c>
      <c r="C12" s="337" t="s">
        <v>2599</v>
      </c>
      <c r="D12" s="208"/>
      <c r="E12" s="312" t="s">
        <v>2572</v>
      </c>
      <c r="F12" s="83"/>
      <c r="G12" s="83"/>
      <c r="H12" s="83"/>
      <c r="I12" s="83"/>
      <c r="J12" s="83"/>
      <c r="L12" s="427" t="s">
        <v>304</v>
      </c>
      <c r="M12" s="492">
        <f>B9*M16</f>
        <v>139543.22954057888</v>
      </c>
      <c r="N12" s="427" t="s">
        <v>2576</v>
      </c>
      <c r="O12" s="427"/>
    </row>
    <row r="13" spans="1:15" x14ac:dyDescent="0.25">
      <c r="A13" s="315" t="s">
        <v>2660</v>
      </c>
      <c r="B13" s="167">
        <v>0</v>
      </c>
      <c r="C13" s="338" t="s">
        <v>2599</v>
      </c>
      <c r="D13" s="196"/>
      <c r="E13" s="196"/>
      <c r="L13" s="197"/>
      <c r="M13" s="197"/>
      <c r="N13" s="197"/>
      <c r="O13" s="197"/>
    </row>
    <row r="14" spans="1:15" x14ac:dyDescent="0.25">
      <c r="L14" s="157" t="s">
        <v>2600</v>
      </c>
      <c r="M14" s="158" t="s">
        <v>2532</v>
      </c>
      <c r="N14" s="158" t="s">
        <v>2532</v>
      </c>
      <c r="O14" s="158" t="s">
        <v>2532</v>
      </c>
    </row>
    <row r="15" spans="1:15" x14ac:dyDescent="0.25">
      <c r="D15" s="5" t="s">
        <v>2661</v>
      </c>
      <c r="E15" s="5" t="s">
        <v>2662</v>
      </c>
      <c r="F15" s="5" t="s">
        <v>2663</v>
      </c>
      <c r="G15" s="5" t="s">
        <v>2664</v>
      </c>
      <c r="H15" s="5" t="s">
        <v>2665</v>
      </c>
      <c r="I15" t="s">
        <v>2666</v>
      </c>
      <c r="L15" s="159" t="s">
        <v>2573</v>
      </c>
      <c r="M15" s="159" t="s">
        <v>2574</v>
      </c>
      <c r="N15" s="159" t="s">
        <v>2563</v>
      </c>
      <c r="O15" s="160" t="s">
        <v>2564</v>
      </c>
    </row>
    <row r="16" spans="1:15" x14ac:dyDescent="0.25">
      <c r="A16" s="284" t="s">
        <v>18</v>
      </c>
      <c r="D16" s="5"/>
      <c r="E16" s="5"/>
      <c r="F16" s="5"/>
      <c r="G16" s="5"/>
      <c r="H16" s="5"/>
      <c r="L16" s="429" t="s">
        <v>382</v>
      </c>
      <c r="M16" s="416">
        <f>B10*B2</f>
        <v>4928157.0002499996</v>
      </c>
      <c r="N16" s="416" t="s">
        <v>2651</v>
      </c>
      <c r="O16" s="416" t="s">
        <v>2648</v>
      </c>
    </row>
    <row r="17" spans="1:10" x14ac:dyDescent="0.25">
      <c r="A17" t="s">
        <v>2667</v>
      </c>
      <c r="B17" s="271">
        <v>100</v>
      </c>
      <c r="C17" t="s">
        <v>2568</v>
      </c>
      <c r="D17" s="74">
        <v>100</v>
      </c>
      <c r="E17" s="5">
        <v>111</v>
      </c>
      <c r="F17" s="5">
        <v>100</v>
      </c>
      <c r="G17" s="5">
        <f>7615*0.404</f>
        <v>3076.46</v>
      </c>
      <c r="H17" s="74">
        <v>100</v>
      </c>
      <c r="I17">
        <f>7788/2.47</f>
        <v>3153.0364372469635</v>
      </c>
    </row>
    <row r="18" spans="1:10" x14ac:dyDescent="0.25">
      <c r="A18" t="s">
        <v>2668</v>
      </c>
      <c r="B18" s="271">
        <v>328.5</v>
      </c>
      <c r="D18" s="282">
        <v>330</v>
      </c>
      <c r="E18" s="5">
        <v>347.5</v>
      </c>
      <c r="F18" s="5">
        <f>365*(10/12)</f>
        <v>304.16666666666669</v>
      </c>
      <c r="G18" s="5">
        <f>I18</f>
        <v>330</v>
      </c>
      <c r="H18" s="282">
        <v>330</v>
      </c>
      <c r="I18">
        <v>330</v>
      </c>
    </row>
    <row r="19" spans="1:10" x14ac:dyDescent="0.25">
      <c r="A19" s="281" t="s">
        <v>2669</v>
      </c>
      <c r="B19" s="271">
        <f>1400*2.47</f>
        <v>3458.0000000000005</v>
      </c>
      <c r="C19" t="s">
        <v>2670</v>
      </c>
      <c r="D19" s="282" t="s">
        <v>2671</v>
      </c>
      <c r="E19" s="5" t="s">
        <v>2672</v>
      </c>
      <c r="F19" s="5">
        <f>F20/F17</f>
        <v>23500</v>
      </c>
      <c r="G19" s="5"/>
      <c r="H19" s="282"/>
      <c r="I19" s="277">
        <f>3000*2.47</f>
        <v>7410.0000000000009</v>
      </c>
    </row>
    <row r="20" spans="1:10" x14ac:dyDescent="0.25">
      <c r="A20" s="281" t="s">
        <v>2669</v>
      </c>
      <c r="B20" s="275">
        <f>B19*B17</f>
        <v>345800.00000000006</v>
      </c>
      <c r="C20" t="s">
        <v>2596</v>
      </c>
      <c r="D20" s="282" t="s">
        <v>2671</v>
      </c>
      <c r="E20" s="5"/>
      <c r="F20" s="5">
        <v>2350000</v>
      </c>
      <c r="G20" s="5"/>
      <c r="H20" s="282"/>
      <c r="I20" s="277">
        <f>I19*I17</f>
        <v>23364000.000000004</v>
      </c>
    </row>
    <row r="21" spans="1:10" x14ac:dyDescent="0.25">
      <c r="A21" s="281" t="s">
        <v>2673</v>
      </c>
      <c r="B21" s="275"/>
      <c r="D21" s="282" t="s">
        <v>2674</v>
      </c>
      <c r="E21" s="5" t="s">
        <v>2675</v>
      </c>
      <c r="F21" s="5" t="s">
        <v>2676</v>
      </c>
      <c r="G21" s="5" t="s">
        <v>2677</v>
      </c>
      <c r="H21" s="282"/>
      <c r="I21" s="5" t="s">
        <v>2677</v>
      </c>
    </row>
    <row r="22" spans="1:10" x14ac:dyDescent="0.25">
      <c r="A22" s="273" t="s">
        <v>2678</v>
      </c>
      <c r="B22" s="274">
        <f>E23/E17</f>
        <v>506713.52252252254</v>
      </c>
      <c r="C22" t="s">
        <v>2670</v>
      </c>
      <c r="D22" s="282" t="s">
        <v>2671</v>
      </c>
      <c r="E22" s="287" t="s">
        <v>2679</v>
      </c>
      <c r="F22" s="277">
        <f>F23/F17</f>
        <v>244060</v>
      </c>
      <c r="G22" s="5"/>
      <c r="H22" s="282"/>
      <c r="I22" s="277">
        <f>I23/I17</f>
        <v>74245.891114535189</v>
      </c>
    </row>
    <row r="23" spans="1:10" x14ac:dyDescent="0.25">
      <c r="A23" s="273" t="s">
        <v>2678</v>
      </c>
      <c r="B23" s="276">
        <f>B22*B17</f>
        <v>50671352.252252251</v>
      </c>
      <c r="C23" t="s">
        <v>2596</v>
      </c>
      <c r="D23" s="282" t="s">
        <v>2671</v>
      </c>
      <c r="E23" s="276">
        <f>484191*E17+2500000</f>
        <v>56245201</v>
      </c>
      <c r="F23" s="5">
        <f>30606000-1620000-2430000-2150000</f>
        <v>24406000</v>
      </c>
      <c r="G23" s="5"/>
      <c r="H23" s="282"/>
      <c r="I23" s="277">
        <f>(156+16+6.6+7.1+43+5.4)*10^6</f>
        <v>234100000</v>
      </c>
    </row>
    <row r="24" spans="1:10" x14ac:dyDescent="0.25">
      <c r="A24" s="273" t="s">
        <v>216</v>
      </c>
      <c r="B24" s="274">
        <f>E24</f>
        <v>12342.342342342343</v>
      </c>
      <c r="C24" t="s">
        <v>2680</v>
      </c>
      <c r="D24" s="282"/>
      <c r="E24" s="279">
        <f>E25/E17</f>
        <v>12342.342342342343</v>
      </c>
      <c r="F24" s="279">
        <f>F25/F17</f>
        <v>10790</v>
      </c>
      <c r="G24" s="5"/>
      <c r="H24" s="282"/>
      <c r="I24" s="277">
        <f>I25/I17</f>
        <v>12727.41397021058</v>
      </c>
    </row>
    <row r="25" spans="1:10" x14ac:dyDescent="0.25">
      <c r="A25" s="273" t="s">
        <v>216</v>
      </c>
      <c r="B25" s="276">
        <f>B24*B17</f>
        <v>1234234.2342342343</v>
      </c>
      <c r="C25" t="s">
        <v>2598</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2681</v>
      </c>
      <c r="B27" s="276"/>
      <c r="D27" s="282"/>
      <c r="E27" s="276"/>
      <c r="F27" s="279"/>
      <c r="G27" s="5"/>
      <c r="H27" s="282"/>
      <c r="I27" s="277"/>
    </row>
    <row r="28" spans="1:10" x14ac:dyDescent="0.25">
      <c r="A28" t="s">
        <v>2682</v>
      </c>
      <c r="B28" s="271">
        <f>E28</f>
        <v>0.8288288288288288</v>
      </c>
      <c r="D28" s="74">
        <v>0.8</v>
      </c>
      <c r="E28" s="75">
        <f>92/111</f>
        <v>0.8288288288288288</v>
      </c>
      <c r="F28" s="75">
        <f>100/155.4</f>
        <v>0.64350064350064351</v>
      </c>
      <c r="G28" s="75">
        <f>G29/G17</f>
        <v>0.65659881812212739</v>
      </c>
      <c r="H28" s="282">
        <v>0.8</v>
      </c>
      <c r="I28">
        <v>0.64</v>
      </c>
    </row>
    <row r="29" spans="1:10" x14ac:dyDescent="0.25">
      <c r="A29" t="s">
        <v>2683</v>
      </c>
      <c r="B29" s="77">
        <f>B17*B28</f>
        <v>82.882882882882882</v>
      </c>
      <c r="C29" t="s">
        <v>2568</v>
      </c>
      <c r="D29" s="5">
        <f>D17*D28</f>
        <v>80</v>
      </c>
      <c r="E29" s="5">
        <v>92</v>
      </c>
      <c r="F29" s="5">
        <v>100</v>
      </c>
      <c r="G29" s="5">
        <f>5000*0.404</f>
        <v>2020.0000000000002</v>
      </c>
      <c r="H29" s="5">
        <f>H17*H28</f>
        <v>80</v>
      </c>
      <c r="I29" s="5">
        <f>I17*I28</f>
        <v>2017.9433198380566</v>
      </c>
      <c r="J29">
        <f>I29*2.47</f>
        <v>4984.3200000000006</v>
      </c>
    </row>
    <row r="30" spans="1:10" x14ac:dyDescent="0.25">
      <c r="A30" t="s">
        <v>2684</v>
      </c>
      <c r="B30" s="272">
        <f>AVERAGE(YieldsAct!Q3088:Q6168)</f>
        <v>13.522440831678997</v>
      </c>
      <c r="C30" t="s">
        <v>2685</v>
      </c>
      <c r="D30" s="5" t="s">
        <v>2686</v>
      </c>
      <c r="E30" s="75">
        <f>23.84/1.03</f>
        <v>23.145631067961165</v>
      </c>
      <c r="F30" s="5" t="s">
        <v>2687</v>
      </c>
      <c r="G30" s="76" t="s">
        <v>2688</v>
      </c>
      <c r="H30" s="5" t="s">
        <v>2689</v>
      </c>
      <c r="I30">
        <v>25</v>
      </c>
    </row>
    <row r="31" spans="1:10" x14ac:dyDescent="0.25">
      <c r="A31" t="s">
        <v>2690</v>
      </c>
      <c r="B31" s="77">
        <f>(B30*B29*10000)/10^6</f>
        <v>11.207788797427638</v>
      </c>
      <c r="C31" t="s">
        <v>2691</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2692</v>
      </c>
      <c r="B32" s="271">
        <v>0.2</v>
      </c>
      <c r="C32" t="s">
        <v>2693</v>
      </c>
      <c r="D32" s="74">
        <v>0.2</v>
      </c>
      <c r="E32" s="5">
        <v>0.15</v>
      </c>
      <c r="F32" s="5" t="s">
        <v>2694</v>
      </c>
      <c r="G32" s="5" t="s">
        <v>2695</v>
      </c>
      <c r="H32" s="74">
        <v>0.2</v>
      </c>
      <c r="I32">
        <v>0.2</v>
      </c>
    </row>
    <row r="33" spans="1:9" x14ac:dyDescent="0.25">
      <c r="A33" t="s">
        <v>2696</v>
      </c>
      <c r="B33" s="77">
        <f>B32*B29*10000*10^3</f>
        <v>165765765.76576576</v>
      </c>
      <c r="C33" t="s">
        <v>2697</v>
      </c>
      <c r="D33" s="78">
        <f>(D32*D29*10000)*1000</f>
        <v>160000000</v>
      </c>
      <c r="E33" s="78">
        <v>114000000</v>
      </c>
      <c r="F33" s="78" t="s">
        <v>2698</v>
      </c>
      <c r="G33" s="79">
        <f>(9*0.0254)*2020*10000*10^3</f>
        <v>4617720000</v>
      </c>
      <c r="H33" s="78">
        <f>(H32*H29*10000)*1000</f>
        <v>160000000</v>
      </c>
      <c r="I33" s="78">
        <f>(I32*I29*10000)*1000</f>
        <v>4035886639.6761136</v>
      </c>
    </row>
    <row r="34" spans="1:9" x14ac:dyDescent="0.25">
      <c r="A34" t="s">
        <v>2699</v>
      </c>
      <c r="B34" s="271">
        <f>0.5*(B30/25)</f>
        <v>0.27044881663357995</v>
      </c>
      <c r="C34" t="s">
        <v>2700</v>
      </c>
      <c r="D34" s="74">
        <v>0.5</v>
      </c>
      <c r="E34" s="5" t="s">
        <v>2701</v>
      </c>
      <c r="F34" s="5" t="s">
        <v>2702</v>
      </c>
      <c r="G34" s="5" t="s">
        <v>2703</v>
      </c>
      <c r="H34" s="5" t="s">
        <v>2704</v>
      </c>
      <c r="I34">
        <v>0.5</v>
      </c>
    </row>
    <row r="35" spans="1:9" x14ac:dyDescent="0.25">
      <c r="A35" t="s">
        <v>2705</v>
      </c>
      <c r="B35" s="77">
        <f>(B31*10^6)/B34</f>
        <v>41441441.441441439</v>
      </c>
      <c r="C35" t="s">
        <v>2706</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2707</v>
      </c>
      <c r="B36" s="77">
        <f>B30*(B29*10000)*B18*10^-3</f>
        <v>3681758.619954979</v>
      </c>
      <c r="C36" s="77" t="s">
        <v>2576</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2708</v>
      </c>
      <c r="B37" s="271">
        <v>0.25</v>
      </c>
      <c r="D37" s="5" t="s">
        <v>2709</v>
      </c>
      <c r="E37" s="5">
        <v>0.379</v>
      </c>
      <c r="F37" s="5" t="s">
        <v>2710</v>
      </c>
      <c r="G37" s="5" t="s">
        <v>2711</v>
      </c>
      <c r="H37" s="5" t="s">
        <v>2712</v>
      </c>
    </row>
    <row r="38" spans="1:9" x14ac:dyDescent="0.25">
      <c r="A38" t="s">
        <v>2713</v>
      </c>
      <c r="B38" s="77">
        <f>B31*B37</f>
        <v>2.8019471993569094</v>
      </c>
      <c r="C38" t="s">
        <v>2691</v>
      </c>
      <c r="D38" s="75">
        <f>D31*0.5</f>
        <v>10</v>
      </c>
      <c r="E38" s="75">
        <f>E31*E37</f>
        <v>8.0704186407766993</v>
      </c>
      <c r="F38" s="75">
        <f>F31*0.25</f>
        <v>5.5</v>
      </c>
      <c r="G38" s="75">
        <f>G31*0.274</f>
        <v>166.04400000000001</v>
      </c>
      <c r="H38" s="5" t="s">
        <v>2712</v>
      </c>
    </row>
    <row r="39" spans="1:9" x14ac:dyDescent="0.25">
      <c r="B39" s="77"/>
      <c r="D39" s="75"/>
      <c r="E39" s="75"/>
      <c r="F39" s="75"/>
      <c r="G39" s="75"/>
      <c r="H39" s="5"/>
    </row>
    <row r="40" spans="1:9" x14ac:dyDescent="0.25">
      <c r="A40" s="284" t="s">
        <v>2714</v>
      </c>
      <c r="B40" s="77"/>
      <c r="D40" s="75"/>
      <c r="E40" s="75"/>
      <c r="F40" s="75"/>
      <c r="G40" s="75"/>
      <c r="H40" s="5"/>
    </row>
    <row r="41" spans="1:9" x14ac:dyDescent="0.25">
      <c r="A41" t="s">
        <v>2715</v>
      </c>
      <c r="B41" s="77" t="s">
        <v>2716</v>
      </c>
      <c r="D41" s="75" t="s">
        <v>2717</v>
      </c>
      <c r="E41" s="75" t="s">
        <v>2718</v>
      </c>
      <c r="F41" s="75" t="s">
        <v>2719</v>
      </c>
      <c r="G41" s="75" t="s">
        <v>2720</v>
      </c>
      <c r="H41" s="5"/>
      <c r="I41" s="75" t="s">
        <v>2720</v>
      </c>
    </row>
    <row r="42" spans="1:9" x14ac:dyDescent="0.25">
      <c r="A42" t="s">
        <v>2721</v>
      </c>
      <c r="B42" s="271">
        <v>0.75</v>
      </c>
      <c r="D42" s="5" t="s">
        <v>2722</v>
      </c>
      <c r="E42" s="5">
        <v>0.78800000000000003</v>
      </c>
      <c r="F42" s="5" t="s">
        <v>2723</v>
      </c>
      <c r="G42" s="5" t="s">
        <v>2724</v>
      </c>
      <c r="H42" s="5"/>
      <c r="I42">
        <v>0.9</v>
      </c>
    </row>
    <row r="43" spans="1:9" x14ac:dyDescent="0.25">
      <c r="A43" t="s">
        <v>2580</v>
      </c>
      <c r="B43" s="271">
        <v>0.5</v>
      </c>
      <c r="C43" t="s">
        <v>2725</v>
      </c>
      <c r="D43" s="5"/>
      <c r="E43" s="5"/>
      <c r="F43" s="5"/>
      <c r="G43" s="5"/>
      <c r="H43" s="5"/>
    </row>
    <row r="44" spans="1:9" x14ac:dyDescent="0.25">
      <c r="A44" t="s">
        <v>2726</v>
      </c>
      <c r="B44" s="275">
        <f>(B36*B43)/B42</f>
        <v>2454505.7466366529</v>
      </c>
      <c r="C44" t="s">
        <v>2727</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2726</v>
      </c>
      <c r="B45" s="275">
        <f>B44*(44/12)</f>
        <v>8999854.4043343943</v>
      </c>
      <c r="C45" t="s">
        <v>2728</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2729</v>
      </c>
      <c r="B46" s="275">
        <f>B45</f>
        <v>8999854.4043343943</v>
      </c>
      <c r="C46" t="s">
        <v>2728</v>
      </c>
      <c r="D46" s="283">
        <f>D45</f>
        <v>14235294.117647059</v>
      </c>
      <c r="E46" s="283">
        <f>E45</f>
        <v>17215786.966306899</v>
      </c>
      <c r="F46" s="5">
        <v>0</v>
      </c>
      <c r="G46" s="5">
        <v>0</v>
      </c>
      <c r="H46" s="5"/>
      <c r="I46">
        <v>0</v>
      </c>
    </row>
    <row r="47" spans="1:9" x14ac:dyDescent="0.25">
      <c r="A47" t="s">
        <v>2730</v>
      </c>
      <c r="B47" s="275">
        <f>B46*(1-B42)</f>
        <v>2249963.6010835986</v>
      </c>
      <c r="C47" t="s">
        <v>2728</v>
      </c>
      <c r="D47" s="283"/>
      <c r="E47" s="283"/>
      <c r="F47" s="5"/>
      <c r="G47" s="5"/>
      <c r="H47" s="5"/>
    </row>
    <row r="48" spans="1:9" x14ac:dyDescent="0.25">
      <c r="A48" t="s">
        <v>2731</v>
      </c>
      <c r="B48" s="271">
        <v>0.95</v>
      </c>
      <c r="D48" s="74">
        <v>0.95</v>
      </c>
      <c r="E48" s="5">
        <v>1</v>
      </c>
      <c r="F48" s="5" t="s">
        <v>2732</v>
      </c>
      <c r="G48" s="5" t="s">
        <v>2712</v>
      </c>
      <c r="H48" s="5"/>
      <c r="I48" s="5" t="s">
        <v>2712</v>
      </c>
    </row>
    <row r="49" spans="1:11" x14ac:dyDescent="0.25">
      <c r="A49" t="s">
        <v>2733</v>
      </c>
      <c r="B49" s="271">
        <v>6.4699999999999994E-2</v>
      </c>
      <c r="C49" t="s">
        <v>2734</v>
      </c>
      <c r="D49" s="74"/>
      <c r="E49" s="5"/>
      <c r="F49" s="5"/>
      <c r="G49" s="5"/>
      <c r="H49" s="5"/>
      <c r="I49" s="5"/>
    </row>
    <row r="50" spans="1:11" x14ac:dyDescent="0.25">
      <c r="A50" t="s">
        <v>2733</v>
      </c>
      <c r="B50" s="275">
        <f>(B36*B49)/B48</f>
        <v>250747.1396958812</v>
      </c>
      <c r="C50" t="s">
        <v>2735</v>
      </c>
      <c r="D50" s="271">
        <f>(D36*0.0647)/D48</f>
        <v>449494.73684210522</v>
      </c>
      <c r="E50" s="271">
        <f>(E36*0.0647)/E48</f>
        <v>478757.8889320388</v>
      </c>
      <c r="F50" s="271">
        <f>(F36*0.0647)/0.95</f>
        <v>455737.71929824562</v>
      </c>
      <c r="G50" s="5"/>
      <c r="H50" s="5"/>
    </row>
    <row r="51" spans="1:11" x14ac:dyDescent="0.25">
      <c r="A51" t="s">
        <v>2736</v>
      </c>
      <c r="B51" s="271">
        <v>0.95</v>
      </c>
      <c r="D51" s="74">
        <v>0.95</v>
      </c>
      <c r="E51" s="5">
        <v>1</v>
      </c>
      <c r="F51" s="5" t="s">
        <v>2712</v>
      </c>
      <c r="G51" s="5" t="s">
        <v>2712</v>
      </c>
      <c r="H51" s="5"/>
      <c r="I51" s="5" t="s">
        <v>2712</v>
      </c>
      <c r="J51" s="197"/>
    </row>
    <row r="52" spans="1:11" x14ac:dyDescent="0.25">
      <c r="A52" t="s">
        <v>2737</v>
      </c>
      <c r="B52" s="271">
        <v>5.8999999999999999E-3</v>
      </c>
      <c r="C52" t="s">
        <v>2738</v>
      </c>
      <c r="D52" s="74"/>
      <c r="E52" s="5"/>
      <c r="F52" s="5"/>
      <c r="G52" s="5"/>
      <c r="H52" s="5"/>
      <c r="I52" s="5"/>
      <c r="J52" s="197"/>
    </row>
    <row r="53" spans="1:11" x14ac:dyDescent="0.25">
      <c r="A53" t="s">
        <v>2737</v>
      </c>
      <c r="B53" s="275">
        <f>(B36*B52)/B51</f>
        <v>22865.658797615135</v>
      </c>
      <c r="C53" t="s">
        <v>2739</v>
      </c>
      <c r="D53" s="282"/>
      <c r="E53" s="5"/>
      <c r="F53" s="5"/>
      <c r="G53" s="5"/>
      <c r="H53" s="5"/>
      <c r="J53" s="197"/>
    </row>
    <row r="54" spans="1:11" x14ac:dyDescent="0.25">
      <c r="B54" s="271"/>
      <c r="D54" s="282"/>
      <c r="E54" s="5"/>
      <c r="F54" s="5"/>
      <c r="G54" s="5"/>
      <c r="H54" s="5"/>
      <c r="J54" s="197"/>
    </row>
    <row r="55" spans="1:11" x14ac:dyDescent="0.25">
      <c r="A55" s="284" t="s">
        <v>2740</v>
      </c>
      <c r="B55" s="271"/>
      <c r="D55" s="282"/>
      <c r="E55" s="5"/>
      <c r="F55" s="5"/>
      <c r="G55" s="5"/>
      <c r="H55" s="5"/>
      <c r="J55" s="197"/>
    </row>
    <row r="56" spans="1:11" x14ac:dyDescent="0.25">
      <c r="A56" s="288" t="s">
        <v>2740</v>
      </c>
      <c r="B56" s="271">
        <f>E56</f>
        <v>3063</v>
      </c>
      <c r="C56" t="s">
        <v>2741</v>
      </c>
      <c r="D56" s="282"/>
      <c r="E56" s="5">
        <v>3063</v>
      </c>
      <c r="F56" s="5"/>
      <c r="G56" s="5"/>
      <c r="H56" s="5"/>
      <c r="J56" s="197"/>
    </row>
    <row r="57" spans="1:11" x14ac:dyDescent="0.25">
      <c r="A57" s="288" t="s">
        <v>2740</v>
      </c>
      <c r="B57" s="275">
        <f>B56*0.093472</f>
        <v>286.30473599999999</v>
      </c>
      <c r="C57" t="s">
        <v>2576</v>
      </c>
      <c r="D57" s="282"/>
      <c r="E57" s="5"/>
      <c r="F57" s="5"/>
      <c r="G57" s="5"/>
      <c r="H57" s="5"/>
      <c r="J57" s="197"/>
    </row>
    <row r="58" spans="1:11" x14ac:dyDescent="0.25">
      <c r="A58" s="284"/>
      <c r="B58" s="271"/>
      <c r="D58" s="282"/>
      <c r="E58" s="5"/>
      <c r="F58" s="5"/>
      <c r="G58" s="5"/>
      <c r="H58" s="5"/>
      <c r="J58" s="197"/>
    </row>
    <row r="59" spans="1:11" x14ac:dyDescent="0.25">
      <c r="A59" s="285" t="s">
        <v>2554</v>
      </c>
      <c r="B59" s="271"/>
      <c r="D59" s="282"/>
      <c r="E59" s="5"/>
      <c r="F59" s="5"/>
      <c r="G59" s="5"/>
      <c r="H59" s="5"/>
      <c r="J59" s="197"/>
    </row>
    <row r="60" spans="1:11" x14ac:dyDescent="0.25">
      <c r="A60" t="s">
        <v>40</v>
      </c>
      <c r="B60" s="275" t="s">
        <v>2742</v>
      </c>
      <c r="D60" s="282"/>
      <c r="E60" s="5" t="s">
        <v>2743</v>
      </c>
      <c r="F60" s="5" t="s">
        <v>2744</v>
      </c>
      <c r="G60" s="5" t="s">
        <v>2743</v>
      </c>
      <c r="H60" s="5"/>
      <c r="I60" t="s">
        <v>2743</v>
      </c>
    </row>
    <row r="61" spans="1:11" x14ac:dyDescent="0.25">
      <c r="A61" t="s">
        <v>2745</v>
      </c>
      <c r="B61" s="275" t="s">
        <v>2746</v>
      </c>
      <c r="D61" s="282"/>
      <c r="E61" s="5" t="s">
        <v>2746</v>
      </c>
      <c r="F61" s="5" t="s">
        <v>2747</v>
      </c>
      <c r="G61" s="5"/>
      <c r="H61" s="5"/>
      <c r="J61" s="197"/>
      <c r="K61" s="280"/>
    </row>
    <row r="62" spans="1:11" x14ac:dyDescent="0.25">
      <c r="A62" t="s">
        <v>2748</v>
      </c>
      <c r="B62" s="291">
        <f>E62</f>
        <v>155.43293293293291</v>
      </c>
      <c r="C62" t="s">
        <v>2749</v>
      </c>
      <c r="E62">
        <f>E63/3.6/E$17</f>
        <v>155.43293293293291</v>
      </c>
    </row>
    <row r="63" spans="1:11" x14ac:dyDescent="0.25">
      <c r="B63" s="292">
        <f>B62*3.6*B$17</f>
        <v>55955.855855855851</v>
      </c>
      <c r="C63" t="s">
        <v>2750</v>
      </c>
      <c r="E63" s="1">
        <f>55346+6765</f>
        <v>62111</v>
      </c>
    </row>
    <row r="64" spans="1:11" x14ac:dyDescent="0.25">
      <c r="B64" s="77">
        <f>B63/B$17</f>
        <v>559.5585585585585</v>
      </c>
      <c r="C64" t="s">
        <v>2751</v>
      </c>
      <c r="E64">
        <f>E63/E$17</f>
        <v>559.5585585585585</v>
      </c>
    </row>
    <row r="65" spans="1:12" x14ac:dyDescent="0.25">
      <c r="A65" t="s">
        <v>2752</v>
      </c>
      <c r="B65" s="291">
        <f>E65</f>
        <v>116.17617617617617</v>
      </c>
      <c r="C65" t="s">
        <v>2749</v>
      </c>
      <c r="D65" s="5">
        <v>38</v>
      </c>
      <c r="E65">
        <f>E66/3.6/E$17</f>
        <v>116.17617617617617</v>
      </c>
      <c r="F65" s="5" t="s">
        <v>2753</v>
      </c>
      <c r="G65" s="197">
        <v>57.17</v>
      </c>
      <c r="H65" s="4">
        <f>(H66/3.6)/H29</f>
        <v>98.222222222222229</v>
      </c>
      <c r="I65">
        <f>(77216929)/I17/I18</f>
        <v>74.21122419495417</v>
      </c>
    </row>
    <row r="66" spans="1:12" x14ac:dyDescent="0.25">
      <c r="B66" s="292">
        <f>B65*3.6*B$17</f>
        <v>41823.423423423425</v>
      </c>
      <c r="C66" t="s">
        <v>2750</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2751</v>
      </c>
      <c r="D67" s="78"/>
      <c r="E67" s="77">
        <f>E66/E$17</f>
        <v>418.23423423423424</v>
      </c>
      <c r="F67" s="283"/>
      <c r="G67" s="283"/>
      <c r="H67" s="283"/>
      <c r="I67" s="283"/>
    </row>
    <row r="68" spans="1:12" x14ac:dyDescent="0.25">
      <c r="A68" t="s">
        <v>2754</v>
      </c>
      <c r="B68" s="291">
        <f>E68</f>
        <v>306.90940940940942</v>
      </c>
      <c r="C68" t="s">
        <v>2749</v>
      </c>
      <c r="E68" s="77">
        <f>E69/3.6/E$17</f>
        <v>306.90940940940942</v>
      </c>
      <c r="F68" s="77"/>
      <c r="G68" s="77"/>
      <c r="H68" s="77"/>
      <c r="I68" s="77"/>
    </row>
    <row r="69" spans="1:12" x14ac:dyDescent="0.25">
      <c r="B69" s="292">
        <f>B68*3.6*B$17</f>
        <v>110487.3873873874</v>
      </c>
      <c r="C69" t="s">
        <v>2750</v>
      </c>
      <c r="E69" s="291">
        <v>122641</v>
      </c>
      <c r="F69" s="77"/>
      <c r="G69" s="77"/>
      <c r="H69" s="77"/>
      <c r="I69" s="77"/>
    </row>
    <row r="70" spans="1:12" x14ac:dyDescent="0.25">
      <c r="B70" s="77">
        <f>B69/B$17</f>
        <v>1104.8738738738739</v>
      </c>
      <c r="C70" t="s">
        <v>2751</v>
      </c>
      <c r="E70" s="77">
        <f>E69/E$17</f>
        <v>1104.8738738738739</v>
      </c>
      <c r="F70" s="77"/>
      <c r="G70" s="77"/>
      <c r="H70" s="77"/>
      <c r="I70" s="77"/>
    </row>
    <row r="71" spans="1:12" x14ac:dyDescent="0.25">
      <c r="A71" t="s">
        <v>2755</v>
      </c>
      <c r="B71" s="358">
        <f>E71</f>
        <v>2.8553553553553557</v>
      </c>
      <c r="C71" t="s">
        <v>2749</v>
      </c>
      <c r="E71" s="77">
        <f>E72/3.6/E$17</f>
        <v>2.8553553553553557</v>
      </c>
      <c r="F71" s="77"/>
      <c r="G71" s="77"/>
      <c r="H71" s="77"/>
      <c r="I71" s="77"/>
      <c r="L71" s="197"/>
    </row>
    <row r="72" spans="1:12" x14ac:dyDescent="0.25">
      <c r="B72" s="292">
        <f>B71*3.6*B$17</f>
        <v>1027.9279279279281</v>
      </c>
      <c r="C72" t="s">
        <v>2750</v>
      </c>
      <c r="E72" s="291">
        <f>1114+27</f>
        <v>1141</v>
      </c>
      <c r="F72" s="77"/>
      <c r="G72" s="77"/>
      <c r="H72" s="77"/>
      <c r="I72" s="77">
        <f>I75/I17</f>
        <v>88162.934216743713</v>
      </c>
    </row>
    <row r="73" spans="1:12" x14ac:dyDescent="0.25">
      <c r="B73" s="77">
        <f>B72/B$17</f>
        <v>10.279279279279281</v>
      </c>
      <c r="C73" t="s">
        <v>2751</v>
      </c>
      <c r="E73" s="77">
        <f>E72/E$17</f>
        <v>10.27927927927928</v>
      </c>
      <c r="F73" s="77"/>
      <c r="G73" s="77"/>
      <c r="H73" s="77"/>
      <c r="I73" s="77"/>
    </row>
    <row r="74" spans="1:12" x14ac:dyDescent="0.25">
      <c r="B74" s="77"/>
      <c r="E74" s="77"/>
      <c r="F74" s="77"/>
      <c r="G74" s="77"/>
      <c r="H74" s="77"/>
      <c r="I74" s="77"/>
    </row>
    <row r="75" spans="1:12" x14ac:dyDescent="0.25">
      <c r="A75" t="s">
        <v>2756</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2749</v>
      </c>
      <c r="D76" s="197"/>
      <c r="E76" s="77">
        <f>E71+E68+E65+E62</f>
        <v>581.37387387387389</v>
      </c>
      <c r="F76" s="77">
        <f>F77/F18</f>
        <v>109.47945205479451</v>
      </c>
      <c r="G76" s="77"/>
      <c r="H76" s="77"/>
      <c r="I76" s="77">
        <f>I77/I18</f>
        <v>74.211224088168109</v>
      </c>
    </row>
    <row r="77" spans="1:12" x14ac:dyDescent="0.25">
      <c r="B77" s="294">
        <f>B76*B18</f>
        <v>190981.31756756757</v>
      </c>
      <c r="C77" s="197" t="s">
        <v>2757</v>
      </c>
      <c r="D77" s="197"/>
      <c r="E77" s="294">
        <f>E76*E18</f>
        <v>202027.42117117118</v>
      </c>
      <c r="F77" s="77">
        <f>F78/F17</f>
        <v>33300</v>
      </c>
      <c r="G77" s="77"/>
      <c r="H77" s="77"/>
      <c r="I77" s="77">
        <f>I78/I17</f>
        <v>24489.703949095474</v>
      </c>
    </row>
    <row r="78" spans="1:12" x14ac:dyDescent="0.25">
      <c r="B78" s="294">
        <f>B77*B17</f>
        <v>19098131.756756756</v>
      </c>
      <c r="C78" s="197" t="s">
        <v>2758</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327</v>
      </c>
      <c r="B80" s="197"/>
      <c r="C80" s="197"/>
      <c r="D80" s="197"/>
      <c r="E80" s="197"/>
    </row>
    <row r="81" spans="1:5" x14ac:dyDescent="0.25">
      <c r="A81" t="s">
        <v>2659</v>
      </c>
      <c r="B81" s="295">
        <f>E81</f>
        <v>281.36936936936939</v>
      </c>
      <c r="C81" s="197" t="s">
        <v>2759</v>
      </c>
      <c r="D81" s="197"/>
      <c r="E81" s="295">
        <f>31232/E17</f>
        <v>281.36936936936939</v>
      </c>
    </row>
    <row r="82" spans="1:5" x14ac:dyDescent="0.25">
      <c r="B82" s="197">
        <f>B81*B17*B18</f>
        <v>9242983.7837837841</v>
      </c>
      <c r="C82" s="197" t="s">
        <v>2590</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D15" sqref="D15"/>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2561</v>
      </c>
      <c r="B1" s="142" t="s">
        <v>2562</v>
      </c>
      <c r="C1" s="143" t="s">
        <v>2563</v>
      </c>
      <c r="D1" s="143" t="s">
        <v>2564</v>
      </c>
      <c r="E1" s="143" t="s">
        <v>2565</v>
      </c>
      <c r="F1" s="319"/>
      <c r="G1" s="85" t="s">
        <v>94</v>
      </c>
      <c r="H1" s="85" t="s">
        <v>2603</v>
      </c>
      <c r="J1" s="592" t="s">
        <v>2567</v>
      </c>
      <c r="K1" s="592"/>
      <c r="L1" s="592"/>
      <c r="M1" s="592"/>
    </row>
    <row r="2" spans="1:19" x14ac:dyDescent="0.25">
      <c r="A2" s="301" t="s">
        <v>327</v>
      </c>
      <c r="B2" s="231">
        <v>2.1227299999999998</v>
      </c>
      <c r="C2" s="302" t="s">
        <v>2582</v>
      </c>
      <c r="D2" s="302" t="s">
        <v>2760</v>
      </c>
      <c r="E2" s="302" t="s">
        <v>2572</v>
      </c>
      <c r="F2" s="319"/>
      <c r="H2" s="80"/>
      <c r="I2" s="80"/>
      <c r="J2" s="581" t="s">
        <v>2569</v>
      </c>
      <c r="K2" s="581"/>
      <c r="L2" s="581"/>
      <c r="M2" s="581"/>
      <c r="N2" s="80"/>
      <c r="O2" s="80"/>
      <c r="P2" s="80"/>
      <c r="Q2" s="80"/>
      <c r="R2" s="80"/>
      <c r="S2" s="80"/>
    </row>
    <row r="3" spans="1:19" x14ac:dyDescent="0.25">
      <c r="A3" s="301" t="s">
        <v>312</v>
      </c>
      <c r="B3" s="140">
        <v>4.9863599999999996E-3</v>
      </c>
      <c r="C3" s="302" t="s">
        <v>2582</v>
      </c>
      <c r="D3" s="302" t="s">
        <v>2761</v>
      </c>
      <c r="E3" s="302" t="s">
        <v>2572</v>
      </c>
      <c r="F3" s="319"/>
      <c r="H3" s="80"/>
      <c r="I3" s="80"/>
      <c r="J3" s="99" t="s">
        <v>2573</v>
      </c>
      <c r="K3" s="99" t="s">
        <v>2574</v>
      </c>
      <c r="L3" s="101" t="s">
        <v>2563</v>
      </c>
      <c r="M3" s="102" t="s">
        <v>2564</v>
      </c>
      <c r="N3" s="80"/>
      <c r="O3" s="80"/>
      <c r="P3" s="80"/>
      <c r="Q3" s="80"/>
      <c r="R3" s="80"/>
      <c r="S3" s="80"/>
    </row>
    <row r="4" spans="1:19" x14ac:dyDescent="0.25">
      <c r="A4" s="301" t="s">
        <v>287</v>
      </c>
      <c r="B4" s="140">
        <v>1.1852900000000001E-3</v>
      </c>
      <c r="C4" s="302" t="s">
        <v>2582</v>
      </c>
      <c r="D4" s="302" t="s">
        <v>2761</v>
      </c>
      <c r="E4" s="302" t="s">
        <v>2572</v>
      </c>
      <c r="F4" s="319"/>
      <c r="H4" s="80"/>
      <c r="I4" s="80"/>
      <c r="J4" s="320" t="s">
        <v>242</v>
      </c>
      <c r="K4" s="320">
        <f>CornCult!K25</f>
        <v>1097400</v>
      </c>
      <c r="L4" s="321" t="s">
        <v>2576</v>
      </c>
      <c r="M4" s="308" t="s">
        <v>2762</v>
      </c>
      <c r="N4" s="80"/>
      <c r="O4" s="80"/>
      <c r="P4" s="80"/>
      <c r="Q4" s="80"/>
      <c r="R4" s="80"/>
      <c r="S4" s="80"/>
    </row>
    <row r="5" spans="1:19" x14ac:dyDescent="0.25">
      <c r="A5" s="301" t="s">
        <v>324</v>
      </c>
      <c r="B5" s="140">
        <v>1.9837800000000001E-3</v>
      </c>
      <c r="C5" s="302" t="s">
        <v>2582</v>
      </c>
      <c r="D5" s="302" t="s">
        <v>2761</v>
      </c>
      <c r="E5" s="302" t="s">
        <v>2572</v>
      </c>
      <c r="F5" s="319"/>
      <c r="H5" s="80"/>
      <c r="I5" s="80"/>
      <c r="J5" s="301" t="s">
        <v>327</v>
      </c>
      <c r="K5" s="325">
        <f t="shared" ref="K5:K20" si="0">B2*$K$4</f>
        <v>2329483.9019999998</v>
      </c>
      <c r="L5" s="321" t="s">
        <v>2576</v>
      </c>
      <c r="M5" s="302"/>
      <c r="N5" s="80"/>
      <c r="O5" s="80"/>
      <c r="P5" s="80"/>
      <c r="Q5" s="80"/>
      <c r="R5" s="80"/>
      <c r="S5" s="80"/>
    </row>
    <row r="6" spans="1:19" x14ac:dyDescent="0.25">
      <c r="A6" s="301" t="s">
        <v>227</v>
      </c>
      <c r="B6" s="140">
        <v>6.9556999999999996E-4</v>
      </c>
      <c r="C6" s="302" t="s">
        <v>2582</v>
      </c>
      <c r="D6" s="302" t="s">
        <v>2761</v>
      </c>
      <c r="E6" s="302" t="s">
        <v>2572</v>
      </c>
      <c r="F6" s="319"/>
      <c r="H6" s="80"/>
      <c r="I6" s="80"/>
      <c r="J6" s="301" t="s">
        <v>312</v>
      </c>
      <c r="K6" s="325">
        <f t="shared" si="0"/>
        <v>5472.0314639999997</v>
      </c>
      <c r="L6" s="321" t="s">
        <v>2576</v>
      </c>
      <c r="M6" s="302"/>
      <c r="N6" s="80"/>
      <c r="O6" s="80"/>
      <c r="P6" s="80"/>
      <c r="Q6" s="80"/>
      <c r="R6" s="80"/>
      <c r="S6" s="80"/>
    </row>
    <row r="7" spans="1:19" x14ac:dyDescent="0.25">
      <c r="A7" s="301" t="s">
        <v>265</v>
      </c>
      <c r="B7" s="140">
        <v>1.00467E-3</v>
      </c>
      <c r="C7" s="302" t="s">
        <v>2582</v>
      </c>
      <c r="D7" s="302" t="s">
        <v>2761</v>
      </c>
      <c r="E7" s="302" t="s">
        <v>2572</v>
      </c>
      <c r="F7" s="319"/>
      <c r="H7" s="80"/>
      <c r="I7" s="80"/>
      <c r="J7" s="301" t="s">
        <v>2763</v>
      </c>
      <c r="K7" s="325">
        <f t="shared" si="0"/>
        <v>1300.7372460000001</v>
      </c>
      <c r="L7" s="321" t="s">
        <v>2576</v>
      </c>
      <c r="M7" s="302"/>
      <c r="N7" s="80"/>
      <c r="O7" s="80"/>
      <c r="P7" s="80"/>
      <c r="Q7" s="80"/>
      <c r="R7" s="80"/>
      <c r="S7" s="80"/>
    </row>
    <row r="8" spans="1:19" x14ac:dyDescent="0.25">
      <c r="A8" s="301" t="s">
        <v>321</v>
      </c>
      <c r="B8" s="140">
        <v>1.9837780734934156E-3</v>
      </c>
      <c r="C8" s="302" t="s">
        <v>2582</v>
      </c>
      <c r="D8" s="302" t="s">
        <v>2761</v>
      </c>
      <c r="E8" s="302" t="s">
        <v>2572</v>
      </c>
      <c r="F8" s="319"/>
      <c r="H8" s="80"/>
      <c r="I8" s="80"/>
      <c r="J8" s="301" t="s">
        <v>324</v>
      </c>
      <c r="K8" s="325">
        <f t="shared" si="0"/>
        <v>2177.000172</v>
      </c>
      <c r="L8" s="321" t="s">
        <v>2576</v>
      </c>
      <c r="M8" s="302"/>
      <c r="N8" s="80"/>
      <c r="O8" s="80"/>
      <c r="P8" s="80"/>
      <c r="Q8" s="80"/>
      <c r="R8" s="80"/>
      <c r="S8" s="80"/>
    </row>
    <row r="9" spans="1:19" x14ac:dyDescent="0.25">
      <c r="A9" s="301" t="s">
        <v>341</v>
      </c>
      <c r="B9" s="140">
        <v>1.8743823055297521E-4</v>
      </c>
      <c r="C9" s="302" t="s">
        <v>2582</v>
      </c>
      <c r="D9" s="302" t="s">
        <v>2761</v>
      </c>
      <c r="E9" s="302" t="s">
        <v>2572</v>
      </c>
      <c r="F9" s="319"/>
      <c r="H9" s="80"/>
      <c r="I9" s="80"/>
      <c r="J9" s="301" t="s">
        <v>227</v>
      </c>
      <c r="K9" s="325">
        <f t="shared" si="0"/>
        <v>763.31851799999993</v>
      </c>
      <c r="L9" s="321" t="s">
        <v>2576</v>
      </c>
      <c r="M9" s="302"/>
      <c r="N9" s="80"/>
      <c r="O9" s="80"/>
      <c r="P9" s="80"/>
      <c r="Q9" s="80"/>
      <c r="R9" s="80"/>
      <c r="S9" s="80"/>
    </row>
    <row r="10" spans="1:19" x14ac:dyDescent="0.25">
      <c r="A10" s="301" t="s">
        <v>353</v>
      </c>
      <c r="B10" s="140">
        <v>1.4532693306658814E-2</v>
      </c>
      <c r="C10" s="302" t="s">
        <v>2582</v>
      </c>
      <c r="D10" s="302" t="s">
        <v>2761</v>
      </c>
      <c r="E10" s="302" t="s">
        <v>2572</v>
      </c>
      <c r="F10" s="319"/>
      <c r="H10" s="80"/>
      <c r="I10" s="80"/>
      <c r="J10" s="301" t="s">
        <v>265</v>
      </c>
      <c r="K10" s="325">
        <f t="shared" si="0"/>
        <v>1102.524858</v>
      </c>
      <c r="L10" s="321" t="s">
        <v>2576</v>
      </c>
      <c r="M10" s="302"/>
      <c r="N10" s="80"/>
      <c r="O10" s="80"/>
      <c r="P10" s="80"/>
      <c r="Q10" s="80"/>
      <c r="R10" s="80"/>
      <c r="S10" s="80"/>
    </row>
    <row r="11" spans="1:19" x14ac:dyDescent="0.25">
      <c r="A11" s="301" t="s">
        <v>318</v>
      </c>
      <c r="B11" s="140">
        <v>0.92018</v>
      </c>
      <c r="C11" s="302" t="s">
        <v>2582</v>
      </c>
      <c r="D11" s="302" t="s">
        <v>2761</v>
      </c>
      <c r="E11" s="302" t="s">
        <v>2572</v>
      </c>
      <c r="F11" s="319"/>
      <c r="H11" s="80"/>
      <c r="I11" s="80"/>
      <c r="J11" s="301" t="s">
        <v>321</v>
      </c>
      <c r="K11" s="325">
        <f t="shared" si="0"/>
        <v>2176.9980578516743</v>
      </c>
      <c r="L11" s="321" t="s">
        <v>2576</v>
      </c>
      <c r="M11" s="302"/>
      <c r="N11" s="80"/>
      <c r="O11" s="80"/>
      <c r="P11" s="80"/>
      <c r="Q11" s="80"/>
      <c r="R11" s="80"/>
      <c r="S11" s="80"/>
    </row>
    <row r="12" spans="1:19" x14ac:dyDescent="0.25">
      <c r="A12" s="301" t="s">
        <v>327</v>
      </c>
      <c r="B12" s="140">
        <v>9.2148042199999995</v>
      </c>
      <c r="C12" s="302" t="s">
        <v>2582</v>
      </c>
      <c r="D12" s="302" t="s">
        <v>2761</v>
      </c>
      <c r="E12" s="302" t="s">
        <v>2572</v>
      </c>
      <c r="F12" s="319"/>
      <c r="H12" s="80"/>
      <c r="I12" s="80"/>
      <c r="J12" s="301" t="s">
        <v>341</v>
      </c>
      <c r="K12" s="325">
        <f t="shared" si="0"/>
        <v>205.69471420883499</v>
      </c>
      <c r="L12" s="321" t="s">
        <v>2576</v>
      </c>
      <c r="M12" s="302"/>
      <c r="N12" s="80"/>
      <c r="O12" s="80"/>
      <c r="P12" s="80"/>
      <c r="Q12" s="80"/>
      <c r="R12" s="80"/>
      <c r="S12" s="80"/>
    </row>
    <row r="13" spans="1:19" x14ac:dyDescent="0.25">
      <c r="A13" s="301" t="s">
        <v>355</v>
      </c>
      <c r="B13" s="140">
        <v>3.6165519000000002</v>
      </c>
      <c r="C13" s="302" t="s">
        <v>2599</v>
      </c>
      <c r="D13" s="302" t="s">
        <v>2761</v>
      </c>
      <c r="E13" s="302" t="s">
        <v>2572</v>
      </c>
      <c r="F13" s="319"/>
      <c r="H13" s="80"/>
      <c r="I13" s="80"/>
      <c r="J13" s="301" t="s">
        <v>353</v>
      </c>
      <c r="K13" s="325">
        <f t="shared" si="0"/>
        <v>15948.177634727383</v>
      </c>
      <c r="L13" s="321" t="s">
        <v>2576</v>
      </c>
      <c r="M13" s="302" t="s">
        <v>2764</v>
      </c>
      <c r="N13" s="80"/>
      <c r="O13" s="80"/>
      <c r="P13" s="80"/>
      <c r="Q13" s="80"/>
      <c r="R13" s="80"/>
      <c r="S13" s="80"/>
    </row>
    <row r="14" spans="1:19" x14ac:dyDescent="0.25">
      <c r="A14" s="301" t="s">
        <v>347</v>
      </c>
      <c r="B14" s="140">
        <v>0.30755676599999998</v>
      </c>
      <c r="C14" s="302" t="s">
        <v>2599</v>
      </c>
      <c r="D14" s="302" t="s">
        <v>2761</v>
      </c>
      <c r="E14" s="302" t="s">
        <v>2572</v>
      </c>
      <c r="F14" s="319"/>
      <c r="H14" s="80"/>
      <c r="I14" s="80"/>
      <c r="J14" s="301" t="s">
        <v>318</v>
      </c>
      <c r="K14" s="325">
        <f t="shared" si="0"/>
        <v>1009805.532</v>
      </c>
      <c r="L14" s="321" t="s">
        <v>2576</v>
      </c>
      <c r="M14" s="302"/>
      <c r="N14" s="80"/>
      <c r="O14" s="80"/>
      <c r="P14" s="80"/>
      <c r="Q14" s="80"/>
      <c r="R14" s="80"/>
      <c r="S14" s="80"/>
    </row>
    <row r="15" spans="1:19" x14ac:dyDescent="0.25">
      <c r="A15" s="301" t="s">
        <v>214</v>
      </c>
      <c r="B15" s="231">
        <v>0.28477492300000001</v>
      </c>
      <c r="C15" s="302" t="s">
        <v>2765</v>
      </c>
      <c r="D15" s="302" t="s">
        <v>2761</v>
      </c>
      <c r="E15" s="302" t="s">
        <v>2572</v>
      </c>
      <c r="F15" s="319"/>
      <c r="H15" s="80"/>
      <c r="I15" s="80"/>
      <c r="J15" s="301" t="s">
        <v>2766</v>
      </c>
      <c r="K15" s="325">
        <f t="shared" si="0"/>
        <v>10112326.151028</v>
      </c>
      <c r="L15" s="321" t="s">
        <v>2576</v>
      </c>
      <c r="M15" s="302"/>
      <c r="N15" s="80"/>
      <c r="O15" s="80"/>
      <c r="P15" s="80"/>
      <c r="Q15" s="80"/>
      <c r="R15" s="80"/>
      <c r="S15" s="80"/>
    </row>
    <row r="16" spans="1:19" x14ac:dyDescent="0.25">
      <c r="A16" s="301" t="s">
        <v>210</v>
      </c>
      <c r="B16" s="140">
        <v>0</v>
      </c>
      <c r="C16" s="302" t="s">
        <v>2765</v>
      </c>
      <c r="D16" s="302" t="s">
        <v>2767</v>
      </c>
      <c r="E16" s="302" t="s">
        <v>2572</v>
      </c>
      <c r="F16" s="319"/>
      <c r="H16" s="80"/>
      <c r="I16" s="80"/>
      <c r="J16" s="301" t="s">
        <v>355</v>
      </c>
      <c r="K16" s="325">
        <f t="shared" si="0"/>
        <v>3968804.0550600002</v>
      </c>
      <c r="L16" s="339" t="s">
        <v>59</v>
      </c>
      <c r="M16" s="302"/>
      <c r="N16" s="80"/>
      <c r="O16" s="80"/>
      <c r="P16" s="80"/>
      <c r="Q16" s="80"/>
      <c r="R16" s="80"/>
      <c r="S16" s="80"/>
    </row>
    <row r="17" spans="1:19" x14ac:dyDescent="0.25">
      <c r="A17" s="301" t="s">
        <v>216</v>
      </c>
      <c r="B17" s="140">
        <v>2.5649999999999999E-2</v>
      </c>
      <c r="C17" s="302" t="s">
        <v>2765</v>
      </c>
      <c r="D17" s="302" t="s">
        <v>2761</v>
      </c>
      <c r="E17" s="302" t="s">
        <v>2572</v>
      </c>
      <c r="F17" s="319"/>
      <c r="H17" s="80"/>
      <c r="I17" s="80"/>
      <c r="J17" s="301" t="s">
        <v>2554</v>
      </c>
      <c r="K17" s="325">
        <f t="shared" si="0"/>
        <v>337512.79500839999</v>
      </c>
      <c r="L17" s="339" t="s">
        <v>59</v>
      </c>
      <c r="M17" s="302"/>
      <c r="N17" s="80"/>
      <c r="O17" s="80"/>
      <c r="P17" s="80"/>
      <c r="Q17" s="80"/>
      <c r="R17" s="80"/>
      <c r="S17" s="80"/>
    </row>
    <row r="18" spans="1:19" x14ac:dyDescent="0.25">
      <c r="A18" s="301" t="s">
        <v>429</v>
      </c>
      <c r="B18" s="140">
        <v>0.31704033300000001</v>
      </c>
      <c r="C18" s="302" t="s">
        <v>2582</v>
      </c>
      <c r="D18" s="302" t="s">
        <v>2761</v>
      </c>
      <c r="E18" s="302" t="s">
        <v>2592</v>
      </c>
      <c r="F18" s="319"/>
      <c r="H18" s="80"/>
      <c r="I18" s="80"/>
      <c r="J18" s="301" t="s">
        <v>214</v>
      </c>
      <c r="K18" s="340">
        <f>B15*K4</f>
        <v>312512.00050020003</v>
      </c>
      <c r="L18" s="339" t="s">
        <v>2596</v>
      </c>
      <c r="M18" s="302" t="s">
        <v>2768</v>
      </c>
      <c r="N18" s="80"/>
      <c r="O18" s="80"/>
      <c r="P18" s="80"/>
      <c r="Q18" s="80"/>
      <c r="R18" s="80"/>
      <c r="S18" s="80"/>
    </row>
    <row r="19" spans="1:19" x14ac:dyDescent="0.25">
      <c r="A19" s="341" t="s">
        <v>396</v>
      </c>
      <c r="B19" s="140">
        <v>0.33</v>
      </c>
      <c r="C19" s="302" t="s">
        <v>2582</v>
      </c>
      <c r="D19" s="302" t="s">
        <v>2761</v>
      </c>
      <c r="E19" s="302" t="s">
        <v>2592</v>
      </c>
      <c r="F19" s="319"/>
      <c r="H19" s="80"/>
      <c r="I19" s="80"/>
      <c r="J19" s="301" t="s">
        <v>2597</v>
      </c>
      <c r="K19" s="325">
        <f t="shared" si="0"/>
        <v>0</v>
      </c>
      <c r="L19" s="339" t="s">
        <v>2596</v>
      </c>
      <c r="M19" s="302"/>
      <c r="N19" s="80"/>
      <c r="O19" s="80"/>
      <c r="P19" s="80"/>
      <c r="Q19" s="80"/>
      <c r="R19" s="80"/>
      <c r="S19" s="80"/>
    </row>
    <row r="20" spans="1:19" x14ac:dyDescent="0.25">
      <c r="A20" s="301" t="s">
        <v>372</v>
      </c>
      <c r="B20" s="140">
        <v>0.248502268</v>
      </c>
      <c r="C20" s="302" t="s">
        <v>2582</v>
      </c>
      <c r="D20" s="302" t="s">
        <v>132</v>
      </c>
      <c r="E20" s="302" t="s">
        <v>2592</v>
      </c>
      <c r="F20" s="319"/>
      <c r="H20" s="80"/>
      <c r="I20" s="80"/>
      <c r="J20" s="301" t="s">
        <v>216</v>
      </c>
      <c r="K20" s="325">
        <f t="shared" si="0"/>
        <v>28148.309999999998</v>
      </c>
      <c r="L20" s="339" t="s">
        <v>2598</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81" t="s">
        <v>2600</v>
      </c>
      <c r="K22" s="581"/>
      <c r="L22" s="581"/>
      <c r="M22" s="581"/>
      <c r="N22" s="80"/>
      <c r="O22" s="80"/>
      <c r="P22" s="80"/>
      <c r="Q22" s="80"/>
      <c r="R22" s="80"/>
      <c r="S22" s="80"/>
    </row>
    <row r="23" spans="1:19" x14ac:dyDescent="0.25">
      <c r="E23" s="319"/>
      <c r="F23" s="319"/>
      <c r="H23" s="80"/>
      <c r="I23" s="80"/>
      <c r="J23" s="99" t="s">
        <v>2573</v>
      </c>
      <c r="K23" s="99" t="s">
        <v>2574</v>
      </c>
      <c r="L23" s="101" t="s">
        <v>2563</v>
      </c>
      <c r="M23" s="102" t="s">
        <v>2564</v>
      </c>
      <c r="N23" s="80"/>
      <c r="O23" s="80"/>
      <c r="P23" s="80"/>
      <c r="Q23" s="80"/>
      <c r="R23" s="80"/>
      <c r="S23" s="80"/>
    </row>
    <row r="24" spans="1:19" x14ac:dyDescent="0.25">
      <c r="E24" s="319"/>
      <c r="F24" s="319"/>
      <c r="H24" s="80"/>
      <c r="I24" s="80"/>
      <c r="J24" s="301" t="s">
        <v>429</v>
      </c>
      <c r="K24" s="325">
        <f>(B18*K4)+(K13)</f>
        <v>363868.23906892742</v>
      </c>
      <c r="L24" s="302" t="s">
        <v>2576</v>
      </c>
      <c r="M24" s="302" t="s">
        <v>2601</v>
      </c>
      <c r="N24" s="80"/>
      <c r="O24" s="80"/>
      <c r="P24" s="80"/>
      <c r="Q24" s="80"/>
      <c r="R24" s="80"/>
      <c r="S24" s="80"/>
    </row>
    <row r="25" spans="1:19" x14ac:dyDescent="0.25">
      <c r="E25" s="319"/>
      <c r="F25" s="319"/>
      <c r="H25" s="80"/>
      <c r="I25" s="80"/>
      <c r="J25" s="301" t="s">
        <v>396</v>
      </c>
      <c r="K25" s="302">
        <f>B19*K4</f>
        <v>362142</v>
      </c>
      <c r="L25" s="302" t="s">
        <v>2576</v>
      </c>
      <c r="M25" s="302"/>
      <c r="N25" s="80"/>
      <c r="O25" s="80"/>
      <c r="P25" s="80"/>
      <c r="Q25" s="80"/>
      <c r="R25" s="80"/>
      <c r="S25" s="80"/>
    </row>
    <row r="26" spans="1:19" x14ac:dyDescent="0.25">
      <c r="E26" s="319"/>
      <c r="F26" s="319"/>
      <c r="H26" s="80"/>
      <c r="I26" s="80"/>
      <c r="J26" s="303" t="s">
        <v>2769</v>
      </c>
      <c r="K26" s="313">
        <f>K4*B20</f>
        <v>272706.38890319999</v>
      </c>
      <c r="L26" s="302" t="s">
        <v>2576</v>
      </c>
      <c r="M26" s="304" t="s">
        <v>2602</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19"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2561</v>
      </c>
      <c r="B1" s="142" t="s">
        <v>2562</v>
      </c>
      <c r="C1" s="143" t="s">
        <v>2563</v>
      </c>
      <c r="D1" s="143" t="s">
        <v>2564</v>
      </c>
      <c r="E1" s="143" t="s">
        <v>2565</v>
      </c>
      <c r="G1" s="139" t="s">
        <v>94</v>
      </c>
      <c r="H1" s="85" t="s">
        <v>2603</v>
      </c>
      <c r="K1" s="592" t="s">
        <v>2567</v>
      </c>
      <c r="L1" s="592"/>
      <c r="M1" s="592"/>
      <c r="N1" s="592"/>
    </row>
    <row r="2" spans="1:14" x14ac:dyDescent="0.25">
      <c r="A2" s="320" t="s">
        <v>327</v>
      </c>
      <c r="B2" s="144">
        <v>1.431203</v>
      </c>
      <c r="C2" s="302" t="s">
        <v>2582</v>
      </c>
      <c r="D2" s="302" t="s">
        <v>2770</v>
      </c>
      <c r="E2" s="302" t="s">
        <v>2572</v>
      </c>
      <c r="K2" s="581" t="s">
        <v>2569</v>
      </c>
      <c r="L2" s="581"/>
      <c r="M2" s="581"/>
      <c r="N2" s="581"/>
    </row>
    <row r="3" spans="1:14" x14ac:dyDescent="0.25">
      <c r="A3" s="301" t="s">
        <v>321</v>
      </c>
      <c r="B3" s="144">
        <v>1.90139E-2</v>
      </c>
      <c r="C3" s="302" t="s">
        <v>2582</v>
      </c>
      <c r="D3" s="302" t="s">
        <v>2770</v>
      </c>
      <c r="E3" s="302" t="s">
        <v>2572</v>
      </c>
      <c r="K3" s="99" t="s">
        <v>2573</v>
      </c>
      <c r="L3" s="99" t="s">
        <v>2574</v>
      </c>
      <c r="M3" s="101" t="s">
        <v>2563</v>
      </c>
      <c r="N3" s="102" t="s">
        <v>2564</v>
      </c>
    </row>
    <row r="4" spans="1:14" x14ac:dyDescent="0.25">
      <c r="A4" s="301" t="s">
        <v>229</v>
      </c>
      <c r="B4" s="144">
        <v>1.1192199999999999E-2</v>
      </c>
      <c r="C4" s="302" t="s">
        <v>2582</v>
      </c>
      <c r="D4" s="302" t="s">
        <v>2770</v>
      </c>
      <c r="E4" s="302" t="s">
        <v>2572</v>
      </c>
      <c r="K4" s="320" t="s">
        <v>248</v>
      </c>
      <c r="L4" s="320">
        <f>CornCult!K26</f>
        <v>493830</v>
      </c>
      <c r="M4" s="302" t="s">
        <v>2576</v>
      </c>
      <c r="N4" s="308" t="s">
        <v>2762</v>
      </c>
    </row>
    <row r="5" spans="1:14" x14ac:dyDescent="0.25">
      <c r="A5" s="301" t="s">
        <v>251</v>
      </c>
      <c r="B5" s="144">
        <v>1.1110399999999999E-2</v>
      </c>
      <c r="C5" s="302" t="s">
        <v>2582</v>
      </c>
      <c r="D5" s="302" t="s">
        <v>2770</v>
      </c>
      <c r="E5" s="302" t="s">
        <v>2572</v>
      </c>
      <c r="K5" s="320" t="s">
        <v>327</v>
      </c>
      <c r="L5" s="325">
        <f t="shared" ref="L5:L19" si="0">B2*$L$4</f>
        <v>706770.97748999996</v>
      </c>
      <c r="M5" s="302" t="s">
        <v>2576</v>
      </c>
      <c r="N5" s="302"/>
    </row>
    <row r="6" spans="1:14" x14ac:dyDescent="0.25">
      <c r="A6" s="301" t="s">
        <v>486</v>
      </c>
      <c r="B6" s="144">
        <v>1.3641E-3</v>
      </c>
      <c r="C6" s="302" t="s">
        <v>2582</v>
      </c>
      <c r="D6" s="302" t="s">
        <v>2770</v>
      </c>
      <c r="E6" s="302" t="s">
        <v>2572</v>
      </c>
      <c r="K6" s="301" t="s">
        <v>321</v>
      </c>
      <c r="L6" s="325">
        <f t="shared" si="0"/>
        <v>9389.6342370000002</v>
      </c>
      <c r="M6" s="302" t="s">
        <v>2576</v>
      </c>
      <c r="N6" s="302"/>
    </row>
    <row r="7" spans="1:14" x14ac:dyDescent="0.25">
      <c r="A7" s="301" t="s">
        <v>267</v>
      </c>
      <c r="B7" s="144">
        <v>2.3215199999999998E-2</v>
      </c>
      <c r="C7" s="302" t="s">
        <v>2582</v>
      </c>
      <c r="D7" s="302" t="s">
        <v>2770</v>
      </c>
      <c r="E7" s="302" t="s">
        <v>2572</v>
      </c>
      <c r="K7" s="301" t="s">
        <v>229</v>
      </c>
      <c r="L7" s="325">
        <f t="shared" si="0"/>
        <v>5527.0441259999998</v>
      </c>
      <c r="M7" s="302" t="s">
        <v>2576</v>
      </c>
      <c r="N7" s="302"/>
    </row>
    <row r="8" spans="1:14" x14ac:dyDescent="0.25">
      <c r="A8" s="301" t="s">
        <v>557</v>
      </c>
      <c r="B8" s="144">
        <v>1.5760000000000001E-4</v>
      </c>
      <c r="C8" s="302" t="s">
        <v>2582</v>
      </c>
      <c r="D8" s="302" t="s">
        <v>2770</v>
      </c>
      <c r="E8" s="302" t="s">
        <v>2572</v>
      </c>
      <c r="K8" s="301" t="s">
        <v>251</v>
      </c>
      <c r="L8" s="325">
        <f t="shared" si="0"/>
        <v>5486.6488319999999</v>
      </c>
      <c r="M8" s="302" t="s">
        <v>2576</v>
      </c>
      <c r="N8" s="302"/>
    </row>
    <row r="9" spans="1:14" x14ac:dyDescent="0.25">
      <c r="A9" s="301" t="s">
        <v>312</v>
      </c>
      <c r="B9" s="144">
        <v>2.16159E-2</v>
      </c>
      <c r="C9" s="302" t="s">
        <v>2582</v>
      </c>
      <c r="D9" s="302" t="s">
        <v>2770</v>
      </c>
      <c r="E9" s="302" t="s">
        <v>2572</v>
      </c>
      <c r="K9" s="301" t="s">
        <v>486</v>
      </c>
      <c r="L9" s="325">
        <f t="shared" si="0"/>
        <v>673.63350300000002</v>
      </c>
      <c r="M9" s="302" t="s">
        <v>2576</v>
      </c>
      <c r="N9" s="302"/>
    </row>
    <row r="10" spans="1:14" x14ac:dyDescent="0.25">
      <c r="A10" s="301" t="s">
        <v>2763</v>
      </c>
      <c r="B10" s="144">
        <v>8.4915000000000008E-3</v>
      </c>
      <c r="C10" s="302" t="s">
        <v>2582</v>
      </c>
      <c r="D10" s="302" t="s">
        <v>2770</v>
      </c>
      <c r="E10" s="302" t="s">
        <v>2572</v>
      </c>
      <c r="K10" s="301" t="s">
        <v>267</v>
      </c>
      <c r="L10" s="325">
        <f t="shared" si="0"/>
        <v>11464.362216</v>
      </c>
      <c r="M10" s="302" t="s">
        <v>2576</v>
      </c>
      <c r="N10" s="302"/>
    </row>
    <row r="11" spans="1:14" x14ac:dyDescent="0.25">
      <c r="A11" s="301" t="s">
        <v>353</v>
      </c>
      <c r="B11" s="144">
        <v>2.444E-2</v>
      </c>
      <c r="C11" s="302" t="s">
        <v>2582</v>
      </c>
      <c r="D11" s="302" t="s">
        <v>2770</v>
      </c>
      <c r="E11" s="302" t="s">
        <v>2572</v>
      </c>
      <c r="K11" s="301" t="s">
        <v>557</v>
      </c>
      <c r="L11" s="325">
        <f t="shared" si="0"/>
        <v>77.827607999999998</v>
      </c>
      <c r="M11" s="302" t="s">
        <v>2576</v>
      </c>
      <c r="N11" s="302"/>
    </row>
    <row r="12" spans="1:14" x14ac:dyDescent="0.25">
      <c r="A12" s="301" t="s">
        <v>355</v>
      </c>
      <c r="B12" s="144">
        <v>0</v>
      </c>
      <c r="C12" s="302" t="s">
        <v>2599</v>
      </c>
      <c r="D12" s="302" t="s">
        <v>2771</v>
      </c>
      <c r="E12" s="302" t="s">
        <v>2572</v>
      </c>
      <c r="K12" s="301" t="s">
        <v>312</v>
      </c>
      <c r="L12" s="325">
        <f t="shared" si="0"/>
        <v>10674.579897</v>
      </c>
      <c r="M12" s="302" t="s">
        <v>2576</v>
      </c>
      <c r="N12" s="302"/>
    </row>
    <row r="13" spans="1:14" x14ac:dyDescent="0.25">
      <c r="A13" s="301" t="s">
        <v>2554</v>
      </c>
      <c r="B13" s="144">
        <v>0.68386449400000004</v>
      </c>
      <c r="C13" s="302" t="s">
        <v>2599</v>
      </c>
      <c r="D13" s="302" t="s">
        <v>2770</v>
      </c>
      <c r="E13" s="302" t="s">
        <v>2572</v>
      </c>
      <c r="K13" s="301" t="s">
        <v>2763</v>
      </c>
      <c r="L13" s="325">
        <f t="shared" si="0"/>
        <v>4193.3574450000006</v>
      </c>
      <c r="M13" s="302" t="s">
        <v>2576</v>
      </c>
      <c r="N13" s="302"/>
    </row>
    <row r="14" spans="1:14" x14ac:dyDescent="0.25">
      <c r="A14" s="301" t="s">
        <v>214</v>
      </c>
      <c r="B14" s="144">
        <v>0.43969999999999998</v>
      </c>
      <c r="C14" s="302" t="s">
        <v>2765</v>
      </c>
      <c r="D14" s="302" t="s">
        <v>2770</v>
      </c>
      <c r="E14" s="302" t="s">
        <v>2572</v>
      </c>
      <c r="K14" s="301" t="s">
        <v>353</v>
      </c>
      <c r="L14" s="325">
        <f t="shared" si="0"/>
        <v>12069.2052</v>
      </c>
      <c r="M14" s="302" t="s">
        <v>2576</v>
      </c>
      <c r="N14" s="302"/>
    </row>
    <row r="15" spans="1:14" x14ac:dyDescent="0.25">
      <c r="A15" s="301" t="s">
        <v>210</v>
      </c>
      <c r="B15" s="144">
        <v>2.025205E-3</v>
      </c>
      <c r="C15" s="302" t="s">
        <v>2765</v>
      </c>
      <c r="D15" s="302" t="s">
        <v>2770</v>
      </c>
      <c r="E15" s="302" t="s">
        <v>2572</v>
      </c>
      <c r="K15" s="301" t="s">
        <v>355</v>
      </c>
      <c r="L15" s="325">
        <f t="shared" si="0"/>
        <v>0</v>
      </c>
      <c r="M15" s="302" t="s">
        <v>59</v>
      </c>
      <c r="N15" s="302"/>
    </row>
    <row r="16" spans="1:14" x14ac:dyDescent="0.25">
      <c r="A16" s="301" t="s">
        <v>216</v>
      </c>
      <c r="B16" s="144">
        <v>2.8186299999999999E-3</v>
      </c>
      <c r="C16" s="302" t="s">
        <v>2765</v>
      </c>
      <c r="D16" s="302" t="s">
        <v>2770</v>
      </c>
      <c r="E16" s="302" t="s">
        <v>2572</v>
      </c>
      <c r="K16" s="301" t="s">
        <v>2554</v>
      </c>
      <c r="L16" s="325">
        <f t="shared" si="0"/>
        <v>337712.80307202</v>
      </c>
      <c r="M16" s="302" t="s">
        <v>59</v>
      </c>
      <c r="N16" s="302"/>
    </row>
    <row r="17" spans="1:14" x14ac:dyDescent="0.25">
      <c r="A17" s="301" t="s">
        <v>429</v>
      </c>
      <c r="B17" s="140">
        <v>0.20808320999999999</v>
      </c>
      <c r="C17" s="302" t="s">
        <v>2582</v>
      </c>
      <c r="D17" s="302" t="s">
        <v>2770</v>
      </c>
      <c r="E17" s="302" t="s">
        <v>2592</v>
      </c>
      <c r="K17" s="301" t="s">
        <v>214</v>
      </c>
      <c r="L17" s="325">
        <f t="shared" si="0"/>
        <v>217137.05099999998</v>
      </c>
      <c r="M17" s="302" t="s">
        <v>2596</v>
      </c>
      <c r="N17" s="302"/>
    </row>
    <row r="18" spans="1:14" x14ac:dyDescent="0.25">
      <c r="A18" s="301" t="s">
        <v>2554</v>
      </c>
      <c r="B18" s="140">
        <v>1.0012300000000001</v>
      </c>
      <c r="C18" s="302" t="s">
        <v>2599</v>
      </c>
      <c r="D18" s="302" t="s">
        <v>2770</v>
      </c>
      <c r="E18" s="302" t="s">
        <v>2592</v>
      </c>
      <c r="K18" s="301" t="s">
        <v>2597</v>
      </c>
      <c r="L18" s="325">
        <f t="shared" si="0"/>
        <v>1000.10698515</v>
      </c>
      <c r="M18" s="302" t="s">
        <v>2596</v>
      </c>
      <c r="N18" s="302"/>
    </row>
    <row r="19" spans="1:14" x14ac:dyDescent="0.25">
      <c r="A19" s="329"/>
      <c r="B19" s="319"/>
      <c r="C19" s="319"/>
      <c r="D19" s="319"/>
      <c r="E19" s="319"/>
      <c r="K19" s="301" t="s">
        <v>216</v>
      </c>
      <c r="L19" s="325">
        <f t="shared" si="0"/>
        <v>1391.9240528999999</v>
      </c>
      <c r="M19" s="302" t="s">
        <v>2598</v>
      </c>
      <c r="N19" s="302"/>
    </row>
    <row r="20" spans="1:14" x14ac:dyDescent="0.25">
      <c r="E20" s="319"/>
      <c r="K20" s="329"/>
      <c r="L20" s="319"/>
      <c r="M20" s="319"/>
      <c r="N20" s="319"/>
    </row>
    <row r="21" spans="1:14" x14ac:dyDescent="0.25">
      <c r="E21" s="319"/>
      <c r="K21" s="581" t="s">
        <v>2600</v>
      </c>
      <c r="L21" s="581"/>
      <c r="M21" s="581"/>
      <c r="N21" s="581"/>
    </row>
    <row r="22" spans="1:14" x14ac:dyDescent="0.25">
      <c r="E22" s="319"/>
      <c r="K22" s="99" t="s">
        <v>2573</v>
      </c>
      <c r="L22" s="99" t="s">
        <v>2574</v>
      </c>
      <c r="M22" s="101" t="s">
        <v>2563</v>
      </c>
      <c r="N22" s="102" t="s">
        <v>2564</v>
      </c>
    </row>
    <row r="23" spans="1:14" x14ac:dyDescent="0.25">
      <c r="E23" s="319"/>
      <c r="K23" s="301" t="s">
        <v>429</v>
      </c>
      <c r="L23" s="325">
        <f>($L$4*B17)+L14</f>
        <v>114826.9367943</v>
      </c>
      <c r="M23" s="343" t="s">
        <v>2576</v>
      </c>
      <c r="N23" s="302" t="s">
        <v>2601</v>
      </c>
    </row>
    <row r="24" spans="1:14" x14ac:dyDescent="0.25">
      <c r="E24" s="319"/>
      <c r="K24" s="301" t="s">
        <v>2554</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topLeftCell="E1" workbookViewId="0">
      <selection activeCell="AC4" sqref="AC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2561</v>
      </c>
      <c r="B1" s="142" t="s">
        <v>2562</v>
      </c>
      <c r="C1" s="143" t="s">
        <v>2563</v>
      </c>
      <c r="D1" s="143" t="s">
        <v>2564</v>
      </c>
      <c r="E1" s="143" t="s">
        <v>2565</v>
      </c>
      <c r="J1" s="397" t="s">
        <v>2567</v>
      </c>
      <c r="K1" s="397"/>
      <c r="L1" s="397" t="s">
        <v>2772</v>
      </c>
      <c r="M1" s="397"/>
      <c r="P1" s="397" t="s">
        <v>2567</v>
      </c>
      <c r="Q1" s="397"/>
      <c r="R1" s="397" t="s">
        <v>2773</v>
      </c>
      <c r="S1" s="397"/>
      <c r="V1" s="397" t="s">
        <v>2567</v>
      </c>
      <c r="W1" s="397"/>
      <c r="X1" s="397" t="s">
        <v>529</v>
      </c>
      <c r="Y1" s="397"/>
      <c r="AB1" s="397" t="s">
        <v>2567</v>
      </c>
      <c r="AC1" s="397"/>
      <c r="AD1" s="397" t="s">
        <v>2774</v>
      </c>
      <c r="AE1" s="397"/>
    </row>
    <row r="2" spans="1:31" x14ac:dyDescent="0.25">
      <c r="A2" s="320" t="s">
        <v>327</v>
      </c>
      <c r="B2" s="144">
        <v>0.55098000000000003</v>
      </c>
      <c r="C2" s="302" t="s">
        <v>2582</v>
      </c>
      <c r="D2" s="302" t="s">
        <v>2623</v>
      </c>
      <c r="E2" s="302" t="s">
        <v>2572</v>
      </c>
      <c r="J2" s="581" t="s">
        <v>2569</v>
      </c>
      <c r="K2" s="581"/>
      <c r="L2" s="581"/>
      <c r="M2" s="581"/>
      <c r="P2" s="581" t="s">
        <v>2569</v>
      </c>
      <c r="Q2" s="581"/>
      <c r="R2" s="581"/>
      <c r="S2" s="581"/>
      <c r="V2" s="581" t="s">
        <v>2569</v>
      </c>
      <c r="W2" s="581"/>
      <c r="X2" s="581"/>
      <c r="Y2" s="581"/>
      <c r="AB2" s="581" t="s">
        <v>2569</v>
      </c>
      <c r="AC2" s="581"/>
      <c r="AD2" s="581"/>
      <c r="AE2" s="581"/>
    </row>
    <row r="3" spans="1:31" x14ac:dyDescent="0.25">
      <c r="A3" s="301" t="s">
        <v>318</v>
      </c>
      <c r="B3" s="144">
        <v>0.27505000000000002</v>
      </c>
      <c r="C3" s="302" t="s">
        <v>2582</v>
      </c>
      <c r="D3" s="302" t="s">
        <v>2623</v>
      </c>
      <c r="E3" s="302" t="s">
        <v>2572</v>
      </c>
      <c r="J3" s="99" t="s">
        <v>2573</v>
      </c>
      <c r="K3" s="99" t="s">
        <v>2574</v>
      </c>
      <c r="L3" s="101" t="s">
        <v>2563</v>
      </c>
      <c r="M3" s="102" t="s">
        <v>2564</v>
      </c>
      <c r="P3" s="99" t="s">
        <v>2573</v>
      </c>
      <c r="Q3" s="99" t="s">
        <v>2574</v>
      </c>
      <c r="R3" s="101" t="s">
        <v>2563</v>
      </c>
      <c r="S3" s="102" t="s">
        <v>2564</v>
      </c>
      <c r="V3" s="99" t="s">
        <v>2573</v>
      </c>
      <c r="W3" s="99" t="s">
        <v>2574</v>
      </c>
      <c r="X3" s="101" t="s">
        <v>2563</v>
      </c>
      <c r="Y3" s="102" t="s">
        <v>2564</v>
      </c>
      <c r="AB3" s="99" t="s">
        <v>2573</v>
      </c>
      <c r="AC3" s="99" t="s">
        <v>2574</v>
      </c>
      <c r="AD3" s="101" t="s">
        <v>2563</v>
      </c>
      <c r="AE3" s="102" t="s">
        <v>2564</v>
      </c>
    </row>
    <row r="4" spans="1:31" x14ac:dyDescent="0.25">
      <c r="A4" s="301" t="s">
        <v>238</v>
      </c>
      <c r="B4" s="144">
        <v>1.2841999999999999E-4</v>
      </c>
      <c r="C4" s="302" t="s">
        <v>2582</v>
      </c>
      <c r="D4" s="302" t="s">
        <v>2623</v>
      </c>
      <c r="E4" s="302" t="s">
        <v>2572</v>
      </c>
      <c r="J4" s="320" t="s">
        <v>337</v>
      </c>
      <c r="K4" s="320">
        <f>FPlanCult!K21</f>
        <v>1152500</v>
      </c>
      <c r="L4" s="321" t="s">
        <v>2576</v>
      </c>
      <c r="M4" s="308" t="s">
        <v>2775</v>
      </c>
      <c r="P4" s="320" t="s">
        <v>337</v>
      </c>
      <c r="Q4" s="320">
        <f>GrassCult!K21</f>
        <v>896000</v>
      </c>
      <c r="R4" s="321" t="s">
        <v>2576</v>
      </c>
      <c r="S4" s="308" t="s">
        <v>2776</v>
      </c>
      <c r="V4" s="320" t="s">
        <v>337</v>
      </c>
      <c r="W4" s="310">
        <f>MiscCult!K18</f>
        <v>2200000</v>
      </c>
      <c r="X4" s="321" t="s">
        <v>2576</v>
      </c>
      <c r="Y4" s="308" t="s">
        <v>2777</v>
      </c>
      <c r="AB4" s="320" t="s">
        <v>337</v>
      </c>
      <c r="AC4" s="320">
        <f>FResCult!K12</f>
        <v>1000000</v>
      </c>
      <c r="AD4" s="321" t="s">
        <v>2576</v>
      </c>
      <c r="AE4" s="308" t="s">
        <v>2778</v>
      </c>
    </row>
    <row r="5" spans="1:31" x14ac:dyDescent="0.25">
      <c r="A5" s="301" t="s">
        <v>224</v>
      </c>
      <c r="B5" s="144">
        <v>1.47505</v>
      </c>
      <c r="C5" s="302" t="s">
        <v>2582</v>
      </c>
      <c r="D5" s="302" t="s">
        <v>2623</v>
      </c>
      <c r="E5" s="302" t="s">
        <v>2572</v>
      </c>
      <c r="J5" s="301" t="s">
        <v>327</v>
      </c>
      <c r="K5" s="325">
        <f>K4*B2</f>
        <v>635004.45000000007</v>
      </c>
      <c r="L5" s="321" t="s">
        <v>2576</v>
      </c>
      <c r="M5" s="302"/>
      <c r="P5" s="301" t="s">
        <v>327</v>
      </c>
      <c r="Q5" s="325">
        <f>B2*$Q$4</f>
        <v>493678.08000000002</v>
      </c>
      <c r="R5" s="321" t="s">
        <v>2576</v>
      </c>
      <c r="S5" s="302"/>
      <c r="V5" s="301" t="s">
        <v>327</v>
      </c>
      <c r="W5" s="454">
        <f>$W$4*B2</f>
        <v>1212156</v>
      </c>
      <c r="X5" s="321" t="s">
        <v>2576</v>
      </c>
      <c r="Y5" s="302"/>
      <c r="AB5" s="301" t="s">
        <v>327</v>
      </c>
      <c r="AC5" s="325">
        <f t="shared" ref="AC5:AC12" si="0">$AC$4*B2</f>
        <v>550980</v>
      </c>
      <c r="AD5" s="321" t="s">
        <v>2576</v>
      </c>
      <c r="AE5" s="302"/>
    </row>
    <row r="6" spans="1:31" x14ac:dyDescent="0.25">
      <c r="A6" s="301" t="s">
        <v>367</v>
      </c>
      <c r="B6" s="144">
        <v>2.4295000000000001E-2</v>
      </c>
      <c r="C6" s="302" t="s">
        <v>2582</v>
      </c>
      <c r="D6" s="302" t="s">
        <v>2623</v>
      </c>
      <c r="E6" s="302" t="s">
        <v>2572</v>
      </c>
      <c r="J6" s="301" t="s">
        <v>318</v>
      </c>
      <c r="K6" s="325">
        <f>B3*K4</f>
        <v>316995.125</v>
      </c>
      <c r="L6" s="321" t="s">
        <v>2576</v>
      </c>
      <c r="M6" s="302"/>
      <c r="P6" s="301" t="s">
        <v>318</v>
      </c>
      <c r="Q6" s="325">
        <f t="shared" ref="Q6:Q12" si="1">B3*$Q$4</f>
        <v>246444.80000000002</v>
      </c>
      <c r="R6" s="321" t="s">
        <v>2576</v>
      </c>
      <c r="S6" s="302"/>
      <c r="V6" s="301" t="s">
        <v>318</v>
      </c>
      <c r="W6" s="454">
        <f t="shared" ref="W6:W12" si="2">$W$4*B3</f>
        <v>605110</v>
      </c>
      <c r="X6" s="321" t="s">
        <v>2576</v>
      </c>
      <c r="Y6" s="302"/>
      <c r="AB6" s="301" t="s">
        <v>318</v>
      </c>
      <c r="AC6" s="325">
        <f t="shared" si="0"/>
        <v>275050</v>
      </c>
      <c r="AD6" s="321" t="s">
        <v>2576</v>
      </c>
      <c r="AE6" s="302"/>
    </row>
    <row r="7" spans="1:31" x14ac:dyDescent="0.25">
      <c r="A7" s="301" t="s">
        <v>347</v>
      </c>
      <c r="B7" s="144">
        <v>0.8599</v>
      </c>
      <c r="C7" s="302" t="s">
        <v>2599</v>
      </c>
      <c r="D7" s="302" t="s">
        <v>2623</v>
      </c>
      <c r="E7" s="302" t="s">
        <v>2572</v>
      </c>
      <c r="J7" s="301" t="s">
        <v>238</v>
      </c>
      <c r="K7" s="325">
        <f>B4*K4</f>
        <v>148.00405000000001</v>
      </c>
      <c r="L7" s="321" t="s">
        <v>2576</v>
      </c>
      <c r="M7" s="302"/>
      <c r="P7" s="301" t="s">
        <v>238</v>
      </c>
      <c r="Q7" s="325">
        <f t="shared" si="1"/>
        <v>115.06432</v>
      </c>
      <c r="R7" s="321" t="s">
        <v>2576</v>
      </c>
      <c r="S7" s="302"/>
      <c r="V7" s="301" t="s">
        <v>238</v>
      </c>
      <c r="W7" s="454">
        <f t="shared" si="2"/>
        <v>282.524</v>
      </c>
      <c r="X7" s="321" t="s">
        <v>2576</v>
      </c>
      <c r="Y7" s="302"/>
      <c r="AB7" s="301" t="s">
        <v>238</v>
      </c>
      <c r="AC7" s="325">
        <f t="shared" si="0"/>
        <v>128.41999999999999</v>
      </c>
      <c r="AD7" s="321" t="s">
        <v>2576</v>
      </c>
      <c r="AE7" s="302"/>
    </row>
    <row r="8" spans="1:31" x14ac:dyDescent="0.25">
      <c r="A8" s="301" t="s">
        <v>216</v>
      </c>
      <c r="B8" s="144">
        <v>6.0737999999999999E-3</v>
      </c>
      <c r="C8" s="302" t="s">
        <v>2765</v>
      </c>
      <c r="D8" s="302" t="s">
        <v>2623</v>
      </c>
      <c r="E8" s="302" t="s">
        <v>2572</v>
      </c>
      <c r="J8" s="301" t="s">
        <v>224</v>
      </c>
      <c r="K8" s="325">
        <f>K4*B5</f>
        <v>1699995.125</v>
      </c>
      <c r="L8" s="321" t="s">
        <v>2576</v>
      </c>
      <c r="M8" s="302"/>
      <c r="P8" s="301" t="s">
        <v>224</v>
      </c>
      <c r="Q8" s="325">
        <f t="shared" si="1"/>
        <v>1321644.8</v>
      </c>
      <c r="R8" s="321" t="s">
        <v>2576</v>
      </c>
      <c r="S8" s="302"/>
      <c r="V8" s="301" t="s">
        <v>224</v>
      </c>
      <c r="W8" s="454">
        <f t="shared" si="2"/>
        <v>3245110</v>
      </c>
      <c r="X8" s="321" t="s">
        <v>2576</v>
      </c>
      <c r="Y8" s="302"/>
      <c r="AB8" s="301" t="s">
        <v>224</v>
      </c>
      <c r="AC8" s="325">
        <f t="shared" si="0"/>
        <v>1475050</v>
      </c>
      <c r="AD8" s="321" t="s">
        <v>2576</v>
      </c>
      <c r="AE8" s="302"/>
    </row>
    <row r="9" spans="1:31" x14ac:dyDescent="0.25">
      <c r="A9" s="301" t="s">
        <v>214</v>
      </c>
      <c r="B9" s="144">
        <v>0.65508999999999995</v>
      </c>
      <c r="C9" s="302" t="s">
        <v>2765</v>
      </c>
      <c r="D9" s="302" t="s">
        <v>2623</v>
      </c>
      <c r="E9" s="302" t="s">
        <v>2572</v>
      </c>
      <c r="J9" s="301" t="s">
        <v>2779</v>
      </c>
      <c r="K9" s="325">
        <f>K4*B6</f>
        <v>27999.987499999999</v>
      </c>
      <c r="L9" s="321" t="s">
        <v>2576</v>
      </c>
      <c r="M9" s="302"/>
      <c r="P9" s="301" t="s">
        <v>2779</v>
      </c>
      <c r="Q9" s="325">
        <f t="shared" si="1"/>
        <v>21768.32</v>
      </c>
      <c r="R9" s="321" t="s">
        <v>2576</v>
      </c>
      <c r="S9" s="302"/>
      <c r="V9" s="301" t="s">
        <v>2779</v>
      </c>
      <c r="W9" s="454">
        <f t="shared" si="2"/>
        <v>53449</v>
      </c>
      <c r="X9" s="321" t="s">
        <v>2576</v>
      </c>
      <c r="Y9" s="302"/>
      <c r="AB9" s="301" t="s">
        <v>2779</v>
      </c>
      <c r="AC9" s="325">
        <f t="shared" si="0"/>
        <v>24295</v>
      </c>
      <c r="AD9" s="321" t="s">
        <v>2576</v>
      </c>
      <c r="AE9" s="302"/>
    </row>
    <row r="10" spans="1:31" x14ac:dyDescent="0.25">
      <c r="A10" s="301" t="s">
        <v>406</v>
      </c>
      <c r="B10" s="144">
        <v>5.72668E-2</v>
      </c>
      <c r="C10" s="302" t="s">
        <v>2582</v>
      </c>
      <c r="D10" s="302" t="s">
        <v>2623</v>
      </c>
      <c r="E10" s="336" t="s">
        <v>2592</v>
      </c>
      <c r="J10" s="301" t="s">
        <v>347</v>
      </c>
      <c r="K10" s="325">
        <f>K4*B7</f>
        <v>991034.75</v>
      </c>
      <c r="L10" s="321" t="s">
        <v>2576</v>
      </c>
      <c r="M10" s="302"/>
      <c r="P10" s="301" t="s">
        <v>347</v>
      </c>
      <c r="Q10" s="325">
        <f t="shared" si="1"/>
        <v>770470.40000000002</v>
      </c>
      <c r="R10" s="321" t="s">
        <v>2576</v>
      </c>
      <c r="S10" s="302"/>
      <c r="V10" s="301" t="s">
        <v>347</v>
      </c>
      <c r="W10" s="454">
        <f t="shared" si="2"/>
        <v>1891780</v>
      </c>
      <c r="X10" s="321" t="s">
        <v>2576</v>
      </c>
      <c r="Y10" s="302"/>
      <c r="AB10" s="301" t="s">
        <v>347</v>
      </c>
      <c r="AC10" s="325">
        <f t="shared" si="0"/>
        <v>859900</v>
      </c>
      <c r="AD10" s="321" t="s">
        <v>2576</v>
      </c>
      <c r="AE10" s="302"/>
    </row>
    <row r="11" spans="1:31" x14ac:dyDescent="0.25">
      <c r="A11" s="301" t="s">
        <v>372</v>
      </c>
      <c r="B11" s="144">
        <v>0.98475659999999998</v>
      </c>
      <c r="C11" s="302" t="s">
        <v>2582</v>
      </c>
      <c r="D11" s="302" t="s">
        <v>2623</v>
      </c>
      <c r="E11" s="336" t="s">
        <v>2592</v>
      </c>
      <c r="J11" s="301" t="s">
        <v>216</v>
      </c>
      <c r="K11" s="325">
        <f>K4*B8</f>
        <v>7000.0545000000002</v>
      </c>
      <c r="L11" s="321" t="s">
        <v>2598</v>
      </c>
      <c r="M11" s="302"/>
      <c r="P11" s="301" t="s">
        <v>216</v>
      </c>
      <c r="Q11" s="325">
        <f t="shared" si="1"/>
        <v>5442.1247999999996</v>
      </c>
      <c r="R11" s="321" t="s">
        <v>2598</v>
      </c>
      <c r="S11" s="302"/>
      <c r="V11" s="301" t="s">
        <v>216</v>
      </c>
      <c r="W11" s="454">
        <f t="shared" si="2"/>
        <v>13362.36</v>
      </c>
      <c r="X11" s="321" t="s">
        <v>2598</v>
      </c>
      <c r="Y11" s="302"/>
      <c r="AB11" s="301" t="s">
        <v>216</v>
      </c>
      <c r="AC11" s="325">
        <f t="shared" si="0"/>
        <v>6073.8</v>
      </c>
      <c r="AD11" s="321" t="s">
        <v>2598</v>
      </c>
      <c r="AE11" s="302"/>
    </row>
    <row r="12" spans="1:31" x14ac:dyDescent="0.25">
      <c r="A12" s="301" t="s">
        <v>2780</v>
      </c>
      <c r="B12" s="144">
        <v>1.12798</v>
      </c>
      <c r="C12" s="302" t="s">
        <v>2599</v>
      </c>
      <c r="D12" s="302" t="s">
        <v>2623</v>
      </c>
      <c r="E12" s="336"/>
      <c r="J12" s="301" t="s">
        <v>214</v>
      </c>
      <c r="K12" s="325">
        <f>K4*B9</f>
        <v>754991.22499999998</v>
      </c>
      <c r="L12" s="321" t="s">
        <v>2598</v>
      </c>
      <c r="M12" s="302"/>
      <c r="P12" s="301" t="s">
        <v>214</v>
      </c>
      <c r="Q12" s="325">
        <f t="shared" si="1"/>
        <v>586960.6399999999</v>
      </c>
      <c r="R12" s="321" t="s">
        <v>2598</v>
      </c>
      <c r="S12" s="302"/>
      <c r="V12" s="301" t="s">
        <v>214</v>
      </c>
      <c r="W12" s="454">
        <f t="shared" si="2"/>
        <v>1441198</v>
      </c>
      <c r="X12" s="321" t="s">
        <v>2598</v>
      </c>
      <c r="Y12" s="302"/>
      <c r="AB12" s="301" t="s">
        <v>214</v>
      </c>
      <c r="AC12" s="325">
        <f t="shared" si="0"/>
        <v>655090</v>
      </c>
      <c r="AD12" s="321" t="s">
        <v>2598</v>
      </c>
      <c r="AE12" s="302"/>
    </row>
    <row r="13" spans="1:31" x14ac:dyDescent="0.25">
      <c r="A13" s="301" t="s">
        <v>2781</v>
      </c>
      <c r="B13" s="453">
        <v>2E-3</v>
      </c>
      <c r="C13" s="302" t="s">
        <v>2599</v>
      </c>
      <c r="D13" s="302" t="s">
        <v>2623</v>
      </c>
      <c r="E13" s="336"/>
      <c r="J13" s="319"/>
      <c r="K13" s="319"/>
      <c r="L13" s="319"/>
      <c r="M13" s="319"/>
      <c r="P13" s="319"/>
      <c r="Q13" s="319"/>
      <c r="R13" s="319"/>
      <c r="S13" s="319"/>
      <c r="V13" s="319"/>
      <c r="W13" s="455"/>
      <c r="X13" s="319"/>
      <c r="Y13" s="319"/>
      <c r="AB13" s="319"/>
      <c r="AC13" s="319"/>
      <c r="AD13" s="319"/>
      <c r="AE13" s="319"/>
    </row>
    <row r="14" spans="1:31" x14ac:dyDescent="0.25">
      <c r="A14" s="387" t="s">
        <v>562</v>
      </c>
      <c r="B14" s="388">
        <v>0.75139999999999996</v>
      </c>
      <c r="C14" s="344" t="s">
        <v>2582</v>
      </c>
      <c r="D14" s="344" t="s">
        <v>2623</v>
      </c>
      <c r="E14" s="336" t="s">
        <v>2592</v>
      </c>
      <c r="J14" s="581" t="s">
        <v>2600</v>
      </c>
      <c r="K14" s="581"/>
      <c r="L14" s="581"/>
      <c r="M14" s="581"/>
      <c r="P14" s="581" t="s">
        <v>2600</v>
      </c>
      <c r="Q14" s="581"/>
      <c r="R14" s="581"/>
      <c r="S14" s="581"/>
      <c r="V14" s="581" t="s">
        <v>2600</v>
      </c>
      <c r="W14" s="457"/>
      <c r="X14" s="581"/>
      <c r="Y14" s="581"/>
      <c r="AB14" s="581" t="s">
        <v>2600</v>
      </c>
      <c r="AC14" s="581"/>
      <c r="AD14" s="581"/>
      <c r="AE14" s="581"/>
    </row>
    <row r="15" spans="1:31" x14ac:dyDescent="0.25">
      <c r="A15" s="335" t="s">
        <v>427</v>
      </c>
      <c r="B15" s="390">
        <v>1.5620000000000001</v>
      </c>
      <c r="C15" s="336" t="s">
        <v>2599</v>
      </c>
      <c r="D15" s="336" t="s">
        <v>2623</v>
      </c>
      <c r="E15" s="336" t="s">
        <v>2592</v>
      </c>
      <c r="J15" s="99" t="s">
        <v>2573</v>
      </c>
      <c r="K15" s="99" t="s">
        <v>2574</v>
      </c>
      <c r="L15" s="101" t="s">
        <v>2563</v>
      </c>
      <c r="M15" s="102" t="s">
        <v>2564</v>
      </c>
      <c r="P15" s="99" t="s">
        <v>2573</v>
      </c>
      <c r="Q15" s="99" t="s">
        <v>2574</v>
      </c>
      <c r="R15" s="101" t="s">
        <v>2563</v>
      </c>
      <c r="S15" s="102" t="s">
        <v>2564</v>
      </c>
      <c r="V15" s="99" t="s">
        <v>2573</v>
      </c>
      <c r="W15" s="456" t="s">
        <v>2574</v>
      </c>
      <c r="X15" s="101" t="s">
        <v>2563</v>
      </c>
      <c r="Y15" s="102" t="s">
        <v>2564</v>
      </c>
      <c r="AB15" s="99" t="s">
        <v>2573</v>
      </c>
      <c r="AC15" s="99" t="s">
        <v>2574</v>
      </c>
      <c r="AD15" s="101" t="s">
        <v>2563</v>
      </c>
      <c r="AE15" s="102" t="s">
        <v>2564</v>
      </c>
    </row>
    <row r="16" spans="1:31" x14ac:dyDescent="0.25">
      <c r="A16" s="331" t="s">
        <v>414</v>
      </c>
      <c r="B16" s="389">
        <v>0.5336225</v>
      </c>
      <c r="C16" s="330" t="s">
        <v>2582</v>
      </c>
      <c r="D16" s="330" t="s">
        <v>2623</v>
      </c>
      <c r="E16" s="330" t="s">
        <v>2592</v>
      </c>
      <c r="J16" s="301" t="s">
        <v>414</v>
      </c>
      <c r="K16" s="325">
        <f>K4*B16</f>
        <v>614999.93125000002</v>
      </c>
      <c r="L16" s="302" t="s">
        <v>2576</v>
      </c>
      <c r="M16" s="302" t="s">
        <v>2601</v>
      </c>
      <c r="P16" s="301" t="s">
        <v>414</v>
      </c>
      <c r="Q16" s="325">
        <f>B16*Q4</f>
        <v>478125.76</v>
      </c>
      <c r="R16" s="302" t="s">
        <v>2576</v>
      </c>
      <c r="S16" s="302" t="s">
        <v>2601</v>
      </c>
      <c r="V16" s="301" t="s">
        <v>414</v>
      </c>
      <c r="W16" s="454">
        <f>B16*$W$4</f>
        <v>1173969.5</v>
      </c>
      <c r="X16" s="302" t="s">
        <v>2576</v>
      </c>
      <c r="Y16" s="302" t="s">
        <v>2601</v>
      </c>
      <c r="AB16" s="301" t="s">
        <v>414</v>
      </c>
      <c r="AC16" s="325">
        <f>AC4*B16</f>
        <v>533622.5</v>
      </c>
      <c r="AD16" s="302" t="s">
        <v>2576</v>
      </c>
      <c r="AE16" s="302" t="s">
        <v>2601</v>
      </c>
    </row>
    <row r="17" spans="1:31" x14ac:dyDescent="0.25">
      <c r="A17" s="385"/>
      <c r="B17" s="386"/>
      <c r="C17" s="346"/>
      <c r="D17" s="346"/>
      <c r="E17" s="346"/>
      <c r="J17" s="301" t="s">
        <v>406</v>
      </c>
      <c r="K17" s="302">
        <f>B10*K4</f>
        <v>65999.986999999994</v>
      </c>
      <c r="L17" s="302" t="s">
        <v>2576</v>
      </c>
      <c r="M17" s="302" t="s">
        <v>2782</v>
      </c>
      <c r="P17" s="301" t="s">
        <v>406</v>
      </c>
      <c r="Q17" s="302">
        <f>B10*$Q$4</f>
        <v>51311.052799999998</v>
      </c>
      <c r="R17" s="302" t="s">
        <v>2576</v>
      </c>
      <c r="S17" s="302" t="s">
        <v>2782</v>
      </c>
      <c r="V17" s="301" t="s">
        <v>406</v>
      </c>
      <c r="W17" s="454">
        <f>$W$4*B10</f>
        <v>125986.96</v>
      </c>
      <c r="X17" s="302" t="s">
        <v>2576</v>
      </c>
      <c r="Y17" s="302" t="s">
        <v>2782</v>
      </c>
      <c r="AB17" s="301" t="s">
        <v>406</v>
      </c>
      <c r="AC17" s="325">
        <f t="shared" ref="AC17:AC22" si="3">$AC$4*B10</f>
        <v>57266.8</v>
      </c>
      <c r="AD17" s="302" t="s">
        <v>2576</v>
      </c>
      <c r="AE17" s="302" t="s">
        <v>2782</v>
      </c>
    </row>
    <row r="18" spans="1:31" x14ac:dyDescent="0.25">
      <c r="A18" s="385"/>
      <c r="B18" s="386"/>
      <c r="C18" s="346"/>
      <c r="D18" s="346"/>
      <c r="E18" s="346"/>
      <c r="J18" s="391" t="s">
        <v>372</v>
      </c>
      <c r="K18" s="519">
        <f>$K$4*B11</f>
        <v>1134931.9815</v>
      </c>
      <c r="L18" s="344" t="s">
        <v>2576</v>
      </c>
      <c r="M18" s="392" t="s">
        <v>2602</v>
      </c>
      <c r="P18" s="391" t="s">
        <v>372</v>
      </c>
      <c r="Q18" s="302">
        <f t="shared" ref="Q18:Q22" si="4">B11*$Q$4</f>
        <v>882341.91359999997</v>
      </c>
      <c r="R18" s="344" t="s">
        <v>2576</v>
      </c>
      <c r="S18" s="392" t="s">
        <v>2602</v>
      </c>
      <c r="V18" s="391" t="s">
        <v>372</v>
      </c>
      <c r="W18" s="454">
        <f t="shared" ref="W18:W22" si="5">$W$4*B11</f>
        <v>2166464.52</v>
      </c>
      <c r="X18" s="344" t="s">
        <v>2576</v>
      </c>
      <c r="Y18" s="392" t="s">
        <v>2602</v>
      </c>
      <c r="AB18" s="391" t="s">
        <v>372</v>
      </c>
      <c r="AC18" s="302">
        <f t="shared" si="3"/>
        <v>984756.6</v>
      </c>
      <c r="AD18" s="344" t="s">
        <v>2576</v>
      </c>
      <c r="AE18" s="392" t="s">
        <v>2602</v>
      </c>
    </row>
    <row r="19" spans="1:31" x14ac:dyDescent="0.25">
      <c r="J19" s="331" t="s">
        <v>2780</v>
      </c>
      <c r="K19" s="394">
        <f t="shared" ref="K19:K22" si="6">$K$4*B12</f>
        <v>1299996.95</v>
      </c>
      <c r="L19" s="344" t="s">
        <v>2576</v>
      </c>
      <c r="M19" s="392" t="s">
        <v>2602</v>
      </c>
      <c r="P19" s="331" t="s">
        <v>2780</v>
      </c>
      <c r="Q19" s="302">
        <f t="shared" si="4"/>
        <v>1010670.08</v>
      </c>
      <c r="R19" s="344" t="s">
        <v>2576</v>
      </c>
      <c r="S19" s="392" t="s">
        <v>2602</v>
      </c>
      <c r="V19" s="331" t="s">
        <v>2780</v>
      </c>
      <c r="W19" s="454">
        <f t="shared" si="5"/>
        <v>2481556</v>
      </c>
      <c r="X19" s="344" t="s">
        <v>2576</v>
      </c>
      <c r="Y19" s="392" t="s">
        <v>2602</v>
      </c>
      <c r="AB19" s="331" t="s">
        <v>2780</v>
      </c>
      <c r="AC19" s="302">
        <f t="shared" si="3"/>
        <v>1127980</v>
      </c>
      <c r="AD19" s="344" t="s">
        <v>2576</v>
      </c>
      <c r="AE19" s="392" t="s">
        <v>2602</v>
      </c>
    </row>
    <row r="20" spans="1:31" x14ac:dyDescent="0.25">
      <c r="J20" s="331" t="s">
        <v>433</v>
      </c>
      <c r="K20" s="394">
        <f t="shared" si="6"/>
        <v>2305</v>
      </c>
      <c r="L20" s="344" t="s">
        <v>2576</v>
      </c>
      <c r="M20" s="392" t="s">
        <v>2602</v>
      </c>
      <c r="P20" s="331" t="s">
        <v>433</v>
      </c>
      <c r="Q20" s="302">
        <f t="shared" si="4"/>
        <v>1792</v>
      </c>
      <c r="R20" s="344" t="s">
        <v>2576</v>
      </c>
      <c r="S20" s="392" t="s">
        <v>2602</v>
      </c>
      <c r="V20" s="331" t="s">
        <v>433</v>
      </c>
      <c r="W20" s="454">
        <f t="shared" si="5"/>
        <v>4400</v>
      </c>
      <c r="X20" s="344" t="s">
        <v>2576</v>
      </c>
      <c r="Y20" s="392" t="s">
        <v>2602</v>
      </c>
      <c r="AB20" s="331" t="s">
        <v>433</v>
      </c>
      <c r="AC20" s="302">
        <f t="shared" si="3"/>
        <v>2000</v>
      </c>
      <c r="AD20" s="344" t="s">
        <v>2576</v>
      </c>
      <c r="AE20" s="392" t="s">
        <v>2602</v>
      </c>
    </row>
    <row r="21" spans="1:31" x14ac:dyDescent="0.25">
      <c r="J21" s="331" t="s">
        <v>562</v>
      </c>
      <c r="K21" s="394">
        <f t="shared" si="6"/>
        <v>865988.5</v>
      </c>
      <c r="L21" s="344" t="s">
        <v>2576</v>
      </c>
      <c r="M21" s="330" t="s">
        <v>2782</v>
      </c>
      <c r="P21" s="331" t="s">
        <v>562</v>
      </c>
      <c r="Q21" s="302">
        <f t="shared" si="4"/>
        <v>673254.39999999991</v>
      </c>
      <c r="R21" s="344" t="s">
        <v>2576</v>
      </c>
      <c r="S21" s="330" t="s">
        <v>2782</v>
      </c>
      <c r="V21" s="331" t="s">
        <v>562</v>
      </c>
      <c r="W21" s="454">
        <f t="shared" si="5"/>
        <v>1653080</v>
      </c>
      <c r="X21" s="344" t="s">
        <v>2576</v>
      </c>
      <c r="Y21" s="330" t="s">
        <v>2782</v>
      </c>
      <c r="AB21" s="331" t="s">
        <v>562</v>
      </c>
      <c r="AC21" s="302">
        <f t="shared" si="3"/>
        <v>751400</v>
      </c>
      <c r="AD21" s="344" t="s">
        <v>2576</v>
      </c>
      <c r="AE21" s="330" t="s">
        <v>2782</v>
      </c>
    </row>
    <row r="22" spans="1:31" x14ac:dyDescent="0.25">
      <c r="J22" s="396" t="s">
        <v>347</v>
      </c>
      <c r="K22" s="395">
        <f t="shared" si="6"/>
        <v>1800205</v>
      </c>
      <c r="L22" s="393" t="s">
        <v>59</v>
      </c>
      <c r="M22" s="393" t="s">
        <v>2783</v>
      </c>
      <c r="P22" s="396" t="s">
        <v>347</v>
      </c>
      <c r="Q22" s="302">
        <f t="shared" si="4"/>
        <v>1399552</v>
      </c>
      <c r="R22" s="393" t="s">
        <v>59</v>
      </c>
      <c r="S22" s="393" t="s">
        <v>2783</v>
      </c>
      <c r="V22" s="396" t="s">
        <v>347</v>
      </c>
      <c r="W22" s="454">
        <f t="shared" si="5"/>
        <v>3436400</v>
      </c>
      <c r="X22" s="393" t="s">
        <v>59</v>
      </c>
      <c r="Y22" s="393" t="s">
        <v>2783</v>
      </c>
      <c r="AB22" s="396" t="s">
        <v>347</v>
      </c>
      <c r="AC22" s="302">
        <f t="shared" si="3"/>
        <v>1562000</v>
      </c>
      <c r="AD22" s="393" t="s">
        <v>59</v>
      </c>
      <c r="AE22" s="393" t="s">
        <v>2783</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2561</v>
      </c>
      <c r="B1" s="182" t="s">
        <v>2562</v>
      </c>
      <c r="C1" s="182" t="s">
        <v>2563</v>
      </c>
      <c r="D1" s="182" t="s">
        <v>2564</v>
      </c>
      <c r="E1" s="182" t="s">
        <v>2565</v>
      </c>
      <c r="F1" s="198"/>
      <c r="G1" s="198"/>
      <c r="H1" s="402" t="s">
        <v>2784</v>
      </c>
      <c r="I1" s="403" t="s">
        <v>2532</v>
      </c>
      <c r="J1" s="403" t="s">
        <v>2532</v>
      </c>
      <c r="K1" s="403" t="s">
        <v>2532</v>
      </c>
      <c r="L1" s="198"/>
      <c r="M1" s="436"/>
    </row>
    <row r="2" spans="1:13" x14ac:dyDescent="0.25">
      <c r="A2" s="498" t="s">
        <v>214</v>
      </c>
      <c r="B2" s="434">
        <v>1.6233249000000001</v>
      </c>
      <c r="C2" s="435" t="s">
        <v>2765</v>
      </c>
      <c r="D2" s="435" t="s">
        <v>2623</v>
      </c>
      <c r="E2" s="435" t="s">
        <v>2572</v>
      </c>
      <c r="F2" s="198"/>
      <c r="G2" s="198"/>
      <c r="H2" s="406" t="s">
        <v>2569</v>
      </c>
      <c r="I2" s="407" t="s">
        <v>2532</v>
      </c>
      <c r="J2" s="407" t="s">
        <v>2532</v>
      </c>
      <c r="K2" s="407" t="s">
        <v>2532</v>
      </c>
      <c r="L2" s="198"/>
      <c r="M2" s="422"/>
    </row>
    <row r="3" spans="1:13" x14ac:dyDescent="0.25">
      <c r="A3" s="498" t="s">
        <v>347</v>
      </c>
      <c r="B3" s="434">
        <v>0.15371280000000001</v>
      </c>
      <c r="C3" s="435" t="s">
        <v>2599</v>
      </c>
      <c r="D3" s="435" t="s">
        <v>2623</v>
      </c>
      <c r="E3" s="435" t="s">
        <v>2572</v>
      </c>
      <c r="F3" s="198"/>
      <c r="G3" s="198"/>
      <c r="H3" s="408" t="s">
        <v>2573</v>
      </c>
      <c r="I3" s="190" t="s">
        <v>2574</v>
      </c>
      <c r="J3" s="190" t="s">
        <v>2563</v>
      </c>
      <c r="K3" s="190" t="s">
        <v>2564</v>
      </c>
      <c r="L3" s="198"/>
      <c r="M3" s="425"/>
    </row>
    <row r="4" spans="1:13" x14ac:dyDescent="0.25">
      <c r="A4" s="498" t="s">
        <v>365</v>
      </c>
      <c r="B4" s="434">
        <v>0.25752570000000002</v>
      </c>
      <c r="C4" s="435" t="s">
        <v>2582</v>
      </c>
      <c r="D4" s="435" t="s">
        <v>2623</v>
      </c>
      <c r="E4" s="435" t="s">
        <v>2572</v>
      </c>
      <c r="F4" s="198"/>
      <c r="G4" s="198"/>
      <c r="H4" s="410" t="s">
        <v>2785</v>
      </c>
      <c r="I4" s="183">
        <f>AlgaeCult!M16</f>
        <v>4928157.0002499996</v>
      </c>
      <c r="J4" s="184" t="s">
        <v>2576</v>
      </c>
      <c r="K4" s="184" t="s">
        <v>2532</v>
      </c>
      <c r="L4" s="198"/>
      <c r="M4" s="420"/>
    </row>
    <row r="5" spans="1:13" x14ac:dyDescent="0.25">
      <c r="A5" s="498" t="s">
        <v>216</v>
      </c>
      <c r="B5" s="434">
        <v>8.3397999999999996E-3</v>
      </c>
      <c r="C5" s="435" t="s">
        <v>2765</v>
      </c>
      <c r="D5" s="435" t="s">
        <v>2623</v>
      </c>
      <c r="E5" s="435" t="s">
        <v>2572</v>
      </c>
      <c r="F5" s="198"/>
      <c r="G5" s="198"/>
      <c r="H5" s="410" t="s">
        <v>347</v>
      </c>
      <c r="I5" s="183">
        <f>I4*B3</f>
        <v>757520.81134802813</v>
      </c>
      <c r="J5" s="184" t="s">
        <v>59</v>
      </c>
      <c r="K5" s="184" t="s">
        <v>2532</v>
      </c>
      <c r="L5" s="198"/>
      <c r="M5" s="420"/>
    </row>
    <row r="6" spans="1:13" x14ac:dyDescent="0.25">
      <c r="A6" s="498" t="s">
        <v>386</v>
      </c>
      <c r="B6" s="434">
        <v>0.5</v>
      </c>
      <c r="C6" s="435" t="s">
        <v>2582</v>
      </c>
      <c r="D6" s="435" t="s">
        <v>2623</v>
      </c>
      <c r="E6" s="435" t="s">
        <v>2592</v>
      </c>
      <c r="F6" s="198"/>
      <c r="G6" s="198"/>
      <c r="H6" s="410" t="s">
        <v>365</v>
      </c>
      <c r="I6" s="183">
        <f>(I4*B4)/LCI!E61</f>
        <v>25382.541623985628</v>
      </c>
      <c r="J6" s="184" t="s">
        <v>2576</v>
      </c>
      <c r="K6" s="184" t="s">
        <v>2532</v>
      </c>
      <c r="L6" s="198"/>
      <c r="M6" s="420"/>
    </row>
    <row r="7" spans="1:13" x14ac:dyDescent="0.25">
      <c r="A7" s="498" t="s">
        <v>388</v>
      </c>
      <c r="B7" s="434">
        <v>0</v>
      </c>
      <c r="C7" s="435" t="s">
        <v>2582</v>
      </c>
      <c r="D7" s="435" t="s">
        <v>2623</v>
      </c>
      <c r="E7" s="435"/>
      <c r="F7" s="198"/>
      <c r="G7" s="198"/>
      <c r="H7" s="410" t="s">
        <v>214</v>
      </c>
      <c r="I7" s="183">
        <f>I4*B2</f>
        <v>7999999.9696151307</v>
      </c>
      <c r="J7" s="184" t="s">
        <v>2596</v>
      </c>
      <c r="K7" s="184" t="s">
        <v>2532</v>
      </c>
      <c r="L7" s="198"/>
      <c r="M7" s="420"/>
    </row>
    <row r="8" spans="1:13" x14ac:dyDescent="0.25">
      <c r="A8" s="198"/>
      <c r="B8" s="198"/>
      <c r="C8" s="198"/>
      <c r="D8" s="198"/>
      <c r="E8" s="198"/>
      <c r="F8" s="198"/>
      <c r="G8" s="198"/>
      <c r="H8" s="410" t="s">
        <v>216</v>
      </c>
      <c r="I8" s="183">
        <f>I4*B5</f>
        <v>41099.843750684944</v>
      </c>
      <c r="J8" s="184" t="s">
        <v>2598</v>
      </c>
      <c r="K8" s="184" t="s">
        <v>2532</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2600</v>
      </c>
      <c r="I10" s="438" t="s">
        <v>2532</v>
      </c>
      <c r="J10" s="181" t="s">
        <v>2532</v>
      </c>
      <c r="K10" s="181" t="s">
        <v>2532</v>
      </c>
      <c r="L10" s="198"/>
      <c r="M10" s="420"/>
    </row>
    <row r="11" spans="1:13" x14ac:dyDescent="0.25">
      <c r="A11" s="198"/>
      <c r="B11" s="198"/>
      <c r="C11" s="198"/>
      <c r="D11" s="198"/>
      <c r="E11" s="198"/>
      <c r="F11" s="198"/>
      <c r="G11" s="198"/>
      <c r="H11" s="408" t="s">
        <v>2573</v>
      </c>
      <c r="I11" s="439" t="s">
        <v>2574</v>
      </c>
      <c r="J11" s="190" t="s">
        <v>2563</v>
      </c>
      <c r="K11" s="190" t="s">
        <v>2564</v>
      </c>
      <c r="L11" s="198"/>
      <c r="M11" s="420"/>
    </row>
    <row r="12" spans="1:13" x14ac:dyDescent="0.25">
      <c r="A12" s="198"/>
      <c r="B12" s="198"/>
      <c r="C12" s="198"/>
      <c r="D12" s="198"/>
      <c r="E12" s="198"/>
      <c r="F12" s="198"/>
      <c r="G12" s="198"/>
      <c r="H12" s="410" t="s">
        <v>386</v>
      </c>
      <c r="I12" s="183">
        <f>B6*I4</f>
        <v>2464078.5001249998</v>
      </c>
      <c r="J12" s="184" t="s">
        <v>2576</v>
      </c>
      <c r="K12" s="184" t="s">
        <v>2532</v>
      </c>
      <c r="L12" s="198"/>
      <c r="M12" s="420"/>
    </row>
    <row r="13" spans="1:13" x14ac:dyDescent="0.25">
      <c r="A13" s="198"/>
      <c r="B13" s="198"/>
      <c r="C13" s="198"/>
      <c r="D13" s="198"/>
      <c r="E13" s="198"/>
      <c r="F13" s="198"/>
      <c r="G13" s="198"/>
      <c r="H13" s="410" t="s">
        <v>388</v>
      </c>
      <c r="I13" s="183">
        <f>B7*I4</f>
        <v>0</v>
      </c>
      <c r="J13" s="184" t="s">
        <v>2576</v>
      </c>
      <c r="K13" s="184" t="s">
        <v>2532</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2561</v>
      </c>
      <c r="B1" s="399" t="s">
        <v>2562</v>
      </c>
      <c r="C1" s="400" t="s">
        <v>2563</v>
      </c>
      <c r="D1" s="401" t="s">
        <v>2564</v>
      </c>
      <c r="E1" s="182" t="s">
        <v>2565</v>
      </c>
      <c r="F1" s="198"/>
      <c r="G1" s="198"/>
      <c r="H1" s="198"/>
      <c r="I1" s="402" t="s">
        <v>2786</v>
      </c>
      <c r="J1" s="403" t="s">
        <v>2532</v>
      </c>
      <c r="K1" s="403" t="s">
        <v>2532</v>
      </c>
      <c r="L1" s="403" t="s">
        <v>2532</v>
      </c>
    </row>
    <row r="2" spans="1:12" x14ac:dyDescent="0.25">
      <c r="A2" s="178" t="s">
        <v>214</v>
      </c>
      <c r="B2" s="404">
        <v>0.92</v>
      </c>
      <c r="C2" s="405" t="s">
        <v>2765</v>
      </c>
      <c r="D2" s="184" t="s">
        <v>2787</v>
      </c>
      <c r="E2" s="405" t="s">
        <v>2572</v>
      </c>
      <c r="F2" s="198"/>
      <c r="G2" s="198"/>
      <c r="H2" s="198"/>
      <c r="I2" s="406" t="s">
        <v>2569</v>
      </c>
      <c r="J2" s="407" t="s">
        <v>2532</v>
      </c>
      <c r="K2" s="407" t="s">
        <v>2532</v>
      </c>
      <c r="L2" s="407" t="s">
        <v>2532</v>
      </c>
    </row>
    <row r="3" spans="1:12" x14ac:dyDescent="0.25">
      <c r="A3" s="178" t="s">
        <v>2788</v>
      </c>
      <c r="B3" s="404">
        <v>8.0000000000000004E-4</v>
      </c>
      <c r="C3" s="405" t="s">
        <v>2582</v>
      </c>
      <c r="D3" s="184" t="s">
        <v>2787</v>
      </c>
      <c r="E3" s="405" t="s">
        <v>2572</v>
      </c>
      <c r="F3" s="198"/>
      <c r="G3" s="198"/>
      <c r="H3" s="198"/>
      <c r="I3" s="408" t="s">
        <v>2573</v>
      </c>
      <c r="J3" s="190" t="s">
        <v>2574</v>
      </c>
      <c r="K3" s="190" t="s">
        <v>2563</v>
      </c>
      <c r="L3" s="190" t="s">
        <v>2564</v>
      </c>
    </row>
    <row r="4" spans="1:12" x14ac:dyDescent="0.25">
      <c r="A4" s="178" t="s">
        <v>2789</v>
      </c>
      <c r="B4" s="404">
        <v>1.1000000000000001E-3</v>
      </c>
      <c r="C4" s="405" t="s">
        <v>2582</v>
      </c>
      <c r="D4" s="184" t="s">
        <v>2787</v>
      </c>
      <c r="E4" s="405" t="s">
        <v>2572</v>
      </c>
      <c r="F4" s="198"/>
      <c r="G4" s="198"/>
      <c r="H4" s="198"/>
      <c r="I4" s="409" t="s">
        <v>2790</v>
      </c>
      <c r="J4" s="183">
        <f>AlgaeCult!M16</f>
        <v>4928157.0002499996</v>
      </c>
      <c r="K4" s="184" t="s">
        <v>2576</v>
      </c>
      <c r="L4" s="190" t="s">
        <v>2532</v>
      </c>
    </row>
    <row r="5" spans="1:12" x14ac:dyDescent="0.25">
      <c r="A5" s="178" t="s">
        <v>365</v>
      </c>
      <c r="B5" s="404">
        <v>5.0000000000000001E-4</v>
      </c>
      <c r="C5" s="405" t="s">
        <v>2582</v>
      </c>
      <c r="D5" s="184" t="s">
        <v>2787</v>
      </c>
      <c r="E5" s="405" t="s">
        <v>2572</v>
      </c>
      <c r="F5" s="198"/>
      <c r="G5" s="198"/>
      <c r="H5" s="198"/>
      <c r="I5" s="410" t="s">
        <v>214</v>
      </c>
      <c r="J5" s="183">
        <f>$J$4*B2</f>
        <v>4533904.4402299998</v>
      </c>
      <c r="K5" s="184" t="s">
        <v>2598</v>
      </c>
      <c r="L5" s="184" t="s">
        <v>2532</v>
      </c>
    </row>
    <row r="6" spans="1:12" x14ac:dyDescent="0.25">
      <c r="A6" s="178" t="s">
        <v>312</v>
      </c>
      <c r="B6" s="404">
        <v>1.4E-3</v>
      </c>
      <c r="C6" s="405" t="s">
        <v>2582</v>
      </c>
      <c r="D6" s="184" t="s">
        <v>2787</v>
      </c>
      <c r="E6" s="405" t="s">
        <v>2572</v>
      </c>
      <c r="F6" s="198"/>
      <c r="G6" s="198"/>
      <c r="H6" s="198"/>
      <c r="I6" s="410" t="s">
        <v>2788</v>
      </c>
      <c r="J6" s="183">
        <f t="shared" ref="J6:J13" si="0">$J$4*B3</f>
        <v>3942.5256001999996</v>
      </c>
      <c r="K6" s="184" t="s">
        <v>2576</v>
      </c>
      <c r="L6" s="184" t="s">
        <v>2532</v>
      </c>
    </row>
    <row r="7" spans="1:12" x14ac:dyDescent="0.25">
      <c r="A7" s="178" t="s">
        <v>232</v>
      </c>
      <c r="B7" s="404">
        <v>3.1699999999999999E-2</v>
      </c>
      <c r="C7" s="405" t="s">
        <v>2582</v>
      </c>
      <c r="D7" s="184" t="s">
        <v>2787</v>
      </c>
      <c r="E7" s="405" t="s">
        <v>2572</v>
      </c>
      <c r="F7" s="198"/>
      <c r="G7" s="198"/>
      <c r="H7" s="198"/>
      <c r="I7" s="410" t="s">
        <v>2789</v>
      </c>
      <c r="J7" s="183">
        <f t="shared" si="0"/>
        <v>5420.9727002749996</v>
      </c>
      <c r="K7" s="184" t="s">
        <v>2576</v>
      </c>
      <c r="L7" s="184" t="s">
        <v>2532</v>
      </c>
    </row>
    <row r="8" spans="1:12" x14ac:dyDescent="0.25">
      <c r="A8" s="178" t="s">
        <v>240</v>
      </c>
      <c r="B8" s="404">
        <v>2.3300000000000001E-2</v>
      </c>
      <c r="C8" s="405" t="s">
        <v>2582</v>
      </c>
      <c r="D8" s="184" t="s">
        <v>2787</v>
      </c>
      <c r="E8" s="405" t="s">
        <v>2572</v>
      </c>
      <c r="F8" s="198"/>
      <c r="G8" s="198"/>
      <c r="H8" s="198"/>
      <c r="I8" s="410" t="s">
        <v>365</v>
      </c>
      <c r="J8" s="183">
        <f t="shared" si="0"/>
        <v>2464.0785001249997</v>
      </c>
      <c r="K8" s="184" t="s">
        <v>2576</v>
      </c>
      <c r="L8" s="184" t="s">
        <v>2532</v>
      </c>
    </row>
    <row r="9" spans="1:12" x14ac:dyDescent="0.25">
      <c r="A9" s="178" t="s">
        <v>2791</v>
      </c>
      <c r="B9" s="404">
        <v>0.20330000000000001</v>
      </c>
      <c r="C9" s="405" t="s">
        <v>2582</v>
      </c>
      <c r="D9" s="184" t="s">
        <v>2787</v>
      </c>
      <c r="E9" s="405" t="s">
        <v>2572</v>
      </c>
      <c r="F9" s="198"/>
      <c r="G9" s="198"/>
      <c r="H9" s="198"/>
      <c r="I9" s="410" t="s">
        <v>2792</v>
      </c>
      <c r="J9" s="183">
        <f t="shared" si="0"/>
        <v>6899.4198003499996</v>
      </c>
      <c r="K9" s="184" t="s">
        <v>2576</v>
      </c>
      <c r="L9" s="411" t="s">
        <v>2793</v>
      </c>
    </row>
    <row r="10" spans="1:12" x14ac:dyDescent="0.25">
      <c r="A10" s="178" t="s">
        <v>344</v>
      </c>
      <c r="B10" s="404">
        <v>2.9999999999999997E-4</v>
      </c>
      <c r="C10" s="405" t="s">
        <v>2582</v>
      </c>
      <c r="D10" s="184" t="s">
        <v>2787</v>
      </c>
      <c r="E10" s="405" t="s">
        <v>2572</v>
      </c>
      <c r="F10" s="198"/>
      <c r="G10" s="198"/>
      <c r="H10" s="198"/>
      <c r="I10" s="412" t="s">
        <v>232</v>
      </c>
      <c r="J10" s="183">
        <f t="shared" si="0"/>
        <v>156222.57690792499</v>
      </c>
      <c r="K10" s="184" t="s">
        <v>2576</v>
      </c>
      <c r="L10" s="413" t="s">
        <v>2794</v>
      </c>
    </row>
    <row r="11" spans="1:12" x14ac:dyDescent="0.25">
      <c r="A11" s="178" t="s">
        <v>390</v>
      </c>
      <c r="B11" s="404">
        <v>0.25</v>
      </c>
      <c r="C11" s="405" t="s">
        <v>2582</v>
      </c>
      <c r="D11" s="184" t="s">
        <v>2787</v>
      </c>
      <c r="E11" s="405" t="s">
        <v>2592</v>
      </c>
      <c r="F11" s="198"/>
      <c r="G11" s="198"/>
      <c r="H11" s="198"/>
      <c r="I11" s="414" t="s">
        <v>240</v>
      </c>
      <c r="J11" s="183">
        <f t="shared" si="0"/>
        <v>114826.058105825</v>
      </c>
      <c r="K11" s="184" t="s">
        <v>2576</v>
      </c>
      <c r="L11" s="413" t="s">
        <v>2794</v>
      </c>
    </row>
    <row r="12" spans="1:12" x14ac:dyDescent="0.25">
      <c r="A12" s="178" t="s">
        <v>427</v>
      </c>
      <c r="B12" s="404">
        <v>123.91</v>
      </c>
      <c r="C12" s="405" t="s">
        <v>2599</v>
      </c>
      <c r="D12" s="184" t="s">
        <v>2787</v>
      </c>
      <c r="E12" s="405" t="s">
        <v>2592</v>
      </c>
      <c r="F12" s="198"/>
      <c r="G12" s="198"/>
      <c r="H12" s="198"/>
      <c r="I12" s="415" t="s">
        <v>2795</v>
      </c>
      <c r="J12" s="183">
        <f t="shared" si="0"/>
        <v>1001894.318150825</v>
      </c>
      <c r="K12" s="184" t="s">
        <v>2576</v>
      </c>
      <c r="L12" s="401" t="s">
        <v>2532</v>
      </c>
    </row>
    <row r="13" spans="1:12" x14ac:dyDescent="0.25">
      <c r="A13" s="178" t="s">
        <v>388</v>
      </c>
      <c r="B13" s="404">
        <v>0.12</v>
      </c>
      <c r="C13" s="405" t="s">
        <v>2582</v>
      </c>
      <c r="D13" s="184" t="s">
        <v>2787</v>
      </c>
      <c r="E13" s="405" t="s">
        <v>2592</v>
      </c>
      <c r="F13" s="198"/>
      <c r="G13" s="198"/>
      <c r="H13" s="198"/>
      <c r="I13" s="415" t="s">
        <v>344</v>
      </c>
      <c r="J13" s="183">
        <f t="shared" si="0"/>
        <v>1478.4471000749998</v>
      </c>
      <c r="K13" s="184" t="s">
        <v>2576</v>
      </c>
      <c r="L13" s="416" t="s">
        <v>2532</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2796</v>
      </c>
      <c r="E15" s="197"/>
      <c r="F15" s="198"/>
      <c r="G15" s="198"/>
      <c r="H15" s="198"/>
      <c r="I15" s="180" t="s">
        <v>2600</v>
      </c>
      <c r="J15" s="181" t="s">
        <v>2532</v>
      </c>
      <c r="K15" s="181" t="s">
        <v>2532</v>
      </c>
      <c r="L15" s="181" t="s">
        <v>2532</v>
      </c>
    </row>
    <row r="16" spans="1:12" x14ac:dyDescent="0.25">
      <c r="A16" s="198"/>
      <c r="B16" s="198"/>
      <c r="C16" s="198"/>
      <c r="D16" s="198"/>
      <c r="E16" s="197"/>
      <c r="F16" s="198"/>
      <c r="G16" s="198"/>
      <c r="H16" s="198"/>
      <c r="I16" s="408" t="s">
        <v>2573</v>
      </c>
      <c r="J16" s="190" t="s">
        <v>2574</v>
      </c>
      <c r="K16" s="190" t="s">
        <v>2563</v>
      </c>
      <c r="L16" s="190" t="s">
        <v>2564</v>
      </c>
    </row>
    <row r="17" spans="1:12" x14ac:dyDescent="0.25">
      <c r="A17" s="198"/>
      <c r="B17" s="198"/>
      <c r="C17" s="198"/>
      <c r="D17" s="198"/>
      <c r="E17" s="197"/>
      <c r="F17" s="198"/>
      <c r="G17" s="198"/>
      <c r="H17" s="198"/>
      <c r="I17" s="410" t="s">
        <v>390</v>
      </c>
      <c r="J17" s="183">
        <f>B11*J4</f>
        <v>1232039.2500624999</v>
      </c>
      <c r="K17" s="184" t="s">
        <v>2576</v>
      </c>
      <c r="L17" s="184" t="s">
        <v>2532</v>
      </c>
    </row>
    <row r="18" spans="1:12" x14ac:dyDescent="0.25">
      <c r="A18" s="198"/>
      <c r="B18" s="198"/>
      <c r="C18" s="198"/>
      <c r="D18" s="198"/>
      <c r="E18" s="197"/>
      <c r="F18" s="198"/>
      <c r="G18" s="198"/>
      <c r="H18" s="198"/>
      <c r="I18" s="412" t="s">
        <v>2554</v>
      </c>
      <c r="J18" s="183">
        <f>B12*J4</f>
        <v>610647933.90097737</v>
      </c>
      <c r="K18" s="411" t="s">
        <v>59</v>
      </c>
      <c r="L18" s="411" t="s">
        <v>2532</v>
      </c>
    </row>
    <row r="19" spans="1:12" x14ac:dyDescent="0.25">
      <c r="A19" s="198"/>
      <c r="B19" s="198"/>
      <c r="C19" s="198"/>
      <c r="D19" s="198"/>
      <c r="E19" s="197"/>
      <c r="F19" s="198"/>
      <c r="G19" s="198"/>
      <c r="H19" s="198"/>
      <c r="I19" s="414" t="s">
        <v>388</v>
      </c>
      <c r="J19" s="183">
        <f>B13*J4</f>
        <v>591378.84002999996</v>
      </c>
      <c r="K19" s="417" t="s">
        <v>2576</v>
      </c>
      <c r="L19" s="417" t="s">
        <v>2532</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N27"/>
  <sheetViews>
    <sheetView zoomScale="130" zoomScaleNormal="130" workbookViewId="0">
      <selection activeCell="K16" sqref="K16"/>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6" max="16" width="11.875" bestFit="1" customWidth="1"/>
    <col min="18" max="18" width="13.125" customWidth="1"/>
  </cols>
  <sheetData>
    <row r="1" spans="1:14" s="83" customFormat="1" ht="18.75" x14ac:dyDescent="0.3">
      <c r="A1" s="99" t="s">
        <v>2561</v>
      </c>
      <c r="B1" s="100" t="s">
        <v>2562</v>
      </c>
      <c r="C1" s="101" t="s">
        <v>2563</v>
      </c>
      <c r="D1" s="102" t="s">
        <v>2564</v>
      </c>
      <c r="E1" s="102" t="s">
        <v>2565</v>
      </c>
      <c r="F1" s="83" t="s">
        <v>2566</v>
      </c>
      <c r="G1" s="85" t="s">
        <v>94</v>
      </c>
      <c r="H1" s="85" t="s">
        <v>1</v>
      </c>
      <c r="J1" s="593" t="s">
        <v>2797</v>
      </c>
      <c r="K1" s="593"/>
      <c r="L1" s="593"/>
      <c r="M1" s="593"/>
      <c r="N1"/>
    </row>
    <row r="2" spans="1:14" s="83" customFormat="1" x14ac:dyDescent="0.25">
      <c r="A2" s="347" t="s">
        <v>210</v>
      </c>
      <c r="B2" s="104">
        <v>0</v>
      </c>
      <c r="C2" s="308" t="s">
        <v>2765</v>
      </c>
      <c r="D2" s="105" t="s">
        <v>2798</v>
      </c>
      <c r="E2" s="105" t="s">
        <v>2572</v>
      </c>
      <c r="J2" s="594" t="s">
        <v>2569</v>
      </c>
      <c r="K2" s="594"/>
      <c r="L2" s="594"/>
      <c r="M2" s="594"/>
      <c r="N2"/>
    </row>
    <row r="3" spans="1:14" s="83" customFormat="1" x14ac:dyDescent="0.25">
      <c r="A3" s="347" t="s">
        <v>214</v>
      </c>
      <c r="B3" s="104">
        <v>0.35713147899999997</v>
      </c>
      <c r="C3" s="308" t="s">
        <v>2765</v>
      </c>
      <c r="D3" s="105" t="s">
        <v>2799</v>
      </c>
      <c r="E3" s="308" t="s">
        <v>2572</v>
      </c>
      <c r="J3" s="99" t="s">
        <v>2573</v>
      </c>
      <c r="K3" s="108" t="s">
        <v>2574</v>
      </c>
      <c r="L3" s="101" t="s">
        <v>2563</v>
      </c>
      <c r="M3" s="102" t="s">
        <v>2564</v>
      </c>
      <c r="N3"/>
    </row>
    <row r="4" spans="1:14" s="83" customFormat="1" x14ac:dyDescent="0.25">
      <c r="A4" s="106" t="s">
        <v>216</v>
      </c>
      <c r="B4" s="104">
        <v>8.3398320000000001E-3</v>
      </c>
      <c r="C4" s="308" t="s">
        <v>2765</v>
      </c>
      <c r="D4" s="105" t="s">
        <v>2799</v>
      </c>
      <c r="E4" s="105" t="s">
        <v>2572</v>
      </c>
      <c r="J4" s="109" t="s">
        <v>412</v>
      </c>
      <c r="K4" s="105">
        <f>SoyCult!O24</f>
        <v>301713.2960400001</v>
      </c>
      <c r="L4" s="105" t="s">
        <v>2576</v>
      </c>
      <c r="M4" s="105"/>
      <c r="N4"/>
    </row>
    <row r="5" spans="1:14" s="83" customFormat="1" x14ac:dyDescent="0.25">
      <c r="A5" s="347" t="s">
        <v>327</v>
      </c>
      <c r="B5" s="104">
        <f>1.16*(1/4.5)</f>
        <v>0.25777777777777777</v>
      </c>
      <c r="C5" s="308" t="s">
        <v>2582</v>
      </c>
      <c r="D5" s="105" t="s">
        <v>2566</v>
      </c>
      <c r="E5" s="308" t="s">
        <v>2572</v>
      </c>
      <c r="J5" s="109" t="s">
        <v>279</v>
      </c>
      <c r="K5" s="111">
        <f>$B6*K4</f>
        <v>267.48331917767001</v>
      </c>
      <c r="L5" s="105" t="s">
        <v>2576</v>
      </c>
      <c r="M5" s="105"/>
      <c r="N5"/>
    </row>
    <row r="6" spans="1:14" s="83" customFormat="1" x14ac:dyDescent="0.25">
      <c r="A6" s="347" t="s">
        <v>279</v>
      </c>
      <c r="B6" s="104">
        <v>8.8654800000000002E-4</v>
      </c>
      <c r="C6" s="308" t="s">
        <v>2582</v>
      </c>
      <c r="D6" s="105" t="s">
        <v>2800</v>
      </c>
      <c r="E6" s="308" t="s">
        <v>2572</v>
      </c>
      <c r="J6" s="109" t="s">
        <v>2801</v>
      </c>
      <c r="K6" s="176">
        <f>$B5*K4</f>
        <v>77774.982979200024</v>
      </c>
      <c r="L6" s="105" t="s">
        <v>2576</v>
      </c>
      <c r="M6" s="105"/>
      <c r="N6"/>
    </row>
    <row r="7" spans="1:14" s="83" customFormat="1" x14ac:dyDescent="0.25">
      <c r="A7" s="347" t="s">
        <v>365</v>
      </c>
      <c r="B7" s="104">
        <v>0.86381815799999995</v>
      </c>
      <c r="C7" s="308" t="s">
        <v>2599</v>
      </c>
      <c r="D7" s="105" t="s">
        <v>2802</v>
      </c>
      <c r="E7" s="308" t="s">
        <v>2572</v>
      </c>
      <c r="J7" s="109" t="s">
        <v>2554</v>
      </c>
      <c r="K7" s="111">
        <f>$B8*K4</f>
        <v>24093.622701122873</v>
      </c>
      <c r="L7" s="105" t="s">
        <v>59</v>
      </c>
      <c r="M7" s="105"/>
      <c r="N7"/>
    </row>
    <row r="8" spans="1:14" s="83" customFormat="1" x14ac:dyDescent="0.25">
      <c r="A8" s="500" t="s">
        <v>347</v>
      </c>
      <c r="B8" s="207">
        <v>7.9856019E-2</v>
      </c>
      <c r="C8" s="312" t="s">
        <v>2599</v>
      </c>
      <c r="D8" s="208" t="s">
        <v>2566</v>
      </c>
      <c r="E8" s="312" t="s">
        <v>2572</v>
      </c>
      <c r="J8" s="109" t="s">
        <v>365</v>
      </c>
      <c r="K8" s="110">
        <f>($B7*K4)/LCI!$E61</f>
        <v>5212.5084725876313</v>
      </c>
      <c r="L8" s="105" t="s">
        <v>2576</v>
      </c>
      <c r="M8" s="105"/>
      <c r="N8"/>
    </row>
    <row r="9" spans="1:14" s="83" customFormat="1" x14ac:dyDescent="0.25">
      <c r="A9" s="585" t="s">
        <v>410</v>
      </c>
      <c r="B9" s="586">
        <f>1/4.5</f>
        <v>0.22222222222222221</v>
      </c>
      <c r="C9" s="338" t="s">
        <v>2582</v>
      </c>
      <c r="D9" s="205" t="s">
        <v>2566</v>
      </c>
      <c r="E9" s="205" t="s">
        <v>2592</v>
      </c>
      <c r="J9" s="109" t="s">
        <v>2597</v>
      </c>
      <c r="K9" s="348">
        <f>$B2*K4</f>
        <v>0</v>
      </c>
      <c r="L9" s="105" t="s">
        <v>2596</v>
      </c>
      <c r="M9" s="105"/>
      <c r="N9"/>
    </row>
    <row r="10" spans="1:14" s="83" customFormat="1" x14ac:dyDescent="0.25">
      <c r="A10" s="587" t="s">
        <v>408</v>
      </c>
      <c r="B10" s="586">
        <f>3.5/4.5</f>
        <v>0.77777777777777779</v>
      </c>
      <c r="C10" s="338" t="s">
        <v>2582</v>
      </c>
      <c r="D10" s="205" t="s">
        <v>2566</v>
      </c>
      <c r="E10" s="205" t="s">
        <v>2592</v>
      </c>
      <c r="J10" s="109" t="s">
        <v>214</v>
      </c>
      <c r="K10" s="349">
        <f>$B3*K4</f>
        <v>107751.31564873007</v>
      </c>
      <c r="L10" s="105" t="s">
        <v>2596</v>
      </c>
      <c r="M10" s="105"/>
      <c r="N10"/>
    </row>
    <row r="11" spans="1:14" x14ac:dyDescent="0.25">
      <c r="J11" s="109" t="s">
        <v>216</v>
      </c>
      <c r="K11" s="111">
        <f>$B4*K4</f>
        <v>2516.2382011398663</v>
      </c>
      <c r="L11" s="105" t="s">
        <v>2598</v>
      </c>
      <c r="M11" s="105"/>
    </row>
    <row r="12" spans="1:14" x14ac:dyDescent="0.25">
      <c r="J12" s="84"/>
      <c r="K12" s="83"/>
      <c r="L12" s="83"/>
      <c r="M12" s="83"/>
    </row>
    <row r="13" spans="1:14" x14ac:dyDescent="0.25">
      <c r="J13" s="594" t="s">
        <v>2600</v>
      </c>
      <c r="K13" s="594"/>
      <c r="L13" s="594"/>
      <c r="M13" s="594"/>
    </row>
    <row r="14" spans="1:14" x14ac:dyDescent="0.25">
      <c r="J14" s="99" t="s">
        <v>2573</v>
      </c>
      <c r="K14" s="108" t="s">
        <v>2574</v>
      </c>
      <c r="L14" s="101" t="s">
        <v>2563</v>
      </c>
      <c r="M14" s="102" t="s">
        <v>2564</v>
      </c>
    </row>
    <row r="15" spans="1:14" x14ac:dyDescent="0.25">
      <c r="J15" s="109" t="s">
        <v>2803</v>
      </c>
      <c r="K15" s="110">
        <f>K4*$B9</f>
        <v>67047.399120000016</v>
      </c>
      <c r="L15" s="105" t="s">
        <v>2576</v>
      </c>
      <c r="M15" s="105" t="s">
        <v>2601</v>
      </c>
    </row>
    <row r="16" spans="1:14" x14ac:dyDescent="0.25">
      <c r="J16" s="109" t="s">
        <v>2804</v>
      </c>
      <c r="K16" s="177">
        <f>K4*$B10</f>
        <v>234665.89692000009</v>
      </c>
      <c r="L16" s="105" t="s">
        <v>2576</v>
      </c>
      <c r="M16" s="105"/>
    </row>
    <row r="18" spans="1:6" x14ac:dyDescent="0.25">
      <c r="F18" s="584"/>
    </row>
    <row r="19" spans="1:6" x14ac:dyDescent="0.25">
      <c r="F19" s="584"/>
    </row>
    <row r="20" spans="1:6" x14ac:dyDescent="0.25">
      <c r="F20" s="584"/>
    </row>
    <row r="21" spans="1:6" x14ac:dyDescent="0.25">
      <c r="F21" s="584"/>
    </row>
    <row r="22" spans="1:6" x14ac:dyDescent="0.25">
      <c r="F22" s="584"/>
    </row>
    <row r="23" spans="1:6" x14ac:dyDescent="0.25">
      <c r="F23" s="584"/>
    </row>
    <row r="24" spans="1:6" x14ac:dyDescent="0.25">
      <c r="F24" s="584"/>
    </row>
    <row r="25" spans="1:6" x14ac:dyDescent="0.25">
      <c r="F25" s="584"/>
    </row>
    <row r="26" spans="1:6" x14ac:dyDescent="0.25">
      <c r="F26" s="584"/>
    </row>
    <row r="27" spans="1:6" x14ac:dyDescent="0.25">
      <c r="A27" s="84"/>
      <c r="B27" s="83"/>
      <c r="C27" s="83"/>
      <c r="D27" s="83"/>
    </row>
  </sheetData>
  <mergeCells count="3">
    <mergeCell ref="J1:M1"/>
    <mergeCell ref="J2:M2"/>
    <mergeCell ref="J13:M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57CF-AF66-4454-9B3E-619066BCCC66}">
  <sheetPr>
    <tabColor rgb="FF9BC2E6"/>
  </sheetPr>
  <dimension ref="A1:M16"/>
  <sheetViews>
    <sheetView workbookViewId="0">
      <selection activeCell="A13" sqref="A13"/>
    </sheetView>
  </sheetViews>
  <sheetFormatPr defaultRowHeight="15.75" x14ac:dyDescent="0.25"/>
  <cols>
    <col min="1" max="1" width="27.875" customWidth="1"/>
    <col min="2" max="2" width="23.5" customWidth="1"/>
    <col min="3" max="3" width="16.75" customWidth="1"/>
    <col min="4" max="4" width="42.75" customWidth="1"/>
    <col min="10" max="13" width="13.5" customWidth="1"/>
  </cols>
  <sheetData>
    <row r="1" spans="1:13" x14ac:dyDescent="0.25">
      <c r="A1" s="99" t="s">
        <v>2561</v>
      </c>
      <c r="B1" s="100" t="s">
        <v>2562</v>
      </c>
      <c r="C1" s="101" t="s">
        <v>2563</v>
      </c>
      <c r="D1" s="102" t="s">
        <v>2564</v>
      </c>
      <c r="E1" s="102" t="s">
        <v>2565</v>
      </c>
      <c r="J1" s="593" t="s">
        <v>2805</v>
      </c>
      <c r="K1" s="593"/>
      <c r="L1" s="593"/>
      <c r="M1" s="593"/>
    </row>
    <row r="2" spans="1:13" x14ac:dyDescent="0.25">
      <c r="A2" s="347" t="s">
        <v>210</v>
      </c>
      <c r="B2" s="583">
        <f>HexExtSoy!B2</f>
        <v>0</v>
      </c>
      <c r="C2" s="308" t="s">
        <v>2765</v>
      </c>
      <c r="D2" s="105" t="s">
        <v>2798</v>
      </c>
      <c r="E2" s="105" t="s">
        <v>2572</v>
      </c>
      <c r="J2" s="594" t="s">
        <v>2569</v>
      </c>
      <c r="K2" s="594"/>
      <c r="L2" s="594"/>
      <c r="M2" s="594"/>
    </row>
    <row r="3" spans="1:13" x14ac:dyDescent="0.25">
      <c r="A3" s="347" t="s">
        <v>214</v>
      </c>
      <c r="B3" s="583">
        <f>HexExtSoy!B3</f>
        <v>0.35713147899999997</v>
      </c>
      <c r="C3" s="308" t="s">
        <v>2765</v>
      </c>
      <c r="D3" s="105" t="s">
        <v>2799</v>
      </c>
      <c r="E3" s="308" t="s">
        <v>2572</v>
      </c>
      <c r="J3" s="99" t="s">
        <v>2573</v>
      </c>
      <c r="K3" s="108" t="s">
        <v>2574</v>
      </c>
      <c r="L3" s="101" t="s">
        <v>2563</v>
      </c>
      <c r="M3" s="102" t="s">
        <v>2564</v>
      </c>
    </row>
    <row r="4" spans="1:13" x14ac:dyDescent="0.25">
      <c r="A4" s="106" t="s">
        <v>216</v>
      </c>
      <c r="B4" s="583">
        <f>HexExtSoy!B4</f>
        <v>8.3398320000000001E-3</v>
      </c>
      <c r="C4" s="308" t="s">
        <v>2765</v>
      </c>
      <c r="D4" s="105" t="s">
        <v>2799</v>
      </c>
      <c r="E4" s="105" t="s">
        <v>2572</v>
      </c>
      <c r="J4" s="109" t="s">
        <v>45</v>
      </c>
      <c r="K4" s="114">
        <f>AlgaeCult!M16</f>
        <v>4928157.0002499996</v>
      </c>
      <c r="L4" s="105" t="s">
        <v>2576</v>
      </c>
      <c r="M4" s="105"/>
    </row>
    <row r="5" spans="1:13" x14ac:dyDescent="0.25">
      <c r="A5" s="347" t="s">
        <v>327</v>
      </c>
      <c r="B5" s="583">
        <f>HexExtSoy!B5</f>
        <v>0.25777777777777777</v>
      </c>
      <c r="C5" s="308" t="s">
        <v>2582</v>
      </c>
      <c r="D5" s="105" t="s">
        <v>2566</v>
      </c>
      <c r="E5" s="308" t="s">
        <v>2572</v>
      </c>
      <c r="J5" s="109" t="s">
        <v>279</v>
      </c>
      <c r="K5" s="111">
        <f>B6*$K$4</f>
        <v>4369.0477322576371</v>
      </c>
      <c r="L5" s="105" t="s">
        <v>2576</v>
      </c>
      <c r="M5" s="105"/>
    </row>
    <row r="6" spans="1:13" x14ac:dyDescent="0.25">
      <c r="A6" s="347" t="s">
        <v>279</v>
      </c>
      <c r="B6" s="583">
        <f>HexExtSoy!B6</f>
        <v>8.8654800000000002E-4</v>
      </c>
      <c r="C6" s="308" t="s">
        <v>2582</v>
      </c>
      <c r="D6" s="105" t="s">
        <v>2800</v>
      </c>
      <c r="E6" s="308" t="s">
        <v>2572</v>
      </c>
      <c r="J6" s="109" t="s">
        <v>2801</v>
      </c>
      <c r="K6" s="176">
        <f>B5*K4</f>
        <v>1270369.3600644444</v>
      </c>
      <c r="L6" s="105" t="s">
        <v>2576</v>
      </c>
      <c r="M6" s="105"/>
    </row>
    <row r="7" spans="1:13" x14ac:dyDescent="0.25">
      <c r="A7" s="347" t="s">
        <v>365</v>
      </c>
      <c r="B7" s="583">
        <f>HexExtSoy!B7</f>
        <v>0.86381815799999995</v>
      </c>
      <c r="C7" s="308" t="s">
        <v>2599</v>
      </c>
      <c r="D7" s="105" t="s">
        <v>2802</v>
      </c>
      <c r="E7" s="308" t="s">
        <v>2572</v>
      </c>
      <c r="J7" s="109" t="s">
        <v>2554</v>
      </c>
      <c r="K7" s="111">
        <f>B8*K4</f>
        <v>393542.99904694699</v>
      </c>
      <c r="L7" s="105" t="s">
        <v>59</v>
      </c>
      <c r="M7" s="105"/>
    </row>
    <row r="8" spans="1:13" x14ac:dyDescent="0.25">
      <c r="A8" s="106" t="s">
        <v>347</v>
      </c>
      <c r="B8" s="583">
        <f>HexExtSoy!B8</f>
        <v>7.9856019E-2</v>
      </c>
      <c r="C8" s="308" t="s">
        <v>2599</v>
      </c>
      <c r="D8" s="105" t="s">
        <v>2566</v>
      </c>
      <c r="E8" s="308" t="s">
        <v>2572</v>
      </c>
      <c r="J8" s="109" t="s">
        <v>365</v>
      </c>
      <c r="K8" s="110">
        <f>B7*K4/LCI!E61</f>
        <v>85140.630045815196</v>
      </c>
      <c r="L8" s="105" t="s">
        <v>2576</v>
      </c>
      <c r="M8" s="105"/>
    </row>
    <row r="9" spans="1:13" x14ac:dyDescent="0.25">
      <c r="A9" s="499" t="s">
        <v>2806</v>
      </c>
      <c r="B9" s="167">
        <v>0.20190641200000001</v>
      </c>
      <c r="C9" s="312" t="s">
        <v>2582</v>
      </c>
      <c r="D9" s="330" t="s">
        <v>2799</v>
      </c>
      <c r="E9" s="330" t="s">
        <v>2592</v>
      </c>
      <c r="J9" s="109" t="s">
        <v>2597</v>
      </c>
      <c r="K9" s="348">
        <f>B2*K4</f>
        <v>0</v>
      </c>
      <c r="L9" s="105" t="s">
        <v>2596</v>
      </c>
      <c r="M9" s="105"/>
    </row>
    <row r="10" spans="1:13" x14ac:dyDescent="0.25">
      <c r="A10" s="499" t="s">
        <v>2807</v>
      </c>
      <c r="B10" s="501">
        <v>0.79809358799999996</v>
      </c>
      <c r="C10" s="338" t="s">
        <v>2582</v>
      </c>
      <c r="D10" s="393" t="s">
        <v>2808</v>
      </c>
      <c r="E10" s="330" t="s">
        <v>2592</v>
      </c>
      <c r="J10" s="109" t="s">
        <v>214</v>
      </c>
      <c r="K10" s="349">
        <f>B3*K4</f>
        <v>1759999.9982434856</v>
      </c>
      <c r="L10" s="105" t="s">
        <v>2596</v>
      </c>
      <c r="M10" s="105"/>
    </row>
    <row r="11" spans="1:13" x14ac:dyDescent="0.25">
      <c r="J11" s="109" t="s">
        <v>216</v>
      </c>
      <c r="K11" s="111">
        <f>B4*K4</f>
        <v>41100.001451708958</v>
      </c>
      <c r="L11" s="105" t="s">
        <v>2598</v>
      </c>
      <c r="M11" s="105"/>
    </row>
    <row r="12" spans="1:13" x14ac:dyDescent="0.25">
      <c r="J12" s="84"/>
      <c r="K12" s="83"/>
      <c r="L12" s="83"/>
      <c r="M12" s="83"/>
    </row>
    <row r="13" spans="1:13" x14ac:dyDescent="0.25">
      <c r="J13" s="594" t="s">
        <v>2600</v>
      </c>
      <c r="K13" s="594"/>
      <c r="L13" s="594"/>
      <c r="M13" s="594"/>
    </row>
    <row r="14" spans="1:13" x14ac:dyDescent="0.25">
      <c r="J14" s="99" t="s">
        <v>2573</v>
      </c>
      <c r="K14" s="108" t="s">
        <v>2574</v>
      </c>
      <c r="L14" s="101" t="s">
        <v>2563</v>
      </c>
      <c r="M14" s="102" t="s">
        <v>2564</v>
      </c>
    </row>
    <row r="15" spans="1:13" x14ac:dyDescent="0.25">
      <c r="J15" s="109" t="s">
        <v>2806</v>
      </c>
      <c r="K15" s="110">
        <f>K4*B9</f>
        <v>995026.49769316055</v>
      </c>
      <c r="L15" s="105" t="s">
        <v>2576</v>
      </c>
      <c r="M15" s="105" t="s">
        <v>2601</v>
      </c>
    </row>
    <row r="16" spans="1:13" x14ac:dyDescent="0.25">
      <c r="J16" s="109" t="s">
        <v>2809</v>
      </c>
      <c r="K16" s="528">
        <f>K4*B10</f>
        <v>3933130.502556839</v>
      </c>
      <c r="L16" s="105" t="s">
        <v>2576</v>
      </c>
      <c r="M16" s="105"/>
    </row>
  </sheetData>
  <mergeCells count="3">
    <mergeCell ref="J1:M1"/>
    <mergeCell ref="J2:M2"/>
    <mergeCell ref="J13:M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2561</v>
      </c>
      <c r="B1" s="100" t="s">
        <v>2562</v>
      </c>
      <c r="C1" s="101" t="s">
        <v>2563</v>
      </c>
      <c r="D1" s="102" t="s">
        <v>2564</v>
      </c>
      <c r="E1" s="102" t="s">
        <v>2565</v>
      </c>
      <c r="G1" s="83" t="s">
        <v>2566</v>
      </c>
      <c r="I1" s="595" t="s">
        <v>2810</v>
      </c>
      <c r="J1" s="595"/>
      <c r="K1" s="595"/>
      <c r="L1" s="595"/>
    </row>
    <row r="2" spans="1:12" s="83" customFormat="1" ht="15" x14ac:dyDescent="0.25">
      <c r="A2" s="300" t="s">
        <v>2811</v>
      </c>
      <c r="B2" s="350" t="s">
        <v>2812</v>
      </c>
      <c r="C2" s="101"/>
      <c r="D2" s="102"/>
      <c r="E2" s="102"/>
      <c r="I2" s="594" t="s">
        <v>2569</v>
      </c>
      <c r="J2" s="594"/>
      <c r="K2" s="594"/>
      <c r="L2" s="594"/>
    </row>
    <row r="3" spans="1:12" s="83" customFormat="1" ht="15" x14ac:dyDescent="0.25">
      <c r="A3" s="107" t="s">
        <v>290</v>
      </c>
      <c r="B3" s="104">
        <f>0.108*G4</f>
        <v>9.8450319051959889E-2</v>
      </c>
      <c r="C3" s="308" t="s">
        <v>2582</v>
      </c>
      <c r="D3" s="105" t="s">
        <v>2566</v>
      </c>
      <c r="E3" s="308" t="s">
        <v>2572</v>
      </c>
      <c r="F3" s="83" t="s">
        <v>2813</v>
      </c>
      <c r="G3" s="83">
        <f>1+0.09+0.007</f>
        <v>1.097</v>
      </c>
      <c r="I3" s="99" t="s">
        <v>2573</v>
      </c>
      <c r="J3" s="99" t="s">
        <v>2574</v>
      </c>
      <c r="K3" s="101" t="s">
        <v>2563</v>
      </c>
      <c r="L3" s="102" t="s">
        <v>2564</v>
      </c>
    </row>
    <row r="4" spans="1:12" s="83" customFormat="1" ht="15" x14ac:dyDescent="0.25">
      <c r="A4" s="300" t="s">
        <v>365</v>
      </c>
      <c r="B4" s="104">
        <f>1.18*G4</f>
        <v>1.0756608933454876</v>
      </c>
      <c r="C4" s="308" t="s">
        <v>2599</v>
      </c>
      <c r="D4" s="105" t="s">
        <v>2566</v>
      </c>
      <c r="E4" s="308" t="s">
        <v>2572</v>
      </c>
      <c r="F4" s="83" t="s">
        <v>2814</v>
      </c>
      <c r="G4" s="83">
        <f>1/G3</f>
        <v>0.91157702825888787</v>
      </c>
      <c r="I4" s="109" t="str">
        <f>HexExtSoy!J15</f>
        <v>Soy Oil</v>
      </c>
      <c r="J4" s="110">
        <f>HexExtSoy!K15</f>
        <v>67047.399120000016</v>
      </c>
      <c r="K4" s="105" t="s">
        <v>2576</v>
      </c>
      <c r="L4" s="105"/>
    </row>
    <row r="5" spans="1:12" s="83" customFormat="1" ht="15" x14ac:dyDescent="0.25">
      <c r="A5" s="107" t="s">
        <v>347</v>
      </c>
      <c r="B5" s="104">
        <f>0.147*G4</f>
        <v>0.13400182315405651</v>
      </c>
      <c r="C5" s="308" t="s">
        <v>2599</v>
      </c>
      <c r="D5" s="105" t="s">
        <v>2566</v>
      </c>
      <c r="E5" s="105" t="s">
        <v>2572</v>
      </c>
      <c r="F5" s="83" t="s">
        <v>2815</v>
      </c>
      <c r="G5" s="83">
        <f>G4*HexExtSoy!$B$9</f>
        <v>0.20257267294641951</v>
      </c>
      <c r="I5" s="109" t="str">
        <f t="shared" ref="I5:I10" si="0">A3</f>
        <v>Methanol</v>
      </c>
      <c r="J5" s="110">
        <f>J$4*B3</f>
        <v>6600.8378349680961</v>
      </c>
      <c r="K5" s="105" t="s">
        <v>2576</v>
      </c>
      <c r="L5" s="105"/>
    </row>
    <row r="6" spans="1:12" s="83" customFormat="1" ht="15" x14ac:dyDescent="0.25">
      <c r="A6" s="300" t="s">
        <v>327</v>
      </c>
      <c r="B6" s="104">
        <f>0.5*G4</f>
        <v>0.45578851412944393</v>
      </c>
      <c r="C6" s="308" t="s">
        <v>2582</v>
      </c>
      <c r="D6" s="105"/>
      <c r="E6" s="308" t="s">
        <v>2572</v>
      </c>
      <c r="I6" s="109" t="str">
        <f t="shared" si="0"/>
        <v>Natural Gas</v>
      </c>
      <c r="J6" s="110">
        <f>(J$4*B4)/LCI!E61</f>
        <v>1442.4053046782137</v>
      </c>
      <c r="K6" s="105" t="s">
        <v>2576</v>
      </c>
      <c r="L6" s="105"/>
    </row>
    <row r="7" spans="1:12" s="83" customFormat="1" ht="15" x14ac:dyDescent="0.25">
      <c r="A7" s="107" t="s">
        <v>214</v>
      </c>
      <c r="B7" s="121">
        <v>0.66236948350271474</v>
      </c>
      <c r="C7" s="308" t="s">
        <v>2765</v>
      </c>
      <c r="D7" s="127" t="s">
        <v>2816</v>
      </c>
      <c r="E7" s="105" t="s">
        <v>2572</v>
      </c>
      <c r="I7" s="109" t="str">
        <f t="shared" si="0"/>
        <v>Electricity, Grid</v>
      </c>
      <c r="J7" s="110">
        <f>J$4*B5</f>
        <v>8984.4737198176863</v>
      </c>
      <c r="K7" s="105" t="s">
        <v>59</v>
      </c>
      <c r="L7" s="105"/>
    </row>
    <row r="8" spans="1:12" s="83" customFormat="1" ht="18" customHeight="1" x14ac:dyDescent="0.3">
      <c r="A8" s="107" t="s">
        <v>216</v>
      </c>
      <c r="B8" s="104">
        <f>318/65590</f>
        <v>4.84830004573868E-3</v>
      </c>
      <c r="C8" s="308" t="s">
        <v>2765</v>
      </c>
      <c r="D8" s="105" t="s">
        <v>2615</v>
      </c>
      <c r="E8" s="308" t="s">
        <v>2572</v>
      </c>
      <c r="F8" s="85" t="s">
        <v>94</v>
      </c>
      <c r="G8" s="85" t="s">
        <v>1</v>
      </c>
      <c r="I8" s="109" t="str">
        <f t="shared" si="0"/>
        <v>Water</v>
      </c>
      <c r="J8" s="110">
        <f>J$4*B6</f>
        <v>30559.434421148595</v>
      </c>
      <c r="K8" s="105" t="s">
        <v>2576</v>
      </c>
      <c r="L8" s="105"/>
    </row>
    <row r="9" spans="1:12" s="83" customFormat="1" ht="15" x14ac:dyDescent="0.25">
      <c r="A9" s="300" t="s">
        <v>210</v>
      </c>
      <c r="B9" s="104">
        <v>0</v>
      </c>
      <c r="C9" s="308" t="s">
        <v>2765</v>
      </c>
      <c r="D9" s="308" t="s">
        <v>2817</v>
      </c>
      <c r="E9" s="308" t="s">
        <v>2572</v>
      </c>
      <c r="I9" s="109" t="str">
        <f t="shared" si="0"/>
        <v>Capital Cost</v>
      </c>
      <c r="J9" s="110">
        <f>J$4*B7</f>
        <v>44410.151125314784</v>
      </c>
      <c r="K9" s="105" t="s">
        <v>2596</v>
      </c>
      <c r="L9" s="105"/>
    </row>
    <row r="10" spans="1:12" s="83" customFormat="1" ht="15" x14ac:dyDescent="0.25">
      <c r="A10" s="300" t="s">
        <v>423</v>
      </c>
      <c r="B10" s="104">
        <f>G4</f>
        <v>0.91157702825888787</v>
      </c>
      <c r="C10" s="308" t="s">
        <v>2582</v>
      </c>
      <c r="D10" s="105" t="s">
        <v>2566</v>
      </c>
      <c r="E10" s="105" t="s">
        <v>2592</v>
      </c>
      <c r="I10" s="109" t="str">
        <f t="shared" si="0"/>
        <v>Labor</v>
      </c>
      <c r="J10" s="110">
        <f>J$4*B8</f>
        <v>325.06590822015562</v>
      </c>
      <c r="K10" s="105" t="s">
        <v>2598</v>
      </c>
      <c r="L10" s="105"/>
    </row>
    <row r="11" spans="1:12" x14ac:dyDescent="0.25">
      <c r="A11" s="300" t="s">
        <v>398</v>
      </c>
      <c r="B11" s="104">
        <f>1-B10</f>
        <v>8.8422971741112133E-2</v>
      </c>
      <c r="C11" s="308" t="s">
        <v>2582</v>
      </c>
      <c r="D11" s="105" t="s">
        <v>2566</v>
      </c>
      <c r="E11" s="105" t="s">
        <v>2592</v>
      </c>
      <c r="I11" s="84"/>
      <c r="J11" s="83"/>
      <c r="K11" s="83"/>
      <c r="L11" s="83"/>
    </row>
    <row r="12" spans="1:12" x14ac:dyDescent="0.25">
      <c r="I12" s="594" t="s">
        <v>2600</v>
      </c>
      <c r="J12" s="594"/>
      <c r="K12" s="594"/>
      <c r="L12" s="594"/>
    </row>
    <row r="13" spans="1:12" x14ac:dyDescent="0.25">
      <c r="I13" s="99" t="s">
        <v>2573</v>
      </c>
      <c r="J13" s="99" t="s">
        <v>2574</v>
      </c>
      <c r="K13" s="101" t="s">
        <v>2563</v>
      </c>
      <c r="L13" s="102" t="s">
        <v>2564</v>
      </c>
    </row>
    <row r="14" spans="1:12" x14ac:dyDescent="0.25">
      <c r="I14" s="109" t="s">
        <v>2818</v>
      </c>
      <c r="J14" s="112">
        <f>B10*J4</f>
        <v>61118.86884229719</v>
      </c>
      <c r="K14" s="105" t="s">
        <v>2651</v>
      </c>
      <c r="L14" s="105" t="s">
        <v>2601</v>
      </c>
    </row>
    <row r="15" spans="1:12" x14ac:dyDescent="0.25">
      <c r="I15" s="109" t="s">
        <v>398</v>
      </c>
      <c r="J15" s="111">
        <f>B11*J4</f>
        <v>5928.5302777028282</v>
      </c>
      <c r="K15" s="105" t="s">
        <v>2651</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G34" sqref="G34"/>
    </sheetView>
  </sheetViews>
  <sheetFormatPr defaultColWidth="11" defaultRowHeight="15.75" x14ac:dyDescent="0.25"/>
  <cols>
    <col min="1" max="1" width="24" bestFit="1" customWidth="1"/>
    <col min="4" max="4" width="25" customWidth="1"/>
    <col min="10" max="10" width="16.25" bestFit="1" customWidth="1"/>
    <col min="15" max="15" width="16" bestFit="1" customWidth="1"/>
    <col min="16" max="16" width="8.125" bestFit="1" customWidth="1"/>
    <col min="17" max="17" width="7.375" bestFit="1" customWidth="1"/>
    <col min="18" max="18" width="13"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2561</v>
      </c>
      <c r="B1" s="100" t="s">
        <v>2562</v>
      </c>
      <c r="C1" s="101" t="s">
        <v>2563</v>
      </c>
      <c r="D1" s="102" t="s">
        <v>2564</v>
      </c>
      <c r="E1" s="102" t="s">
        <v>2565</v>
      </c>
      <c r="G1" s="85" t="s">
        <v>94</v>
      </c>
      <c r="H1" s="85" t="s">
        <v>1</v>
      </c>
      <c r="J1" s="596" t="s">
        <v>2827</v>
      </c>
      <c r="K1" s="596"/>
      <c r="L1" s="596"/>
      <c r="M1" s="596"/>
      <c r="O1" s="596" t="s">
        <v>2819</v>
      </c>
      <c r="P1" s="596"/>
      <c r="Q1" s="596"/>
      <c r="R1" s="596"/>
      <c r="T1" s="596" t="s">
        <v>2820</v>
      </c>
      <c r="U1" s="596"/>
      <c r="V1" s="596"/>
      <c r="W1" s="596"/>
    </row>
    <row r="2" spans="1:23" x14ac:dyDescent="0.25">
      <c r="A2" s="300" t="s">
        <v>2811</v>
      </c>
      <c r="B2" s="350" t="s">
        <v>2812</v>
      </c>
      <c r="C2" s="101"/>
      <c r="D2" s="102"/>
      <c r="E2" s="102"/>
      <c r="J2" s="597" t="s">
        <v>2569</v>
      </c>
      <c r="K2" s="597"/>
      <c r="L2" s="597"/>
      <c r="M2" s="597"/>
      <c r="O2" s="597" t="s">
        <v>2569</v>
      </c>
      <c r="P2" s="597"/>
      <c r="Q2" s="597"/>
      <c r="R2" s="597"/>
      <c r="T2" s="597" t="s">
        <v>2569</v>
      </c>
      <c r="U2" s="597"/>
      <c r="V2" s="597"/>
      <c r="W2" s="597"/>
    </row>
    <row r="3" spans="1:23" x14ac:dyDescent="0.25">
      <c r="A3" s="107" t="s">
        <v>362</v>
      </c>
      <c r="B3" s="104">
        <f>4/100</f>
        <v>0.04</v>
      </c>
      <c r="C3" s="105" t="s">
        <v>2582</v>
      </c>
      <c r="D3" s="105" t="s">
        <v>2821</v>
      </c>
      <c r="E3" s="105" t="s">
        <v>2572</v>
      </c>
      <c r="J3" s="99" t="s">
        <v>2573</v>
      </c>
      <c r="K3" s="99" t="s">
        <v>2574</v>
      </c>
      <c r="L3" s="101" t="s">
        <v>2563</v>
      </c>
      <c r="M3" s="102" t="s">
        <v>2564</v>
      </c>
      <c r="O3" s="99" t="s">
        <v>2573</v>
      </c>
      <c r="P3" s="99" t="s">
        <v>2574</v>
      </c>
      <c r="Q3" s="101" t="s">
        <v>2563</v>
      </c>
      <c r="R3" s="102" t="s">
        <v>2564</v>
      </c>
      <c r="T3" s="99" t="s">
        <v>2573</v>
      </c>
      <c r="U3" s="99" t="s">
        <v>2574</v>
      </c>
      <c r="V3" s="101" t="s">
        <v>2563</v>
      </c>
      <c r="W3" s="102" t="s">
        <v>2564</v>
      </c>
    </row>
    <row r="4" spans="1:23" x14ac:dyDescent="0.25">
      <c r="A4" s="300" t="s">
        <v>365</v>
      </c>
      <c r="B4" s="104">
        <v>7.48</v>
      </c>
      <c r="C4" s="105" t="s">
        <v>2599</v>
      </c>
      <c r="D4" s="105" t="s">
        <v>2821</v>
      </c>
      <c r="E4" s="308" t="s">
        <v>2572</v>
      </c>
      <c r="J4" s="109" t="str">
        <f>HexExtSoy!J15</f>
        <v>Soy Oil</v>
      </c>
      <c r="K4" s="110">
        <f>HexExtSoy!K15</f>
        <v>67047.399120000016</v>
      </c>
      <c r="L4" s="105" t="s">
        <v>2576</v>
      </c>
      <c r="M4" s="105"/>
      <c r="O4" s="109" t="str">
        <f>HexExtAlg!J15</f>
        <v>Algae Oil</v>
      </c>
      <c r="P4" s="110">
        <f>HexExtAlg!K15</f>
        <v>995026.49769316055</v>
      </c>
      <c r="Q4" s="105" t="s">
        <v>2576</v>
      </c>
      <c r="R4" s="105"/>
      <c r="T4" s="109" t="s">
        <v>2806</v>
      </c>
      <c r="U4" s="110">
        <f>HTL!I12</f>
        <v>2464078.5001249998</v>
      </c>
      <c r="V4" s="105" t="s">
        <v>2576</v>
      </c>
      <c r="W4" s="105"/>
    </row>
    <row r="5" spans="1:23" x14ac:dyDescent="0.25">
      <c r="A5" s="300" t="s">
        <v>347</v>
      </c>
      <c r="B5" s="104">
        <v>0.22</v>
      </c>
      <c r="C5" s="105" t="s">
        <v>2599</v>
      </c>
      <c r="D5" s="105" t="s">
        <v>2821</v>
      </c>
      <c r="E5" s="105" t="s">
        <v>2572</v>
      </c>
      <c r="J5" s="109" t="str">
        <f t="shared" ref="J5:J10" si="0">A3</f>
        <v>Hydrogen</v>
      </c>
      <c r="K5" s="110">
        <f>K$4*$B3</f>
        <v>2681.8959648000009</v>
      </c>
      <c r="L5" s="105" t="s">
        <v>2576</v>
      </c>
      <c r="M5" s="105"/>
      <c r="O5" s="109" t="str">
        <f t="shared" ref="O5:O10" si="1">J5</f>
        <v>Hydrogen</v>
      </c>
      <c r="P5" s="110">
        <f>P$4*$B3</f>
        <v>39801.05990772642</v>
      </c>
      <c r="Q5" s="105" t="s">
        <v>2576</v>
      </c>
      <c r="R5" s="105"/>
      <c r="T5" s="109" t="str">
        <f>A3</f>
        <v>Hydrogen</v>
      </c>
      <c r="U5" s="110">
        <f>U$4*$B3</f>
        <v>98563.140004999994</v>
      </c>
      <c r="V5" s="105" t="s">
        <v>2576</v>
      </c>
      <c r="W5" s="105"/>
    </row>
    <row r="6" spans="1:23" x14ac:dyDescent="0.25">
      <c r="A6" s="107" t="s">
        <v>327</v>
      </c>
      <c r="B6" s="104">
        <v>0.9</v>
      </c>
      <c r="C6" s="105" t="s">
        <v>2582</v>
      </c>
      <c r="D6" s="105" t="s">
        <v>2821</v>
      </c>
      <c r="E6" s="105" t="s">
        <v>2572</v>
      </c>
      <c r="J6" s="109" t="str">
        <f t="shared" si="0"/>
        <v>Natural Gas</v>
      </c>
      <c r="K6" s="110">
        <f>(K$4*$B4)/LCI!$E$61</f>
        <v>10030.290908352003</v>
      </c>
      <c r="L6" s="105" t="s">
        <v>2576</v>
      </c>
      <c r="M6" s="105"/>
      <c r="O6" s="109" t="str">
        <f t="shared" si="1"/>
        <v>Natural Gas</v>
      </c>
      <c r="P6" s="110">
        <f>(P$4*$B4)/LCI!$E$61</f>
        <v>148855.96405489685</v>
      </c>
      <c r="Q6" s="105" t="s">
        <v>2576</v>
      </c>
      <c r="R6" s="105"/>
      <c r="T6" s="109" t="str">
        <f t="shared" ref="T6:T10" si="2">A4</f>
        <v>Natural Gas</v>
      </c>
      <c r="U6" s="110">
        <f>(U$4*$B4)/LCI!$E$61</f>
        <v>368626.14361869998</v>
      </c>
      <c r="V6" s="105" t="s">
        <v>2576</v>
      </c>
      <c r="W6" s="105"/>
    </row>
    <row r="7" spans="1:23" x14ac:dyDescent="0.25">
      <c r="A7" s="107" t="s">
        <v>214</v>
      </c>
      <c r="B7" s="123">
        <v>0.29799999999999999</v>
      </c>
      <c r="C7" s="105" t="s">
        <v>2765</v>
      </c>
      <c r="D7" s="105" t="s">
        <v>2821</v>
      </c>
      <c r="E7" s="105" t="s">
        <v>2572</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216</v>
      </c>
      <c r="B8" s="104">
        <f>318/65590</f>
        <v>4.84830004573868E-3</v>
      </c>
      <c r="C8" s="105" t="s">
        <v>2765</v>
      </c>
      <c r="D8" s="105" t="s">
        <v>2821</v>
      </c>
      <c r="E8" s="105" t="s">
        <v>2572</v>
      </c>
      <c r="J8" s="109" t="str">
        <f t="shared" si="0"/>
        <v>Water</v>
      </c>
      <c r="K8" s="110">
        <f>K$4*$B6</f>
        <v>60342.659208000019</v>
      </c>
      <c r="L8" s="105" t="s">
        <v>2576</v>
      </c>
      <c r="M8" s="105"/>
      <c r="O8" s="109" t="str">
        <f t="shared" si="1"/>
        <v>Water</v>
      </c>
      <c r="P8" s="110">
        <f>P$4*$B6</f>
        <v>895523.84792384447</v>
      </c>
      <c r="Q8" s="105" t="s">
        <v>2576</v>
      </c>
      <c r="R8" s="105"/>
      <c r="T8" s="109" t="str">
        <f t="shared" si="2"/>
        <v>Water</v>
      </c>
      <c r="U8" s="110">
        <f>U$4*$B6</f>
        <v>2217670.6501124999</v>
      </c>
      <c r="V8" s="105" t="s">
        <v>2576</v>
      </c>
      <c r="W8" s="105"/>
    </row>
    <row r="9" spans="1:23" x14ac:dyDescent="0.25">
      <c r="A9" s="107" t="s">
        <v>437</v>
      </c>
      <c r="B9" s="104">
        <v>0.49399999999999999</v>
      </c>
      <c r="C9" s="105" t="s">
        <v>2582</v>
      </c>
      <c r="D9" s="105" t="s">
        <v>2821</v>
      </c>
      <c r="E9" s="105" t="s">
        <v>2592</v>
      </c>
      <c r="J9" s="109" t="str">
        <f t="shared" si="0"/>
        <v>Capital Cost</v>
      </c>
      <c r="K9" s="110">
        <f>K$4*$B7</f>
        <v>19980.124937760003</v>
      </c>
      <c r="L9" s="105" t="s">
        <v>2596</v>
      </c>
      <c r="M9" s="105"/>
      <c r="O9" s="109" t="str">
        <f t="shared" si="1"/>
        <v>Capital Cost</v>
      </c>
      <c r="P9" s="110">
        <f>P$4*$B7</f>
        <v>296517.89631256182</v>
      </c>
      <c r="Q9" s="105" t="s">
        <v>2596</v>
      </c>
      <c r="R9" s="105"/>
      <c r="T9" s="109" t="str">
        <f t="shared" si="2"/>
        <v>Capital Cost</v>
      </c>
      <c r="U9" s="110">
        <f>U$4*$B7</f>
        <v>734295.39303724992</v>
      </c>
      <c r="V9" s="105" t="s">
        <v>2596</v>
      </c>
      <c r="W9" s="105"/>
    </row>
    <row r="10" spans="1:23" x14ac:dyDescent="0.25">
      <c r="A10" s="206" t="s">
        <v>327</v>
      </c>
      <c r="B10" s="207">
        <v>8.6999999999999994E-2</v>
      </c>
      <c r="C10" s="208" t="s">
        <v>2582</v>
      </c>
      <c r="D10" s="105" t="s">
        <v>2821</v>
      </c>
      <c r="E10" s="208" t="s">
        <v>2592</v>
      </c>
      <c r="J10" s="109" t="str">
        <f t="shared" si="0"/>
        <v>Labor</v>
      </c>
      <c r="K10" s="110">
        <f>K$4*$B8</f>
        <v>325.06590822015562</v>
      </c>
      <c r="L10" s="105" t="s">
        <v>2598</v>
      </c>
      <c r="M10" s="105"/>
      <c r="O10" s="109" t="str">
        <f t="shared" si="1"/>
        <v>Labor</v>
      </c>
      <c r="P10" s="110">
        <f>P$4*$B8</f>
        <v>4824.1870142769485</v>
      </c>
      <c r="Q10" s="105" t="s">
        <v>2598</v>
      </c>
      <c r="R10" s="105"/>
      <c r="T10" s="109" t="str">
        <f t="shared" si="2"/>
        <v>Labor</v>
      </c>
      <c r="U10" s="110">
        <f>U$4*$B8</f>
        <v>11946.591904859735</v>
      </c>
      <c r="V10" s="105" t="s">
        <v>2598</v>
      </c>
      <c r="W10" s="105"/>
    </row>
    <row r="11" spans="1:23" x14ac:dyDescent="0.25">
      <c r="A11" s="305" t="s">
        <v>372</v>
      </c>
      <c r="B11" s="204">
        <v>5.3999999999999999E-2</v>
      </c>
      <c r="C11" s="205" t="s">
        <v>2582</v>
      </c>
      <c r="D11" s="105" t="s">
        <v>2821</v>
      </c>
      <c r="E11" s="196" t="s">
        <v>2592</v>
      </c>
      <c r="J11" s="84"/>
      <c r="K11" s="83"/>
      <c r="L11" s="83"/>
      <c r="M11" s="83"/>
      <c r="O11" s="84"/>
      <c r="P11" s="83"/>
      <c r="Q11" s="83"/>
      <c r="R11" s="83"/>
      <c r="T11" s="84"/>
      <c r="U11" s="83"/>
      <c r="V11" s="83"/>
      <c r="W11" s="83"/>
    </row>
    <row r="12" spans="1:23" x14ac:dyDescent="0.25">
      <c r="A12" s="203" t="s">
        <v>447</v>
      </c>
      <c r="B12" s="204">
        <v>4.2000000000000003E-2</v>
      </c>
      <c r="C12" s="205" t="s">
        <v>2582</v>
      </c>
      <c r="D12" s="105" t="s">
        <v>2821</v>
      </c>
      <c r="E12" s="196" t="s">
        <v>2592</v>
      </c>
      <c r="J12" s="210" t="s">
        <v>2600</v>
      </c>
      <c r="K12" s="210"/>
      <c r="L12" s="210"/>
      <c r="M12" s="210"/>
      <c r="O12" s="210" t="s">
        <v>2600</v>
      </c>
      <c r="P12" s="210"/>
      <c r="Q12" s="210"/>
      <c r="R12" s="210"/>
      <c r="T12" s="210" t="s">
        <v>2600</v>
      </c>
      <c r="U12" s="210"/>
      <c r="V12" s="210"/>
      <c r="W12" s="210"/>
    </row>
    <row r="13" spans="1:23" x14ac:dyDescent="0.25">
      <c r="A13" s="203" t="s">
        <v>443</v>
      </c>
      <c r="B13" s="204">
        <v>0.06</v>
      </c>
      <c r="C13" s="205" t="s">
        <v>2582</v>
      </c>
      <c r="D13" s="105" t="s">
        <v>2821</v>
      </c>
      <c r="E13" s="196" t="s">
        <v>2592</v>
      </c>
      <c r="J13" s="211" t="s">
        <v>2573</v>
      </c>
      <c r="K13" s="211" t="s">
        <v>2574</v>
      </c>
      <c r="L13" s="212" t="s">
        <v>2563</v>
      </c>
      <c r="M13" s="213" t="s">
        <v>2564</v>
      </c>
      <c r="O13" s="211" t="s">
        <v>2573</v>
      </c>
      <c r="P13" s="211" t="s">
        <v>2574</v>
      </c>
      <c r="Q13" s="212" t="s">
        <v>2563</v>
      </c>
      <c r="R13" s="213" t="s">
        <v>2564</v>
      </c>
      <c r="T13" s="211" t="s">
        <v>2573</v>
      </c>
      <c r="U13" s="211" t="s">
        <v>2574</v>
      </c>
      <c r="V13" s="212" t="s">
        <v>2563</v>
      </c>
      <c r="W13" s="213" t="s">
        <v>2564</v>
      </c>
    </row>
    <row r="14" spans="1:23" x14ac:dyDescent="0.25">
      <c r="A14" s="203" t="s">
        <v>425</v>
      </c>
      <c r="B14" s="204">
        <v>0.23300000000000001</v>
      </c>
      <c r="C14" s="205" t="s">
        <v>2582</v>
      </c>
      <c r="D14" s="105" t="s">
        <v>2821</v>
      </c>
      <c r="E14" s="196" t="s">
        <v>2592</v>
      </c>
      <c r="J14" s="214" t="str">
        <f t="shared" ref="J14:J20" si="3">A9</f>
        <v>Jet-A</v>
      </c>
      <c r="K14" s="215">
        <f t="shared" ref="K14:K20" si="4">$B9*K$4</f>
        <v>33121.415165280006</v>
      </c>
      <c r="L14" s="205" t="s">
        <v>2651</v>
      </c>
      <c r="M14" s="205" t="s">
        <v>2601</v>
      </c>
      <c r="O14" s="214" t="str">
        <f t="shared" ref="O14:O20" si="5">J14</f>
        <v>Jet-A</v>
      </c>
      <c r="P14" s="215">
        <f t="shared" ref="P14:P20" si="6">$B9*P$4</f>
        <v>491543.08986042131</v>
      </c>
      <c r="Q14" s="205" t="s">
        <v>2651</v>
      </c>
      <c r="R14" s="205" t="s">
        <v>2601</v>
      </c>
      <c r="T14" s="214" t="str">
        <f>A9</f>
        <v>Jet-A</v>
      </c>
      <c r="U14" s="215">
        <f t="shared" ref="U14:U20" si="7">$B9*U$4</f>
        <v>1217254.7790617498</v>
      </c>
      <c r="V14" s="205" t="s">
        <v>2651</v>
      </c>
      <c r="W14" s="205" t="s">
        <v>2601</v>
      </c>
    </row>
    <row r="15" spans="1:23" x14ac:dyDescent="0.25">
      <c r="A15" s="203" t="s">
        <v>431</v>
      </c>
      <c r="B15" s="204">
        <v>7.0000000000000007E-2</v>
      </c>
      <c r="C15" s="205" t="s">
        <v>2582</v>
      </c>
      <c r="D15" s="105" t="s">
        <v>2821</v>
      </c>
      <c r="E15" s="196" t="s">
        <v>2592</v>
      </c>
      <c r="J15" s="214" t="str">
        <f t="shared" si="3"/>
        <v>Water</v>
      </c>
      <c r="K15" s="215">
        <f t="shared" si="4"/>
        <v>5833.1237234400014</v>
      </c>
      <c r="L15" s="205" t="s">
        <v>2651</v>
      </c>
      <c r="M15" s="205"/>
      <c r="O15" s="214" t="str">
        <f t="shared" si="5"/>
        <v>Water</v>
      </c>
      <c r="P15" s="215">
        <f t="shared" si="6"/>
        <v>86567.305299304964</v>
      </c>
      <c r="Q15" s="205" t="s">
        <v>2651</v>
      </c>
      <c r="R15" s="205"/>
      <c r="T15" s="214" t="str">
        <f t="shared" ref="T15:T20" si="8">A10</f>
        <v>Water</v>
      </c>
      <c r="U15" s="215">
        <f t="shared" si="7"/>
        <v>214374.82951087496</v>
      </c>
      <c r="V15" s="205" t="s">
        <v>2651</v>
      </c>
      <c r="W15" s="205"/>
    </row>
    <row r="16" spans="1:23" x14ac:dyDescent="0.25">
      <c r="J16" s="214" t="str">
        <f t="shared" si="3"/>
        <v>CO2 Emissions</v>
      </c>
      <c r="K16" s="215">
        <f t="shared" si="4"/>
        <v>3620.559552480001</v>
      </c>
      <c r="L16" s="205" t="s">
        <v>2651</v>
      </c>
      <c r="M16" s="196"/>
      <c r="O16" s="214" t="str">
        <f t="shared" si="5"/>
        <v>CO2 Emissions</v>
      </c>
      <c r="P16" s="215">
        <f t="shared" si="6"/>
        <v>53731.430875430669</v>
      </c>
      <c r="Q16" s="205" t="s">
        <v>2651</v>
      </c>
      <c r="R16" s="196"/>
      <c r="T16" s="214" t="str">
        <f t="shared" si="8"/>
        <v>CO2 Emissions</v>
      </c>
      <c r="U16" s="215">
        <f t="shared" si="7"/>
        <v>133060.23900674999</v>
      </c>
      <c r="V16" s="205" t="s">
        <v>2651</v>
      </c>
      <c r="W16" s="196"/>
    </row>
    <row r="17" spans="10:23" x14ac:dyDescent="0.25">
      <c r="J17" s="214" t="str">
        <f t="shared" si="3"/>
        <v>Propane, Produced</v>
      </c>
      <c r="K17" s="215">
        <f t="shared" si="4"/>
        <v>2815.9907630400007</v>
      </c>
      <c r="L17" s="205" t="s">
        <v>2651</v>
      </c>
      <c r="M17" s="196"/>
      <c r="O17" s="214" t="str">
        <f t="shared" si="5"/>
        <v>Propane, Produced</v>
      </c>
      <c r="P17" s="215">
        <f t="shared" si="6"/>
        <v>41791.112903112742</v>
      </c>
      <c r="Q17" s="205" t="s">
        <v>2651</v>
      </c>
      <c r="R17" s="196"/>
      <c r="T17" s="214" t="str">
        <f t="shared" si="8"/>
        <v>Propane, Produced</v>
      </c>
      <c r="U17" s="215">
        <f t="shared" si="7"/>
        <v>103491.29700525</v>
      </c>
      <c r="V17" s="205" t="s">
        <v>2651</v>
      </c>
      <c r="W17" s="196"/>
    </row>
    <row r="18" spans="10:23" x14ac:dyDescent="0.25">
      <c r="J18" s="214" t="str">
        <f t="shared" si="3"/>
        <v>LPG, Produced</v>
      </c>
      <c r="K18" s="215">
        <f t="shared" si="4"/>
        <v>4022.8439472000009</v>
      </c>
      <c r="L18" s="205" t="s">
        <v>2651</v>
      </c>
      <c r="M18" s="196"/>
      <c r="O18" s="214" t="str">
        <f t="shared" si="5"/>
        <v>LPG, Produced</v>
      </c>
      <c r="P18" s="215">
        <f t="shared" si="6"/>
        <v>59701.589861589629</v>
      </c>
      <c r="Q18" s="205" t="s">
        <v>2651</v>
      </c>
      <c r="R18" s="196"/>
      <c r="T18" s="214" t="str">
        <f t="shared" si="8"/>
        <v>LPG, Produced</v>
      </c>
      <c r="U18" s="215">
        <f t="shared" si="7"/>
        <v>147844.71000749999</v>
      </c>
      <c r="V18" s="205" t="s">
        <v>2651</v>
      </c>
      <c r="W18" s="196"/>
    </row>
    <row r="19" spans="10:23" x14ac:dyDescent="0.25">
      <c r="J19" s="214" t="str">
        <f t="shared" si="3"/>
        <v>Diesel, Produced</v>
      </c>
      <c r="K19" s="215">
        <f t="shared" si="4"/>
        <v>15622.043994960004</v>
      </c>
      <c r="L19" s="205" t="s">
        <v>2651</v>
      </c>
      <c r="M19" s="196"/>
      <c r="O19" s="214" t="str">
        <f t="shared" si="5"/>
        <v>Diesel, Produced</v>
      </c>
      <c r="P19" s="215">
        <f t="shared" si="6"/>
        <v>231841.17396250641</v>
      </c>
      <c r="Q19" s="205" t="s">
        <v>2651</v>
      </c>
      <c r="R19" s="196"/>
      <c r="T19" s="214" t="str">
        <f t="shared" si="8"/>
        <v>Diesel, Produced</v>
      </c>
      <c r="U19" s="215">
        <f t="shared" si="7"/>
        <v>574130.29052912502</v>
      </c>
      <c r="V19" s="205" t="s">
        <v>2651</v>
      </c>
      <c r="W19" s="196"/>
    </row>
    <row r="20" spans="10:23" x14ac:dyDescent="0.25">
      <c r="J20" s="214" t="str">
        <f t="shared" si="3"/>
        <v>Gasoline, Produced</v>
      </c>
      <c r="K20" s="215">
        <f t="shared" si="4"/>
        <v>4693.3179384000014</v>
      </c>
      <c r="L20" s="205" t="s">
        <v>2651</v>
      </c>
      <c r="M20" s="196"/>
      <c r="O20" s="214" t="str">
        <f t="shared" si="5"/>
        <v>Gasoline, Produced</v>
      </c>
      <c r="P20" s="215">
        <f t="shared" si="6"/>
        <v>69651.854838521249</v>
      </c>
      <c r="Q20" s="205" t="s">
        <v>2651</v>
      </c>
      <c r="R20" s="196"/>
      <c r="T20" s="214" t="str">
        <f t="shared" si="8"/>
        <v>Gasoline, Produced</v>
      </c>
      <c r="U20" s="215">
        <f t="shared" si="7"/>
        <v>172485.49500875</v>
      </c>
      <c r="V20" s="205" t="s">
        <v>2651</v>
      </c>
      <c r="W20" s="196"/>
    </row>
    <row r="21" spans="10:23" x14ac:dyDescent="0.25">
      <c r="J21" s="209"/>
    </row>
  </sheetData>
  <mergeCells count="6">
    <mergeCell ref="J1:M1"/>
    <mergeCell ref="J2:M2"/>
    <mergeCell ref="O1:R1"/>
    <mergeCell ref="O2:R2"/>
    <mergeCell ref="T1:W1"/>
    <mergeCell ref="T2:W2"/>
  </mergeCells>
  <phoneticPr fontId="19"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workbookViewId="0">
      <selection activeCell="G28" sqref="G28"/>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2561</v>
      </c>
      <c r="B1" s="100" t="s">
        <v>2562</v>
      </c>
      <c r="C1" s="101" t="s">
        <v>2563</v>
      </c>
      <c r="D1" s="102" t="s">
        <v>2564</v>
      </c>
      <c r="E1" s="102" t="s">
        <v>2565</v>
      </c>
      <c r="H1" s="596" t="s">
        <v>2822</v>
      </c>
      <c r="I1" s="596"/>
      <c r="J1" s="596"/>
      <c r="K1" s="596"/>
      <c r="M1" s="596" t="s">
        <v>2823</v>
      </c>
      <c r="N1" s="596"/>
      <c r="O1" s="596"/>
      <c r="P1" s="596"/>
      <c r="R1" s="596" t="s">
        <v>2824</v>
      </c>
      <c r="S1" s="596"/>
      <c r="T1" s="596"/>
      <c r="U1" s="596"/>
      <c r="W1" s="596" t="s">
        <v>2825</v>
      </c>
      <c r="X1" s="596"/>
      <c r="Y1" s="596"/>
      <c r="Z1" s="596"/>
    </row>
    <row r="2" spans="1:26" x14ac:dyDescent="0.25">
      <c r="A2" s="300" t="s">
        <v>2811</v>
      </c>
      <c r="B2" s="350" t="s">
        <v>2812</v>
      </c>
      <c r="C2" s="101"/>
      <c r="D2" s="102"/>
      <c r="E2" s="102"/>
      <c r="H2" s="597" t="s">
        <v>2569</v>
      </c>
      <c r="I2" s="597"/>
      <c r="J2" s="597"/>
      <c r="K2" s="597"/>
      <c r="M2" s="597" t="s">
        <v>2569</v>
      </c>
      <c r="N2" s="597"/>
      <c r="O2" s="597"/>
      <c r="P2" s="597"/>
      <c r="R2" s="597" t="s">
        <v>2569</v>
      </c>
      <c r="S2" s="597"/>
      <c r="T2" s="597"/>
      <c r="U2" s="597"/>
      <c r="W2" s="597" t="s">
        <v>2569</v>
      </c>
      <c r="X2" s="597"/>
      <c r="Y2" s="597"/>
      <c r="Z2" s="597"/>
    </row>
    <row r="3" spans="1:26" x14ac:dyDescent="0.25">
      <c r="A3" s="107" t="s">
        <v>362</v>
      </c>
      <c r="B3" s="104">
        <v>0</v>
      </c>
      <c r="C3" s="105" t="s">
        <v>2582</v>
      </c>
      <c r="D3" s="105" t="s">
        <v>2826</v>
      </c>
      <c r="E3" s="105" t="s">
        <v>2572</v>
      </c>
      <c r="H3" s="99" t="s">
        <v>2573</v>
      </c>
      <c r="I3" s="99" t="s">
        <v>2574</v>
      </c>
      <c r="J3" s="101" t="s">
        <v>2563</v>
      </c>
      <c r="K3" s="102" t="s">
        <v>2564</v>
      </c>
      <c r="M3" s="99" t="s">
        <v>2573</v>
      </c>
      <c r="N3" s="99" t="s">
        <v>2574</v>
      </c>
      <c r="O3" s="101" t="s">
        <v>2563</v>
      </c>
      <c r="P3" s="102" t="s">
        <v>2564</v>
      </c>
      <c r="R3" s="99" t="s">
        <v>2573</v>
      </c>
      <c r="S3" s="99" t="s">
        <v>2574</v>
      </c>
      <c r="T3" s="101" t="s">
        <v>2563</v>
      </c>
      <c r="U3" s="102" t="s">
        <v>2564</v>
      </c>
      <c r="W3" s="99" t="s">
        <v>2573</v>
      </c>
      <c r="X3" s="99" t="s">
        <v>2574</v>
      </c>
      <c r="Y3" s="101" t="s">
        <v>2563</v>
      </c>
      <c r="Z3" s="102" t="s">
        <v>2564</v>
      </c>
    </row>
    <row r="4" spans="1:26" x14ac:dyDescent="0.25">
      <c r="A4" s="300" t="s">
        <v>365</v>
      </c>
      <c r="B4" s="104">
        <v>0</v>
      </c>
      <c r="C4" s="105" t="s">
        <v>2599</v>
      </c>
      <c r="D4" s="105" t="s">
        <v>2826</v>
      </c>
      <c r="E4" s="102" t="s">
        <v>2572</v>
      </c>
      <c r="H4" s="109" t="s">
        <v>414</v>
      </c>
      <c r="I4" s="110">
        <f>GasFT!K16</f>
        <v>614999.93125000002</v>
      </c>
      <c r="J4" s="105" t="s">
        <v>2576</v>
      </c>
      <c r="K4" s="105"/>
      <c r="M4" s="109" t="s">
        <v>414</v>
      </c>
      <c r="N4" s="110">
        <f>GasFT!Q16</f>
        <v>478125.76</v>
      </c>
      <c r="O4" s="105" t="s">
        <v>2576</v>
      </c>
      <c r="P4" s="105"/>
      <c r="R4" s="109" t="str">
        <f>GasFT!V16</f>
        <v>Syncrude</v>
      </c>
      <c r="S4" s="109">
        <f>GasFT!W16</f>
        <v>1173969.5</v>
      </c>
      <c r="T4" s="105" t="s">
        <v>2576</v>
      </c>
      <c r="U4" s="105"/>
      <c r="W4" s="109" t="str">
        <f>GasFT!AB16</f>
        <v>Syncrude</v>
      </c>
      <c r="X4" s="485">
        <f>GasFT!AC16</f>
        <v>533622.5</v>
      </c>
      <c r="Y4" s="105" t="s">
        <v>2576</v>
      </c>
      <c r="Z4" s="105"/>
    </row>
    <row r="5" spans="1:26" x14ac:dyDescent="0.25">
      <c r="A5" s="300" t="s">
        <v>347</v>
      </c>
      <c r="B5" s="104">
        <v>0.1779</v>
      </c>
      <c r="C5" s="105" t="s">
        <v>2599</v>
      </c>
      <c r="D5" s="105" t="s">
        <v>2826</v>
      </c>
      <c r="E5" s="105" t="s">
        <v>2572</v>
      </c>
      <c r="H5" s="109" t="str">
        <f>HydroProcOil!O5</f>
        <v>Hydrogen</v>
      </c>
      <c r="I5" s="110">
        <f>I$4*HydroProcSyn!$B3</f>
        <v>0</v>
      </c>
      <c r="J5" s="105" t="s">
        <v>2576</v>
      </c>
      <c r="K5" s="105"/>
      <c r="M5" s="109" t="str">
        <f t="shared" ref="M5:M10" si="0">H5</f>
        <v>Hydrogen</v>
      </c>
      <c r="N5" s="110">
        <f>$N$4*HydroProcSyn!B3</f>
        <v>0</v>
      </c>
      <c r="O5" s="105" t="s">
        <v>2576</v>
      </c>
      <c r="P5" s="105"/>
      <c r="R5" s="109" t="str">
        <f>HydroProcSyn!A3</f>
        <v>Hydrogen</v>
      </c>
      <c r="S5" s="194">
        <f>$S$4*HydroProcSyn!B3</f>
        <v>0</v>
      </c>
      <c r="T5" s="105" t="s">
        <v>2576</v>
      </c>
      <c r="U5" s="105"/>
      <c r="W5" s="109" t="str">
        <f>HydroProcOil!A3</f>
        <v>Hydrogen</v>
      </c>
      <c r="X5" s="110">
        <f>$X$4*HydroProcSyn!B3</f>
        <v>0</v>
      </c>
      <c r="Y5" s="105" t="s">
        <v>2576</v>
      </c>
      <c r="Z5" s="105"/>
    </row>
    <row r="6" spans="1:26" x14ac:dyDescent="0.25">
      <c r="A6" s="107" t="s">
        <v>327</v>
      </c>
      <c r="B6" s="104">
        <v>0</v>
      </c>
      <c r="C6" s="105" t="s">
        <v>2582</v>
      </c>
      <c r="D6" s="105" t="s">
        <v>2826</v>
      </c>
      <c r="E6" s="105" t="s">
        <v>2572</v>
      </c>
      <c r="H6" s="109" t="str">
        <f>HydroProcOil!O6</f>
        <v>Natural Gas</v>
      </c>
      <c r="I6" s="110">
        <f>(I$4*HydroProcSyn!$B4)/LCI!$E$61</f>
        <v>0</v>
      </c>
      <c r="J6" s="105" t="s">
        <v>2576</v>
      </c>
      <c r="K6" s="105"/>
      <c r="M6" s="109" t="str">
        <f t="shared" si="0"/>
        <v>Natural Gas</v>
      </c>
      <c r="N6" s="110">
        <f>$N$4*HydroProcSyn!B4</f>
        <v>0</v>
      </c>
      <c r="O6" s="105" t="s">
        <v>2576</v>
      </c>
      <c r="P6" s="105"/>
      <c r="R6" s="109" t="str">
        <f>HydroProcSyn!A4</f>
        <v>Natural Gas</v>
      </c>
      <c r="S6" s="194">
        <f>$S$4*HydroProcSyn!B4</f>
        <v>0</v>
      </c>
      <c r="T6" s="105" t="s">
        <v>2576</v>
      </c>
      <c r="U6" s="105"/>
      <c r="W6" s="109" t="str">
        <f>HydroProcOil!A4</f>
        <v>Natural Gas</v>
      </c>
      <c r="X6" s="110">
        <f>$X$4*HydroProcSyn!B4</f>
        <v>0</v>
      </c>
      <c r="Y6" s="105" t="s">
        <v>2576</v>
      </c>
      <c r="Z6" s="105"/>
    </row>
    <row r="7" spans="1:26" x14ac:dyDescent="0.25">
      <c r="A7" s="107" t="s">
        <v>214</v>
      </c>
      <c r="B7" s="123">
        <v>9.9669999999999995E-2</v>
      </c>
      <c r="C7" s="105" t="s">
        <v>2765</v>
      </c>
      <c r="D7" s="105" t="s">
        <v>2826</v>
      </c>
      <c r="E7" s="105" t="s">
        <v>2572</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216</v>
      </c>
      <c r="B8" s="104">
        <v>2.2599999999999999E-3</v>
      </c>
      <c r="C8" s="105" t="s">
        <v>2765</v>
      </c>
      <c r="D8" s="105" t="s">
        <v>2826</v>
      </c>
      <c r="E8" s="105" t="s">
        <v>2572</v>
      </c>
      <c r="H8" s="109" t="str">
        <f>HydroProcOil!O8</f>
        <v>Water</v>
      </c>
      <c r="I8" s="110">
        <f>I$4*HydroProcSyn!$B6</f>
        <v>0</v>
      </c>
      <c r="J8" s="105" t="s">
        <v>2576</v>
      </c>
      <c r="K8" s="105"/>
      <c r="M8" s="109" t="str">
        <f t="shared" si="0"/>
        <v>Water</v>
      </c>
      <c r="N8" s="110">
        <f>$N$4*HydroProcSyn!B6</f>
        <v>0</v>
      </c>
      <c r="O8" s="105" t="s">
        <v>2576</v>
      </c>
      <c r="P8" s="105"/>
      <c r="R8" s="109" t="str">
        <f>HydroProcSyn!A6</f>
        <v>Water</v>
      </c>
      <c r="S8" s="194">
        <f>$S$4*HydroProcSyn!B6</f>
        <v>0</v>
      </c>
      <c r="T8" s="105" t="s">
        <v>2576</v>
      </c>
      <c r="U8" s="105"/>
      <c r="W8" s="109" t="str">
        <f>HydroProcOil!A6</f>
        <v>Water</v>
      </c>
      <c r="X8" s="110">
        <f>$X$4*HydroProcSyn!B6</f>
        <v>0</v>
      </c>
      <c r="Y8" s="105" t="s">
        <v>2576</v>
      </c>
      <c r="Z8" s="105"/>
    </row>
    <row r="9" spans="1:26" x14ac:dyDescent="0.25">
      <c r="A9" s="107" t="s">
        <v>437</v>
      </c>
      <c r="B9" s="104">
        <v>7.0800000000000002E-2</v>
      </c>
      <c r="C9" s="105" t="s">
        <v>2582</v>
      </c>
      <c r="D9" s="105" t="s">
        <v>2826</v>
      </c>
      <c r="E9" s="105" t="s">
        <v>2592</v>
      </c>
      <c r="H9" s="109" t="str">
        <f>HydroProcOil!O9</f>
        <v>Capital Cost</v>
      </c>
      <c r="I9" s="110">
        <f>I$4*HydroProcSyn!$B7</f>
        <v>61297.043147687502</v>
      </c>
      <c r="J9" s="105" t="s">
        <v>2596</v>
      </c>
      <c r="K9" s="105"/>
      <c r="M9" s="109" t="str">
        <f t="shared" si="0"/>
        <v>Capital Cost</v>
      </c>
      <c r="N9" s="110">
        <f>$N$4*HydroProcSyn!B7</f>
        <v>47654.794499199998</v>
      </c>
      <c r="O9" s="105" t="s">
        <v>2596</v>
      </c>
      <c r="P9" s="105"/>
      <c r="R9" s="109" t="str">
        <f>HydroProcSyn!A7</f>
        <v>Capital Cost</v>
      </c>
      <c r="S9" s="194">
        <f>$S$4*HydroProcSyn!B7</f>
        <v>117009.54006499999</v>
      </c>
      <c r="T9" s="105" t="s">
        <v>2596</v>
      </c>
      <c r="U9" s="105"/>
      <c r="W9" s="109" t="str">
        <f>HydroProcOil!A7</f>
        <v>Capital Cost</v>
      </c>
      <c r="X9" s="110">
        <f>$X$4*HydroProcSyn!B7</f>
        <v>53186.154575</v>
      </c>
      <c r="Y9" s="105" t="s">
        <v>2596</v>
      </c>
      <c r="Z9" s="105"/>
    </row>
    <row r="10" spans="1:26" x14ac:dyDescent="0.25">
      <c r="A10" s="206" t="s">
        <v>327</v>
      </c>
      <c r="B10" s="207">
        <v>0.60009999999999997</v>
      </c>
      <c r="C10" s="208" t="s">
        <v>2582</v>
      </c>
      <c r="D10" s="105" t="s">
        <v>2826</v>
      </c>
      <c r="E10" s="208" t="s">
        <v>2592</v>
      </c>
      <c r="H10" s="109" t="str">
        <f>HydroProcOil!O10</f>
        <v>Labor</v>
      </c>
      <c r="I10" s="110">
        <f>I$4*HydroProcSyn!$B8</f>
        <v>1389.899844625</v>
      </c>
      <c r="J10" s="105" t="s">
        <v>2598</v>
      </c>
      <c r="K10" s="105"/>
      <c r="M10" s="109" t="str">
        <f t="shared" si="0"/>
        <v>Labor</v>
      </c>
      <c r="N10" s="110">
        <f>$N$4*HydroProcSyn!B8</f>
        <v>1080.5642175999999</v>
      </c>
      <c r="O10" s="105" t="s">
        <v>2598</v>
      </c>
      <c r="P10" s="105"/>
      <c r="R10" s="109" t="str">
        <f>HydroProcSyn!A8</f>
        <v>Labor</v>
      </c>
      <c r="S10" s="194">
        <f>$S$4*HydroProcSyn!B8</f>
        <v>2653.1710699999999</v>
      </c>
      <c r="T10" s="105" t="s">
        <v>2598</v>
      </c>
      <c r="U10" s="105"/>
      <c r="W10" s="109" t="str">
        <f>HydroProcOil!A8</f>
        <v>Labor</v>
      </c>
      <c r="X10" s="110">
        <f>$X$4*HydroProcSyn!B8</f>
        <v>1205.98685</v>
      </c>
      <c r="Y10" s="105" t="s">
        <v>2598</v>
      </c>
      <c r="Z10" s="105"/>
    </row>
    <row r="11" spans="1:26" x14ac:dyDescent="0.25">
      <c r="A11" s="305" t="s">
        <v>372</v>
      </c>
      <c r="B11" s="204">
        <v>0</v>
      </c>
      <c r="C11" s="205" t="s">
        <v>2582</v>
      </c>
      <c r="D11" s="105" t="s">
        <v>2826</v>
      </c>
      <c r="E11" s="196" t="s">
        <v>2592</v>
      </c>
      <c r="H11" s="84"/>
      <c r="I11" s="83"/>
      <c r="J11" s="83"/>
      <c r="K11" s="83"/>
      <c r="M11" s="84"/>
      <c r="N11" s="83"/>
      <c r="O11" s="83"/>
      <c r="P11" s="83"/>
      <c r="R11" s="84"/>
      <c r="S11" s="458"/>
      <c r="T11" s="83"/>
      <c r="U11" s="83"/>
      <c r="W11" s="84"/>
      <c r="X11" s="83"/>
      <c r="Y11" s="83"/>
      <c r="Z11" s="83"/>
    </row>
    <row r="12" spans="1:26" x14ac:dyDescent="0.25">
      <c r="A12" s="203" t="s">
        <v>447</v>
      </c>
      <c r="B12" s="204">
        <v>4.5999999999999999E-2</v>
      </c>
      <c r="C12" s="205" t="s">
        <v>2582</v>
      </c>
      <c r="D12" s="105" t="s">
        <v>2826</v>
      </c>
      <c r="E12" s="196" t="s">
        <v>2592</v>
      </c>
      <c r="H12" s="210" t="s">
        <v>2600</v>
      </c>
      <c r="I12" s="210"/>
      <c r="J12" s="210"/>
      <c r="K12" s="210"/>
      <c r="M12" s="210" t="s">
        <v>2600</v>
      </c>
      <c r="N12" s="210"/>
      <c r="O12" s="210"/>
      <c r="P12" s="210"/>
      <c r="R12" s="210" t="s">
        <v>2600</v>
      </c>
      <c r="S12" s="461"/>
      <c r="T12" s="210"/>
      <c r="U12" s="210"/>
      <c r="W12" s="210" t="s">
        <v>2600</v>
      </c>
      <c r="X12" s="210"/>
      <c r="Y12" s="210"/>
      <c r="Z12" s="210"/>
    </row>
    <row r="13" spans="1:26" x14ac:dyDescent="0.25">
      <c r="A13" s="203" t="s">
        <v>443</v>
      </c>
      <c r="B13" s="204">
        <v>0</v>
      </c>
      <c r="C13" s="205" t="s">
        <v>2582</v>
      </c>
      <c r="D13" s="105" t="s">
        <v>2826</v>
      </c>
      <c r="E13" s="196" t="s">
        <v>2592</v>
      </c>
      <c r="H13" s="211" t="s">
        <v>2573</v>
      </c>
      <c r="I13" s="211" t="s">
        <v>2574</v>
      </c>
      <c r="J13" s="212" t="s">
        <v>2563</v>
      </c>
      <c r="K13" s="213" t="s">
        <v>2564</v>
      </c>
      <c r="M13" s="211" t="s">
        <v>2573</v>
      </c>
      <c r="N13" s="211" t="s">
        <v>2574</v>
      </c>
      <c r="O13" s="212" t="s">
        <v>2563</v>
      </c>
      <c r="P13" s="213" t="s">
        <v>2564</v>
      </c>
      <c r="R13" s="211" t="s">
        <v>2573</v>
      </c>
      <c r="S13" s="459" t="s">
        <v>2574</v>
      </c>
      <c r="T13" s="212" t="s">
        <v>2563</v>
      </c>
      <c r="U13" s="213" t="s">
        <v>2564</v>
      </c>
      <c r="W13" s="211" t="s">
        <v>2573</v>
      </c>
      <c r="X13" s="211" t="s">
        <v>2574</v>
      </c>
      <c r="Y13" s="212" t="s">
        <v>2563</v>
      </c>
      <c r="Z13" s="213" t="s">
        <v>2564</v>
      </c>
    </row>
    <row r="14" spans="1:26" x14ac:dyDescent="0.25">
      <c r="A14" s="203" t="s">
        <v>425</v>
      </c>
      <c r="B14" s="204">
        <v>0.14510000000000001</v>
      </c>
      <c r="C14" s="205" t="s">
        <v>2582</v>
      </c>
      <c r="D14" s="105" t="s">
        <v>2826</v>
      </c>
      <c r="E14" s="196" t="s">
        <v>2592</v>
      </c>
      <c r="H14" s="214" t="str">
        <f>HydroProcOil!O14</f>
        <v>Jet-A</v>
      </c>
      <c r="I14" s="215">
        <f>HydroProcSyn!$B9*I$4</f>
        <v>43541.9951325</v>
      </c>
      <c r="J14" s="205" t="s">
        <v>2651</v>
      </c>
      <c r="K14" s="205" t="s">
        <v>2601</v>
      </c>
      <c r="M14" s="214" t="str">
        <f t="shared" ref="M14:M20" si="1">H14</f>
        <v>Jet-A</v>
      </c>
      <c r="N14" s="215">
        <f>$N$4*HydroProcSyn!B9</f>
        <v>33851.303808000004</v>
      </c>
      <c r="O14" s="205" t="s">
        <v>2651</v>
      </c>
      <c r="P14" s="205" t="s">
        <v>2601</v>
      </c>
      <c r="R14" s="214" t="str">
        <f>HydroProcSyn!A9</f>
        <v>Jet-A</v>
      </c>
      <c r="S14" s="460">
        <f>$S$4*HydroProcSyn!B9</f>
        <v>83117.040600000008</v>
      </c>
      <c r="T14" s="205" t="s">
        <v>2651</v>
      </c>
      <c r="U14" s="205" t="s">
        <v>2601</v>
      </c>
      <c r="W14" s="214" t="str">
        <f>HydroProcOil!A9</f>
        <v>Jet-A</v>
      </c>
      <c r="X14" s="215">
        <f>$X$4*HydroProcSyn!B9</f>
        <v>37780.472999999998</v>
      </c>
      <c r="Y14" s="205" t="s">
        <v>2651</v>
      </c>
      <c r="Z14" s="205" t="s">
        <v>2601</v>
      </c>
    </row>
    <row r="15" spans="1:26" x14ac:dyDescent="0.25">
      <c r="A15" s="203" t="s">
        <v>431</v>
      </c>
      <c r="B15" s="204">
        <v>7.5399999999999995E-2</v>
      </c>
      <c r="C15" s="205" t="s">
        <v>2582</v>
      </c>
      <c r="D15" s="105" t="s">
        <v>2826</v>
      </c>
      <c r="E15" s="196" t="s">
        <v>2592</v>
      </c>
      <c r="H15" s="214" t="str">
        <f>HydroProcOil!O15</f>
        <v>Water</v>
      </c>
      <c r="I15" s="215">
        <f>HydroProcSyn!$B10*I$4</f>
        <v>369061.45874312497</v>
      </c>
      <c r="J15" s="205" t="s">
        <v>2651</v>
      </c>
      <c r="K15" s="205"/>
      <c r="M15" s="214" t="str">
        <f t="shared" si="1"/>
        <v>Water</v>
      </c>
      <c r="N15" s="215">
        <f>$N$4*HydroProcSyn!B10</f>
        <v>286923.268576</v>
      </c>
      <c r="O15" s="205" t="s">
        <v>2651</v>
      </c>
      <c r="P15" s="205"/>
      <c r="R15" s="214" t="str">
        <f>HydroProcSyn!A10</f>
        <v>Water</v>
      </c>
      <c r="S15" s="460">
        <f>$S$4*HydroProcSyn!B10</f>
        <v>704499.09694999992</v>
      </c>
      <c r="T15" s="205" t="s">
        <v>2651</v>
      </c>
      <c r="U15" s="205"/>
      <c r="W15" s="214" t="str">
        <f>HydroProcOil!A10</f>
        <v>Water</v>
      </c>
      <c r="X15" s="215">
        <f>$X$4*HydroProcSyn!B10</f>
        <v>320226.86225000001</v>
      </c>
      <c r="Y15" s="205" t="s">
        <v>2651</v>
      </c>
      <c r="Z15" s="205"/>
    </row>
    <row r="16" spans="1:26" x14ac:dyDescent="0.25">
      <c r="H16" s="214" t="str">
        <f>HydroProcOil!O16</f>
        <v>CO2 Emissions</v>
      </c>
      <c r="I16" s="215">
        <f>HydroProcSyn!$B11*I$4</f>
        <v>0</v>
      </c>
      <c r="J16" s="205" t="s">
        <v>2651</v>
      </c>
      <c r="K16" s="196"/>
      <c r="M16" s="214" t="str">
        <f t="shared" si="1"/>
        <v>CO2 Emissions</v>
      </c>
      <c r="N16" s="215">
        <f>$N$4*HydroProcSyn!B11</f>
        <v>0</v>
      </c>
      <c r="O16" s="205" t="s">
        <v>2651</v>
      </c>
      <c r="P16" s="196"/>
      <c r="R16" s="214" t="str">
        <f>HydroProcSyn!A11</f>
        <v>CO2 Emissions</v>
      </c>
      <c r="S16" s="460">
        <f>$S$4*HydroProcSyn!B11</f>
        <v>0</v>
      </c>
      <c r="T16" s="205" t="s">
        <v>2651</v>
      </c>
      <c r="U16" s="196"/>
      <c r="W16" s="214" t="str">
        <f>HydroProcOil!A11</f>
        <v>CO2 Emissions</v>
      </c>
      <c r="X16" s="215">
        <f>$X$4*HydroProcSyn!B11</f>
        <v>0</v>
      </c>
      <c r="Y16" s="205" t="s">
        <v>2651</v>
      </c>
      <c r="Z16" s="196"/>
    </row>
    <row r="17" spans="8:26" x14ac:dyDescent="0.25">
      <c r="H17" s="214" t="str">
        <f>HydroProcOil!O17</f>
        <v>Propane, Produced</v>
      </c>
      <c r="I17" s="215">
        <f>HydroProcSyn!$B12*I$4</f>
        <v>28289.996837499999</v>
      </c>
      <c r="J17" s="205" t="s">
        <v>2651</v>
      </c>
      <c r="K17" s="196"/>
      <c r="M17" s="214" t="str">
        <f t="shared" si="1"/>
        <v>Propane, Produced</v>
      </c>
      <c r="N17" s="215">
        <f>$N$4*HydroProcSyn!B12</f>
        <v>21993.784960000001</v>
      </c>
      <c r="O17" s="205" t="s">
        <v>2651</v>
      </c>
      <c r="P17" s="196"/>
      <c r="R17" s="214" t="str">
        <f>HydroProcSyn!A12</f>
        <v>Propane, Produced</v>
      </c>
      <c r="S17" s="460">
        <f>$S$4*HydroProcSyn!B12</f>
        <v>54002.597000000002</v>
      </c>
      <c r="T17" s="205" t="s">
        <v>2651</v>
      </c>
      <c r="U17" s="196"/>
      <c r="W17" s="214" t="str">
        <f>HydroProcOil!A12</f>
        <v>Propane, Produced</v>
      </c>
      <c r="X17" s="215">
        <f>$X$4*HydroProcSyn!B12</f>
        <v>24546.634999999998</v>
      </c>
      <c r="Y17" s="205" t="s">
        <v>2651</v>
      </c>
      <c r="Z17" s="196"/>
    </row>
    <row r="18" spans="8:26" x14ac:dyDescent="0.25">
      <c r="H18" s="214" t="str">
        <f>HydroProcOil!O18</f>
        <v>LPG, Produced</v>
      </c>
      <c r="I18" s="215">
        <f>HydroProcSyn!$B13*I$4</f>
        <v>0</v>
      </c>
      <c r="J18" s="205" t="s">
        <v>2651</v>
      </c>
      <c r="K18" s="196"/>
      <c r="M18" s="214" t="str">
        <f t="shared" si="1"/>
        <v>LPG, Produced</v>
      </c>
      <c r="N18" s="215">
        <f>$N$4*HydroProcSyn!B13</f>
        <v>0</v>
      </c>
      <c r="O18" s="205" t="s">
        <v>2651</v>
      </c>
      <c r="P18" s="196"/>
      <c r="R18" s="214" t="str">
        <f>HydroProcSyn!A13</f>
        <v>LPG, Produced</v>
      </c>
      <c r="S18" s="460">
        <f>$S$4*HydroProcSyn!B13</f>
        <v>0</v>
      </c>
      <c r="T18" s="205" t="s">
        <v>2651</v>
      </c>
      <c r="U18" s="196"/>
      <c r="W18" s="214" t="str">
        <f>HydroProcOil!A13</f>
        <v>LPG, Produced</v>
      </c>
      <c r="X18" s="215">
        <f>$X$4*HydroProcSyn!B13</f>
        <v>0</v>
      </c>
      <c r="Y18" s="205" t="s">
        <v>2651</v>
      </c>
      <c r="Z18" s="196"/>
    </row>
    <row r="19" spans="8:26" x14ac:dyDescent="0.25">
      <c r="H19" s="214" t="str">
        <f>HydroProcOil!O19</f>
        <v>Diesel, Produced</v>
      </c>
      <c r="I19" s="215">
        <f>HydroProcSyn!$B14*I$4</f>
        <v>89236.490024375002</v>
      </c>
      <c r="J19" s="205" t="s">
        <v>2651</v>
      </c>
      <c r="K19" s="196"/>
      <c r="M19" s="214" t="str">
        <f t="shared" si="1"/>
        <v>Diesel, Produced</v>
      </c>
      <c r="N19" s="215">
        <f>$N$4*HydroProcSyn!B14</f>
        <v>69376.047776000007</v>
      </c>
      <c r="O19" s="205" t="s">
        <v>2651</v>
      </c>
      <c r="P19" s="196"/>
      <c r="R19" s="214" t="str">
        <f>HydroProcSyn!A14</f>
        <v>Diesel, Produced</v>
      </c>
      <c r="S19" s="460">
        <f>$S$4*HydroProcSyn!B14</f>
        <v>170342.97445000001</v>
      </c>
      <c r="T19" s="205" t="s">
        <v>2651</v>
      </c>
      <c r="U19" s="196"/>
      <c r="W19" s="214" t="str">
        <f>HydroProcOil!A14</f>
        <v>Diesel, Produced</v>
      </c>
      <c r="X19" s="215">
        <f>$X$4*HydroProcSyn!B14</f>
        <v>77428.624750000003</v>
      </c>
      <c r="Y19" s="205" t="s">
        <v>2651</v>
      </c>
      <c r="Z19" s="196"/>
    </row>
    <row r="20" spans="8:26" x14ac:dyDescent="0.25">
      <c r="H20" s="214" t="str">
        <f>HydroProcOil!O20</f>
        <v>Gasoline, Produced</v>
      </c>
      <c r="I20" s="215">
        <f>HydroProcSyn!$B15*I$4</f>
        <v>46370.99481625</v>
      </c>
      <c r="J20" s="205" t="s">
        <v>2651</v>
      </c>
      <c r="K20" s="196"/>
      <c r="M20" s="214" t="str">
        <f t="shared" si="1"/>
        <v>Gasoline, Produced</v>
      </c>
      <c r="N20" s="215">
        <f>$N$4*HydroProcSyn!B15</f>
        <v>36050.682304000002</v>
      </c>
      <c r="O20" s="205" t="s">
        <v>2651</v>
      </c>
      <c r="P20" s="196"/>
      <c r="R20" s="214" t="str">
        <f>HydroProcSyn!A15</f>
        <v>Gasoline, Produced</v>
      </c>
      <c r="S20" s="460">
        <f>$S$4*HydroProcSyn!B15</f>
        <v>88517.300299999988</v>
      </c>
      <c r="T20" s="205" t="s">
        <v>2651</v>
      </c>
      <c r="U20" s="196"/>
      <c r="W20" s="214" t="str">
        <f>HydroProcOil!A15</f>
        <v>Gasoline, Produced</v>
      </c>
      <c r="X20" s="215">
        <f>$X$4*HydroProcSyn!B15</f>
        <v>40235.136500000001</v>
      </c>
      <c r="Y20" s="205" t="s">
        <v>2651</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HexExtSoy</vt:lpstr>
      <vt:lpstr>HexExtAlg</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2022-01-21T18:46:06Z</dcterms:modified>
  <cp:category/>
  <cp:contentStatus/>
</cp:coreProperties>
</file>