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hidePivotFieldList="1" autoCompressPictures="0"/>
  <mc:AlternateContent xmlns:mc="http://schemas.openxmlformats.org/markup-compatibility/2006">
    <mc:Choice Requires="x15">
      <x15ac:absPath xmlns:x15ac="http://schemas.microsoft.com/office/spreadsheetml/2010/11/ac" url="C:\Users\User\Documents\GitHub\code\ENTREGA\HITO0\"/>
    </mc:Choice>
  </mc:AlternateContent>
  <bookViews>
    <workbookView xWindow="0" yWindow="0" windowWidth="20505" windowHeight="7545" tabRatio="576" activeTab="4"/>
  </bookViews>
  <sheets>
    <sheet name="Principal - ABP" sheetId="1" r:id="rId1"/>
    <sheet name="PM" sheetId="16" r:id="rId2"/>
    <sheet name="TAG" sheetId="17" r:id="rId3"/>
    <sheet name="V1" sheetId="18" r:id="rId4"/>
    <sheet name="V2" sheetId="33" r:id="rId5"/>
    <sheet name="PD" sheetId="28" r:id="rId6"/>
    <sheet name="PD2" sheetId="35" r:id="rId7"/>
    <sheet name="TDS" sheetId="25" r:id="rId8"/>
    <sheet name="RV" sheetId="29" r:id="rId9"/>
    <sheet name="RV2" sheetId="34" r:id="rId10"/>
    <sheet name="SMBI" sheetId="27" r:id="rId11"/>
    <sheet name="SMA" sheetId="24" r:id="rId12"/>
    <sheet name="ELE" sheetId="30" r:id="rId13"/>
    <sheet name="SDM" sheetId="31" r:id="rId14"/>
    <sheet name="NM" sheetId="32" r:id="rId15"/>
  </sheets>
  <definedNames>
    <definedName name="Graficos1" localSheetId="11">#REF!</definedName>
    <definedName name="Graficos1" localSheetId="10">#REF!</definedName>
    <definedName name="Graficos1" localSheetId="2">TAG!#REF!</definedName>
    <definedName name="Graficos1" localSheetId="4">#REF!</definedName>
    <definedName name="Graficos1">#REF!</definedName>
  </definedNames>
  <calcPr calcId="171027"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N25" i="34" l="1"/>
  <c r="C15" i="35"/>
  <c r="C17" i="35"/>
  <c r="C16" i="35"/>
  <c r="C11" i="35"/>
  <c r="C15" i="34"/>
  <c r="C17" i="34"/>
  <c r="C16" i="34"/>
  <c r="C11" i="34"/>
  <c r="G19" i="1"/>
  <c r="J5" i="33"/>
  <c r="J6" i="33"/>
  <c r="J48" i="33"/>
  <c r="H48" i="33"/>
  <c r="J47" i="33"/>
  <c r="H47" i="33"/>
  <c r="J46" i="33"/>
  <c r="H46" i="33"/>
  <c r="J45" i="33"/>
  <c r="H45" i="33"/>
  <c r="J44" i="33"/>
  <c r="H44" i="33"/>
  <c r="J43" i="33"/>
  <c r="H43" i="33"/>
  <c r="J42" i="33"/>
  <c r="H42" i="33"/>
  <c r="J41" i="33"/>
  <c r="H41" i="33"/>
  <c r="J40" i="33"/>
  <c r="H40" i="33"/>
  <c r="J39" i="33"/>
  <c r="H39" i="33"/>
  <c r="J38" i="33"/>
  <c r="H38" i="33"/>
  <c r="J37" i="33"/>
  <c r="H37" i="33"/>
  <c r="J36" i="33"/>
  <c r="H36" i="33"/>
  <c r="J35" i="33"/>
  <c r="H35" i="33"/>
  <c r="J34" i="33"/>
  <c r="H34" i="33"/>
  <c r="J33" i="33"/>
  <c r="H33" i="33"/>
  <c r="J32" i="33"/>
  <c r="H32" i="33"/>
  <c r="J31" i="33"/>
  <c r="H31" i="33"/>
  <c r="J30" i="33"/>
  <c r="H30" i="33"/>
  <c r="J29" i="33"/>
  <c r="H29" i="33"/>
  <c r="J28" i="33"/>
  <c r="H28" i="33"/>
  <c r="J27" i="33"/>
  <c r="H27" i="33"/>
  <c r="J26" i="33"/>
  <c r="H26" i="33"/>
  <c r="J25" i="33"/>
  <c r="H25" i="33"/>
  <c r="J24" i="33"/>
  <c r="H24" i="33"/>
  <c r="J23" i="33"/>
  <c r="H23" i="33"/>
  <c r="J22" i="33"/>
  <c r="H22" i="33"/>
  <c r="J21" i="33"/>
  <c r="H21" i="33"/>
  <c r="J20" i="33"/>
  <c r="H20" i="33"/>
  <c r="J19" i="33"/>
  <c r="H19" i="33"/>
  <c r="J18" i="33"/>
  <c r="H18" i="33"/>
  <c r="J17" i="33"/>
  <c r="H17" i="33"/>
  <c r="J16" i="33"/>
  <c r="H16" i="33"/>
  <c r="J15" i="33"/>
  <c r="H15" i="33"/>
  <c r="J14" i="33"/>
  <c r="H14" i="33"/>
  <c r="J13" i="33"/>
  <c r="I13" i="33"/>
  <c r="J9" i="33"/>
  <c r="B9" i="33"/>
  <c r="J7" i="33"/>
  <c r="J8" i="33"/>
  <c r="J5" i="18"/>
  <c r="J6" i="18"/>
  <c r="J49" i="18"/>
  <c r="J48" i="18"/>
  <c r="J47" i="18"/>
  <c r="J46" i="18"/>
  <c r="J45" i="18"/>
  <c r="J44" i="18"/>
  <c r="J43" i="18"/>
  <c r="J42" i="18"/>
  <c r="J41" i="18"/>
  <c r="J40" i="18"/>
  <c r="J39" i="18"/>
  <c r="J38" i="18"/>
  <c r="J37" i="18"/>
  <c r="J36" i="18"/>
  <c r="J35" i="18"/>
  <c r="J34" i="18"/>
  <c r="J33" i="18"/>
  <c r="J32" i="18"/>
  <c r="J31" i="18"/>
  <c r="J30" i="18"/>
  <c r="J29" i="18"/>
  <c r="J28" i="18"/>
  <c r="J27" i="18"/>
  <c r="J26" i="18"/>
  <c r="J25" i="18"/>
  <c r="J24" i="18"/>
  <c r="J23" i="18"/>
  <c r="J22" i="18"/>
  <c r="J21" i="18"/>
  <c r="J19" i="18"/>
  <c r="J18" i="18"/>
  <c r="J17" i="18"/>
  <c r="J16" i="18"/>
  <c r="J15" i="18"/>
  <c r="J14" i="18"/>
  <c r="I13" i="18"/>
  <c r="J7" i="18"/>
  <c r="J8" i="18"/>
  <c r="N19" i="1"/>
  <c r="C13" i="31"/>
  <c r="M19" i="1"/>
  <c r="C13" i="30"/>
  <c r="P19" i="1"/>
  <c r="C13" i="32"/>
  <c r="C14" i="32"/>
  <c r="C9" i="32"/>
  <c r="C14" i="31"/>
  <c r="C9" i="31"/>
  <c r="C14" i="30"/>
  <c r="C9" i="30"/>
  <c r="K19" i="1"/>
  <c r="C15" i="29"/>
  <c r="C17" i="29"/>
  <c r="C16" i="29"/>
  <c r="C11" i="29"/>
  <c r="H19" i="1"/>
  <c r="I19" i="1"/>
  <c r="C15" i="28"/>
  <c r="C17" i="28"/>
  <c r="C16" i="28"/>
  <c r="C11" i="28"/>
  <c r="L19" i="1"/>
  <c r="C15" i="27"/>
  <c r="C20" i="27"/>
  <c r="I19" i="27"/>
  <c r="C19" i="27"/>
  <c r="C17" i="27"/>
  <c r="C16" i="27"/>
  <c r="C18" i="27"/>
  <c r="C11" i="27"/>
  <c r="J19" i="1"/>
  <c r="C20" i="25"/>
  <c r="I34" i="25"/>
  <c r="K10" i="25"/>
  <c r="K11" i="25"/>
  <c r="K12" i="25"/>
  <c r="K13" i="25"/>
  <c r="K14" i="25"/>
  <c r="K15" i="25"/>
  <c r="K16" i="25"/>
  <c r="K18" i="25"/>
  <c r="K21" i="25"/>
  <c r="K24" i="25"/>
  <c r="K26" i="25"/>
  <c r="K27" i="25"/>
  <c r="K31" i="25"/>
  <c r="K34" i="25"/>
  <c r="J10" i="25"/>
  <c r="J11" i="25"/>
  <c r="J12" i="25"/>
  <c r="J13" i="25"/>
  <c r="J14" i="25"/>
  <c r="J15" i="25"/>
  <c r="J16" i="25"/>
  <c r="J18" i="25"/>
  <c r="J21" i="25"/>
  <c r="J24" i="25"/>
  <c r="J26" i="25"/>
  <c r="J27" i="25"/>
  <c r="J31" i="25"/>
  <c r="J34" i="25"/>
  <c r="K30" i="25"/>
  <c r="J30" i="25"/>
  <c r="C24" i="25"/>
  <c r="C23" i="25"/>
  <c r="C22" i="25"/>
  <c r="C21" i="25"/>
  <c r="C11" i="25"/>
  <c r="O19" i="1"/>
  <c r="C15" i="24"/>
  <c r="Q43" i="24"/>
  <c r="J43" i="24"/>
  <c r="I21" i="24"/>
  <c r="C20" i="24"/>
  <c r="C19" i="24"/>
  <c r="C17" i="24"/>
  <c r="C16" i="24"/>
  <c r="C18" i="24"/>
  <c r="C11" i="24"/>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J13" i="18"/>
  <c r="J9" i="18"/>
  <c r="B9" i="18"/>
  <c r="F19" i="1"/>
  <c r="C15" i="17"/>
  <c r="I69" i="17"/>
  <c r="H69" i="17"/>
  <c r="I48" i="17"/>
  <c r="H48" i="17"/>
  <c r="I27" i="17"/>
  <c r="H27" i="17"/>
  <c r="C20" i="17"/>
  <c r="C19" i="17"/>
  <c r="C17" i="17"/>
  <c r="C16" i="17"/>
  <c r="C18" i="17"/>
  <c r="C11" i="17"/>
  <c r="O15" i="16"/>
  <c r="P33" i="16"/>
  <c r="I46" i="16"/>
  <c r="P32" i="16"/>
  <c r="I47" i="16"/>
  <c r="I48" i="16"/>
  <c r="I49" i="16"/>
  <c r="P34" i="16"/>
  <c r="I50" i="16"/>
  <c r="I51" i="16"/>
  <c r="I45" i="16"/>
  <c r="P18" i="16"/>
  <c r="I10" i="16"/>
  <c r="I11" i="16"/>
  <c r="I12" i="16"/>
  <c r="P20" i="16"/>
  <c r="I13" i="16"/>
  <c r="P19" i="16"/>
  <c r="I14" i="16"/>
  <c r="I15" i="16"/>
  <c r="P24" i="16"/>
  <c r="I17" i="16"/>
  <c r="I18" i="16"/>
  <c r="I19" i="16"/>
  <c r="I20" i="16"/>
  <c r="I21" i="16"/>
  <c r="P25" i="16"/>
  <c r="I22" i="16"/>
  <c r="I23" i="16"/>
  <c r="I24" i="16"/>
  <c r="I25" i="16"/>
  <c r="P26" i="16"/>
  <c r="I26" i="16"/>
  <c r="I27" i="16"/>
  <c r="P30" i="16"/>
  <c r="I29" i="16"/>
  <c r="P31" i="16"/>
  <c r="I30" i="16"/>
  <c r="I31" i="16"/>
  <c r="I32" i="16"/>
  <c r="I33" i="16"/>
  <c r="I34" i="16"/>
  <c r="I35" i="16"/>
  <c r="I37" i="16"/>
  <c r="I38" i="16"/>
  <c r="I39" i="16"/>
  <c r="I40" i="16"/>
  <c r="I41" i="16"/>
  <c r="I42" i="16"/>
  <c r="I43" i="16"/>
  <c r="I53" i="16"/>
  <c r="K46" i="16"/>
  <c r="K47" i="16"/>
  <c r="K48" i="16"/>
  <c r="K49" i="16"/>
  <c r="K50" i="16"/>
  <c r="K51" i="16"/>
  <c r="K45" i="16"/>
  <c r="K38" i="16"/>
  <c r="K39" i="16"/>
  <c r="K40" i="16"/>
  <c r="K41" i="16"/>
  <c r="K42" i="16"/>
  <c r="K43" i="16"/>
  <c r="K37" i="16"/>
  <c r="K30" i="16"/>
  <c r="K31" i="16"/>
  <c r="K32" i="16"/>
  <c r="K33" i="16"/>
  <c r="K34" i="16"/>
  <c r="K35" i="16"/>
  <c r="K29" i="16"/>
  <c r="K18" i="16"/>
  <c r="K19" i="16"/>
  <c r="K20" i="16"/>
  <c r="K21" i="16"/>
  <c r="K22" i="16"/>
  <c r="K23" i="16"/>
  <c r="K24" i="16"/>
  <c r="K25" i="16"/>
  <c r="K26" i="16"/>
  <c r="K27" i="16"/>
  <c r="K17" i="16"/>
  <c r="K11" i="16"/>
  <c r="K12" i="16"/>
  <c r="K13" i="16"/>
  <c r="K14" i="16"/>
  <c r="K15" i="16"/>
  <c r="K10" i="16"/>
  <c r="K53" i="16"/>
  <c r="E19" i="1"/>
  <c r="C20" i="16"/>
  <c r="L29" i="16"/>
  <c r="L30" i="16"/>
  <c r="L12" i="16"/>
  <c r="L13" i="16"/>
  <c r="L14" i="16"/>
  <c r="L15" i="16"/>
  <c r="L10" i="16"/>
  <c r="J32" i="16"/>
  <c r="J33" i="16"/>
  <c r="J34" i="16"/>
  <c r="J35" i="16"/>
  <c r="J29" i="16"/>
  <c r="J30" i="16"/>
  <c r="J12" i="16"/>
  <c r="J13" i="16"/>
  <c r="J14" i="16"/>
  <c r="J10" i="16"/>
  <c r="P35" i="16"/>
  <c r="O35" i="16"/>
  <c r="O27" i="16"/>
  <c r="O21" i="16"/>
  <c r="P27" i="16"/>
  <c r="P21" i="16"/>
  <c r="P10" i="16"/>
  <c r="P11" i="16"/>
  <c r="P12" i="16"/>
  <c r="P13" i="16"/>
  <c r="P14" i="16"/>
  <c r="P15" i="16"/>
  <c r="L51" i="16"/>
  <c r="J51" i="16"/>
  <c r="L50" i="16"/>
  <c r="J50" i="16"/>
  <c r="L49" i="16"/>
  <c r="J49" i="16"/>
  <c r="L48" i="16"/>
  <c r="J48" i="16"/>
  <c r="L47" i="16"/>
  <c r="J47" i="16"/>
  <c r="L46" i="16"/>
  <c r="J46" i="16"/>
  <c r="L45" i="16"/>
  <c r="J45" i="16"/>
  <c r="L43" i="16"/>
  <c r="J43" i="16"/>
  <c r="L42" i="16"/>
  <c r="J42" i="16"/>
  <c r="L41" i="16"/>
  <c r="J41" i="16"/>
  <c r="L40" i="16"/>
  <c r="J40" i="16"/>
  <c r="L39" i="16"/>
  <c r="J39" i="16"/>
  <c r="L38" i="16"/>
  <c r="J38" i="16"/>
  <c r="L37" i="16"/>
  <c r="J37" i="16"/>
  <c r="L35" i="16"/>
  <c r="L34" i="16"/>
  <c r="L33" i="16"/>
  <c r="L32" i="16"/>
  <c r="L31" i="16"/>
  <c r="J31" i="16"/>
  <c r="L18" i="16"/>
  <c r="J18" i="16"/>
  <c r="L17" i="16"/>
  <c r="J17" i="16"/>
  <c r="L11" i="16"/>
  <c r="L19" i="16"/>
  <c r="L20" i="16"/>
  <c r="L21" i="16"/>
  <c r="L22" i="16"/>
  <c r="L23" i="16"/>
  <c r="L24" i="16"/>
  <c r="L25" i="16"/>
  <c r="L26" i="16"/>
  <c r="L27" i="16"/>
  <c r="L53" i="16"/>
  <c r="J11" i="16"/>
  <c r="J15" i="16"/>
  <c r="J19" i="16"/>
  <c r="J20" i="16"/>
  <c r="J21" i="16"/>
  <c r="J22" i="16"/>
  <c r="J23" i="16"/>
  <c r="J24" i="16"/>
  <c r="J25" i="16"/>
  <c r="J26" i="16"/>
  <c r="J27" i="16"/>
  <c r="J53" i="16"/>
  <c r="C25" i="16"/>
  <c r="C24" i="16"/>
  <c r="C22" i="16"/>
  <c r="C21" i="16"/>
  <c r="C23" i="16"/>
  <c r="C11" i="16"/>
  <c r="Q15" i="1"/>
  <c r="Q16" i="1"/>
  <c r="Q17" i="1"/>
  <c r="Q18" i="1"/>
  <c r="Q14" i="1"/>
  <c r="Q13" i="1"/>
  <c r="Q19" i="1"/>
  <c r="R13" i="1"/>
  <c r="R14" i="1"/>
  <c r="R15" i="1"/>
  <c r="R16" i="1"/>
  <c r="R17" i="1"/>
  <c r="R18" i="1"/>
  <c r="R20" i="1"/>
  <c r="F20" i="1"/>
  <c r="G20" i="1"/>
  <c r="H20" i="1"/>
  <c r="I20" i="1"/>
  <c r="J20" i="1"/>
  <c r="K20" i="1"/>
  <c r="L20" i="1"/>
  <c r="M20" i="1"/>
  <c r="N20" i="1"/>
  <c r="O20" i="1"/>
  <c r="P20" i="1"/>
  <c r="E20" i="1"/>
  <c r="C19" i="1"/>
</calcChain>
</file>

<file path=xl/sharedStrings.xml><?xml version="1.0" encoding="utf-8"?>
<sst xmlns="http://schemas.openxmlformats.org/spreadsheetml/2006/main" count="1459" uniqueCount="586">
  <si>
    <t>Apellidos</t>
  </si>
  <si>
    <t>Nombre</t>
  </si>
  <si>
    <t>Total asignaturas</t>
  </si>
  <si>
    <t>Total puntos</t>
  </si>
  <si>
    <t>Obligatorias</t>
  </si>
  <si>
    <t>Intinerario de Creación y Entretenimiento Digital</t>
  </si>
  <si>
    <t>Itinerario de Gestión de Contenidos</t>
  </si>
  <si>
    <t>Hito 1</t>
  </si>
  <si>
    <t>Hito 2</t>
  </si>
  <si>
    <t>Hito 3</t>
  </si>
  <si>
    <r>
      <rPr>
        <b/>
        <sz val="12"/>
        <color theme="1"/>
        <rFont val="Calibri"/>
        <family val="2"/>
        <scheme val="minor"/>
      </rPr>
      <t>PM</t>
    </r>
    <r>
      <rPr>
        <sz val="12"/>
        <color theme="1"/>
        <rFont val="Calibri"/>
        <family val="2"/>
        <scheme val="minor"/>
      </rPr>
      <t xml:space="preserve"> - Proyectos Multimedia</t>
    </r>
  </si>
  <si>
    <r>
      <rPr>
        <b/>
        <sz val="12"/>
        <color theme="1"/>
        <rFont val="Calibri"/>
        <family val="2"/>
        <scheme val="minor"/>
      </rPr>
      <t>TAG</t>
    </r>
    <r>
      <rPr>
        <sz val="12"/>
        <color theme="1"/>
        <rFont val="Calibri"/>
        <family val="2"/>
        <scheme val="minor"/>
      </rPr>
      <t xml:space="preserve"> - Técnicas Avanzadas de Gráficos</t>
    </r>
  </si>
  <si>
    <r>
      <rPr>
        <b/>
        <sz val="12"/>
        <color theme="1"/>
        <rFont val="Calibri"/>
        <family val="2"/>
        <scheme val="minor"/>
      </rPr>
      <t>V1</t>
    </r>
    <r>
      <rPr>
        <sz val="12"/>
        <color theme="1"/>
        <rFont val="Calibri"/>
        <family val="2"/>
        <scheme val="minor"/>
      </rPr>
      <t xml:space="preserve"> - Videojuegos 1</t>
    </r>
  </si>
  <si>
    <r>
      <rPr>
        <b/>
        <sz val="12"/>
        <color theme="1"/>
        <rFont val="Calibri"/>
        <family val="2"/>
        <scheme val="minor"/>
      </rPr>
      <t>V2</t>
    </r>
    <r>
      <rPr>
        <sz val="12"/>
        <color theme="1"/>
        <rFont val="Calibri"/>
        <family val="2"/>
        <scheme val="minor"/>
      </rPr>
      <t xml:space="preserve"> - Videojuegos 2</t>
    </r>
  </si>
  <si>
    <r>
      <rPr>
        <b/>
        <sz val="12"/>
        <color theme="1"/>
        <rFont val="Calibri"/>
        <family val="2"/>
        <scheme val="minor"/>
      </rPr>
      <t>PD</t>
    </r>
    <r>
      <rPr>
        <sz val="12"/>
        <color theme="1"/>
        <rFont val="Calibri"/>
        <family val="2"/>
        <scheme val="minor"/>
      </rPr>
      <t xml:space="preserve"> - Postproducción Digital</t>
    </r>
  </si>
  <si>
    <r>
      <rPr>
        <b/>
        <sz val="12"/>
        <color theme="1"/>
        <rFont val="Calibri"/>
        <family val="2"/>
        <scheme val="minor"/>
      </rPr>
      <t>TDS</t>
    </r>
    <r>
      <rPr>
        <sz val="12"/>
        <color theme="1"/>
        <rFont val="Calibri"/>
        <family val="2"/>
        <scheme val="minor"/>
      </rPr>
      <t xml:space="preserve"> - Técnicas para el Diseño Sonoro</t>
    </r>
  </si>
  <si>
    <r>
      <rPr>
        <b/>
        <sz val="12"/>
        <color theme="1"/>
        <rFont val="Calibri"/>
        <family val="2"/>
        <scheme val="minor"/>
      </rPr>
      <t>RV</t>
    </r>
    <r>
      <rPr>
        <sz val="12"/>
        <color theme="1"/>
        <rFont val="Calibri"/>
        <family val="2"/>
        <scheme val="minor"/>
      </rPr>
      <t xml:space="preserve"> - Realidad Virtual</t>
    </r>
  </si>
  <si>
    <r>
      <rPr>
        <b/>
        <sz val="12"/>
        <color theme="1"/>
        <rFont val="Calibri"/>
        <family val="2"/>
        <scheme val="minor"/>
      </rPr>
      <t>SMBI</t>
    </r>
    <r>
      <rPr>
        <sz val="12"/>
        <color theme="1"/>
        <rFont val="Calibri"/>
        <family val="2"/>
        <scheme val="minor"/>
      </rPr>
      <t xml:space="preserve"> - Servicios Multimedia Basados en Internet</t>
    </r>
  </si>
  <si>
    <r>
      <rPr>
        <b/>
        <sz val="12"/>
        <color theme="1"/>
        <rFont val="Calibri"/>
        <family val="2"/>
        <scheme val="minor"/>
      </rPr>
      <t>EL</t>
    </r>
    <r>
      <rPr>
        <sz val="12"/>
        <color theme="1"/>
        <rFont val="Calibri"/>
        <family val="2"/>
        <scheme val="minor"/>
      </rPr>
      <t xml:space="preserve"> - ELearning</t>
    </r>
  </si>
  <si>
    <r>
      <rPr>
        <b/>
        <sz val="12"/>
        <color theme="1"/>
        <rFont val="Calibri"/>
        <family val="2"/>
        <scheme val="minor"/>
      </rPr>
      <t>SDM</t>
    </r>
    <r>
      <rPr>
        <sz val="12"/>
        <color theme="1"/>
        <rFont val="Calibri"/>
        <family val="2"/>
        <scheme val="minor"/>
      </rPr>
      <t xml:space="preserve"> - Sistemas de Difusión Multimedia</t>
    </r>
  </si>
  <si>
    <r>
      <rPr>
        <b/>
        <sz val="12"/>
        <color theme="1"/>
        <rFont val="Calibri"/>
        <family val="2"/>
        <scheme val="minor"/>
      </rPr>
      <t>SMA</t>
    </r>
    <r>
      <rPr>
        <sz val="12"/>
        <color theme="1"/>
        <rFont val="Calibri"/>
        <family val="2"/>
        <scheme val="minor"/>
      </rPr>
      <t xml:space="preserve"> - Servicios Multimedia Avanzados</t>
    </r>
  </si>
  <si>
    <r>
      <rPr>
        <b/>
        <sz val="12"/>
        <color theme="1"/>
        <rFont val="Calibri"/>
        <family val="2"/>
        <scheme val="minor"/>
      </rPr>
      <t>NM</t>
    </r>
    <r>
      <rPr>
        <sz val="12"/>
        <color theme="1"/>
        <rFont val="Calibri"/>
        <family val="2"/>
        <scheme val="minor"/>
      </rPr>
      <t xml:space="preserve"> - Negocio y Multimedia</t>
    </r>
  </si>
  <si>
    <t>Horas de teoría</t>
  </si>
  <si>
    <t>Horas de ABP</t>
  </si>
  <si>
    <t>Horas de trabajo de asignatura</t>
  </si>
  <si>
    <t>Total (por estudiante)</t>
  </si>
  <si>
    <t>Número de alumnos matriculados</t>
  </si>
  <si>
    <t>Número de horas a realizar</t>
  </si>
  <si>
    <t>Número de horas según entregables</t>
  </si>
  <si>
    <t>Hito</t>
  </si>
  <si>
    <t>Puntos a repartir</t>
  </si>
  <si>
    <t>Puntos según entregables</t>
  </si>
  <si>
    <t>Desviación (máximo permitido 25%)</t>
  </si>
  <si>
    <t>Estudiante</t>
  </si>
  <si>
    <t>Total estudiantes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</si>
  <si>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</si>
  <si>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</si>
  <si>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INSTRUCCIONES</t>
  </si>
  <si>
    <t>2. Revisa cada pestaña del libro, correspondiente a una asignatura. Sigue las instucciones para cada asignatura en la que estáis matriculado</t>
  </si>
  <si>
    <t>Item</t>
  </si>
  <si>
    <t>Categoría</t>
  </si>
  <si>
    <t>Entregable Genérico</t>
  </si>
  <si>
    <t>TOTALES</t>
  </si>
  <si>
    <t>Nombre del grupo:</t>
  </si>
  <si>
    <t>1. Introduce nombre del grupo, nombres y apellidos de los estudiantes participantes en el grupo, y señala con una "x" las asignaturas en que está matriculado cada uno (Sólo puedes editar las celdas en gris).</t>
  </si>
  <si>
    <t>PM: Proyectos Multimedia</t>
  </si>
  <si>
    <t>PM</t>
  </si>
  <si>
    <t>Estimaciones</t>
  </si>
  <si>
    <t>Planificación</t>
  </si>
  <si>
    <t>PM.01</t>
  </si>
  <si>
    <t>Estimación</t>
  </si>
  <si>
    <t>Seguimiento</t>
  </si>
  <si>
    <t>PM.02</t>
  </si>
  <si>
    <t>PM.03</t>
  </si>
  <si>
    <t>PM.04</t>
  </si>
  <si>
    <t>PM.05</t>
  </si>
  <si>
    <t>Presentación</t>
  </si>
  <si>
    <t>Presentaciones</t>
  </si>
  <si>
    <t>PM.06</t>
  </si>
  <si>
    <t>PM.07</t>
  </si>
  <si>
    <t>Hito 0</t>
  </si>
  <si>
    <t>PM.08</t>
  </si>
  <si>
    <t>PM.09</t>
  </si>
  <si>
    <t>PM.10</t>
  </si>
  <si>
    <t>PM.11</t>
  </si>
  <si>
    <t>Total</t>
  </si>
  <si>
    <t>PM.12</t>
  </si>
  <si>
    <t>PM.13</t>
  </si>
  <si>
    <t>PM.14</t>
  </si>
  <si>
    <t>PM.15</t>
  </si>
  <si>
    <t>PM.16</t>
  </si>
  <si>
    <t>PM.17</t>
  </si>
  <si>
    <t>PM.18</t>
  </si>
  <si>
    <t>PM.19</t>
  </si>
  <si>
    <t>PM.20</t>
  </si>
  <si>
    <t>PM.21</t>
  </si>
  <si>
    <t>PM.22</t>
  </si>
  <si>
    <t>PM.23</t>
  </si>
  <si>
    <t>PM.24</t>
  </si>
  <si>
    <t>PM.25</t>
  </si>
  <si>
    <t>PM.26</t>
  </si>
  <si>
    <t>PM.27</t>
  </si>
  <si>
    <t>PM.28</t>
  </si>
  <si>
    <t>PM.29</t>
  </si>
  <si>
    <t>PM.30</t>
  </si>
  <si>
    <t>PM.31</t>
  </si>
  <si>
    <t>150 horas totales</t>
  </si>
  <si>
    <t>* Opcional</t>
  </si>
  <si>
    <t>30 de teoría</t>
  </si>
  <si>
    <t>24 de trabajo 20% - Bloque II</t>
  </si>
  <si>
    <t>96 horas para ABP</t>
  </si>
  <si>
    <t>Horas totales grupo</t>
  </si>
  <si>
    <t>Puntos totales grupo</t>
  </si>
  <si>
    <t>RESUMEN ABP PM</t>
  </si>
  <si>
    <t>No es necesario introducir ningún dato. Lo que aparecen son estimaciones de tiempo y de puntos según el número de miembros del grupo. Si queréis hacer algún cambio sobre esta propuesta, debéis hablar con los profesores de la asignatura y consensuarlos.</t>
  </si>
  <si>
    <t>Los entregables son los mismos para todos los grupos, pero la dedicación y la puntuación se pondera en función del número de estudiantes matriculados en PM.</t>
  </si>
  <si>
    <t>Especificación</t>
  </si>
  <si>
    <t>Rellenar documento de Concepto del proyecto</t>
  </si>
  <si>
    <t>Rellenar documento Gestión de riesgos</t>
  </si>
  <si>
    <t>Evaluación</t>
  </si>
  <si>
    <t>Disciplina</t>
  </si>
  <si>
    <t>Crear WBS del proyecto en Project.</t>
  </si>
  <si>
    <t>Crear plan general (Tareas y precedencias básicas). en Project</t>
  </si>
  <si>
    <t>Detallar plan iteraciones del mes de Noviembre. Creación Subtareas y precedencias en Project</t>
  </si>
  <si>
    <t>Detallar plan iteraciones del mes de Noviembre. Asignar recursos a las tareas en Project.</t>
  </si>
  <si>
    <t>Detallar plan iteraciones del mes de Diciembre. Creación Subtareas y precedencias en Project</t>
  </si>
  <si>
    <t>Detallar plan iteraciones del mes de Diciembre. Asignar recursos a las tareas en Project.</t>
  </si>
  <si>
    <t>Elaborar el Presupuesto (hoja de cálculo)</t>
  </si>
  <si>
    <t>Registrar de tiempos y % de realización de tareas en Project</t>
  </si>
  <si>
    <t>Comparar la planificación prevista y real en Project hito 1.</t>
  </si>
  <si>
    <t>Aplicar el modelo EVA en Project</t>
  </si>
  <si>
    <t>Confeccionar  Informes de iteración e informe resumen de Hito 1</t>
  </si>
  <si>
    <t>Elaborar  la presentación del Hito 1</t>
  </si>
  <si>
    <t>Exponer  la presentación del Hito 1</t>
  </si>
  <si>
    <t>Completar y revisar documento Especificación.</t>
  </si>
  <si>
    <t xml:space="preserve">Rellenar versión inicial del documento Especificación </t>
  </si>
  <si>
    <t>Detallar plan iteraciones del mes de Enero. Creación Subtareas y precedencias en Project</t>
  </si>
  <si>
    <t>Detallar plan iteraciones del mes de Enero. Asignar recursos a las tareas en Project.</t>
  </si>
  <si>
    <t>Comparar la planificación prevista y real en Project hito 2.</t>
  </si>
  <si>
    <t>Confeccionar  Informes de iteración e informe resumen de Hito 2</t>
  </si>
  <si>
    <t>Detallar plan iteraciones del mes de Febrero-Marzo. Creación Subtareas y precedencias en Project</t>
  </si>
  <si>
    <t>Detallar plan iteraciones del mes de Febrero-Marzo Asignar recursos a las tareas en Project.</t>
  </si>
  <si>
    <t>Comparar la planificación prevista y real en Project hito 3.</t>
  </si>
  <si>
    <t>Confeccionar  Informes de iteración e informe resumen de Hito 3</t>
  </si>
  <si>
    <t>Elaborar  la presentación del Hito 3</t>
  </si>
  <si>
    <t>Exponer  la presentación del Hito 3</t>
  </si>
  <si>
    <t>Detallar plan iteraciones del mes de Abril-Mayo. Creación Subtareas y precedencias en Project</t>
  </si>
  <si>
    <t>Detallar plan iteraciones del mes de Abril-Mayo. Asignar recursos a las tareas en Project.</t>
  </si>
  <si>
    <t>Comparar la planificación prevista y real en Project hito 4.</t>
  </si>
  <si>
    <t>Confeccionar  Informes de iteración e informe resumen de Hito 4.</t>
  </si>
  <si>
    <t xml:space="preserve">Reestimar proyecto. </t>
  </si>
  <si>
    <t>Revisar especificación proyecto.</t>
  </si>
  <si>
    <t>Elaborar  la presentación del Hito 4</t>
  </si>
  <si>
    <t>Exponer  la presentación del Hito 4</t>
  </si>
  <si>
    <t>Hito 2, 3,4</t>
  </si>
  <si>
    <t>PM.32</t>
  </si>
  <si>
    <t>PM.33</t>
  </si>
  <si>
    <t>PM.34</t>
  </si>
  <si>
    <t>PM.35</t>
  </si>
  <si>
    <t>PM.36</t>
  </si>
  <si>
    <t>PM.37</t>
  </si>
  <si>
    <t>PM.38</t>
  </si>
  <si>
    <t>Items</t>
  </si>
  <si>
    <t>Ponderación</t>
  </si>
  <si>
    <t>TAG: Técnicas Avanzadas de Gráficos</t>
  </si>
  <si>
    <t>Según el número de estudiantes matriculados en TAG te saldrá resaltada una lista de entregables.</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</si>
  <si>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</si>
  <si>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TAG</t>
  </si>
  <si>
    <t>Tiempo</t>
  </si>
  <si>
    <t>Puntuación</t>
  </si>
  <si>
    <t>Semana entrega</t>
  </si>
  <si>
    <t>Entregable 1</t>
  </si>
  <si>
    <t>Visualización: visualizador OpenGL 4.X simple, con datos por programa. Shader básico.</t>
  </si>
  <si>
    <t>C1.S13</t>
  </si>
  <si>
    <t>Entregable 2</t>
  </si>
  <si>
    <t>Entregable 3</t>
  </si>
  <si>
    <t>Visualización: visualizador OpenGL 4.X simple, con datos por fichero. Shader básico.</t>
  </si>
  <si>
    <t>Entregable 4</t>
  </si>
  <si>
    <t>Arbol de la escena: Tipos de datos para nodos (completo) y entidades (sólo clase padre; clases hijas sin contenido), construcción del árbol, recorrido del árbol, salida en modo texto</t>
  </si>
  <si>
    <t>C2.S1</t>
  </si>
  <si>
    <t>Entregable 5</t>
  </si>
  <si>
    <t>C2.S2</t>
  </si>
  <si>
    <t>Entregable 6</t>
  </si>
  <si>
    <t>C2.S3</t>
  </si>
  <si>
    <t>RESUMEN ABP TAG</t>
  </si>
  <si>
    <t>Entregable 7</t>
  </si>
  <si>
    <t>Arbol de la escena: Tipos de datos para entidades de tipo malla. Salida en modo texto</t>
  </si>
  <si>
    <t>C2.S4</t>
  </si>
  <si>
    <t>Entregable 8</t>
  </si>
  <si>
    <t>C2.S5</t>
  </si>
  <si>
    <t>Entregable 9</t>
  </si>
  <si>
    <t>Visualización: visualizador OpenGL 4.X de las entidades tipo malla. Shader básico. Integración con el motor. Sin materiales, texturas, cámara ni luces</t>
  </si>
  <si>
    <t>C2.S6</t>
  </si>
  <si>
    <t>Entregable 10</t>
  </si>
  <si>
    <t>C2.S7</t>
  </si>
  <si>
    <t>Entregable 11</t>
  </si>
  <si>
    <t>C2.S8</t>
  </si>
  <si>
    <t>Entregable 12</t>
  </si>
  <si>
    <t>C2.S9</t>
  </si>
  <si>
    <t>Entregable 13</t>
  </si>
  <si>
    <t>TOTAL</t>
  </si>
  <si>
    <t>Gestor de recursos: Parser de objetos en multiples formatos, salida en modo texto</t>
  </si>
  <si>
    <t>Gestor de recursos: Carga de materiales y texturas. Salida en modo texto</t>
  </si>
  <si>
    <t>Visualización: visualizador OpenGL 4.X de las entidades tipo malla. Shader básico. Añadiendo materiales y texturas.</t>
  </si>
  <si>
    <t>Entregable 14</t>
  </si>
  <si>
    <t>C2.S11</t>
  </si>
  <si>
    <t>Arbol de la escena: Tipos de datos para entidades de tipo transformacion (traslación, rotación y escalado relativos y absolutos. Otras transformaciones). Salida en modo texto</t>
  </si>
  <si>
    <t>Arbol de la escena: Tipos de datos para entidades de tipo cámara y luz (cámaras y luces de dos tipos). Salida en modo texto</t>
  </si>
  <si>
    <t>Arbol de la escena: Tipos de datos para entidades de tipo animación (cuadro a cuadro). Salida en modo texto</t>
  </si>
  <si>
    <t>Gestor de recursos: Carga de modelos en formato múltiple en las entidades de tipo malla. Carga de varios ficheros para animación. Salida en modo texto</t>
  </si>
  <si>
    <t>Visualización: visualizador OpenGL 4.X de las entidades tipo malla. Shader básico. Con cámaras y luces de varios tipos. Visualización con registro de cámaras y luces.</t>
  </si>
  <si>
    <t>Fachada: creación de una fachada entre el motor y la aplicación.</t>
  </si>
  <si>
    <t>Entregable 15</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</si>
  <si>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</si>
  <si>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</si>
  <si>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4 estudiantes</t>
  </si>
  <si>
    <t>Visualización: visualizador OpenGL 4.X con tres shaders avanzados</t>
  </si>
  <si>
    <t>Entregable 17</t>
  </si>
  <si>
    <t>Optimizaciones del motor (1 técnica)</t>
  </si>
  <si>
    <t>Entregable 18</t>
  </si>
  <si>
    <t>Efectos visuales (1 efecto)</t>
  </si>
  <si>
    <t>Entregable 19</t>
  </si>
  <si>
    <t>Extras (a determinar por el grupo)</t>
  </si>
  <si>
    <t>5 estudiantes</t>
  </si>
  <si>
    <t>Visualización: visualizador OpenGL 4.X con cuatro shaders avanzados</t>
  </si>
  <si>
    <t>Optimizaciones del motor (2 técnicas)</t>
  </si>
  <si>
    <t>Efectos visuales (2 efectos)</t>
  </si>
  <si>
    <t>6 estudiantes</t>
  </si>
  <si>
    <t>Optimizaciones del motor (4 técnicas)</t>
  </si>
  <si>
    <t>Efectos visuales (3 efectos)</t>
  </si>
  <si>
    <t>V1: Videojuegos 1</t>
  </si>
  <si>
    <r>
      <rPr>
        <sz val="12"/>
        <color rgb="FF000000"/>
        <rFont val="Microsoft Sans Serif"/>
        <family val="2"/>
        <charset val="1"/>
      </rPr>
      <t xml:space="preserve">
 * Seleccionad </t>
    </r>
    <r>
      <rPr>
        <b/>
        <sz val="12"/>
        <color rgb="FF000000"/>
        <rFont val="Microsoft Sans Serif"/>
        <family val="2"/>
        <charset val="1"/>
      </rPr>
      <t xml:space="preserve">entregables </t>
    </r>
    <r>
      <rPr>
        <sz val="12"/>
        <color rgb="FF000000"/>
        <rFont val="Microsoft Sans Serif"/>
        <family val="2"/>
        <charset val="1"/>
      </rPr>
      <t xml:space="preserve">hasta cubrir las horas de ABP.
 * Se selecciona un entregable V1.xx rellenando las </t>
    </r>
    <r>
      <rPr>
        <b/>
        <sz val="12"/>
        <color rgb="FF000000"/>
        <rFont val="Microsoft Sans Serif"/>
        <family val="2"/>
        <charset val="1"/>
      </rPr>
      <t>columnas grises</t>
    </r>
    <r>
      <rPr>
        <sz val="12"/>
        <color rgb="FF000000"/>
        <rFont val="Microsoft Sans Serif"/>
        <family val="2"/>
        <charset val="1"/>
      </rPr>
      <t xml:space="preserve"> E (hito elegido) e I (Horas en presupuesto) con vuestra propuesta.
 * </t>
    </r>
    <r>
      <rPr>
        <b/>
        <sz val="12"/>
        <color rgb="FF000000"/>
        <rFont val="Microsoft Sans Serif"/>
        <family val="2"/>
        <charset val="1"/>
      </rPr>
      <t>Importante</t>
    </r>
    <r>
      <rPr>
        <sz val="12"/>
        <color rgb="FF000000"/>
        <rFont val="Microsoft Sans Serif"/>
        <family val="2"/>
        <charset val="1"/>
      </rPr>
      <t xml:space="preserve">: estos entregables son genéricos. Debéis concretar vuestros entregables en el documento de especificación.
</t>
    </r>
  </si>
  <si>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</si>
  <si>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</si>
  <si>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</si>
  <si>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</si>
  <si>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</si>
  <si>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</si>
  <si>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</si>
  <si>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</si>
  <si>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</si>
  <si>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</si>
  <si>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</si>
  <si>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</si>
  <si>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Hito 
Recom.</t>
  </si>
  <si>
    <t>Hito 
Elegido</t>
  </si>
  <si>
    <t>Horas Recomendadas</t>
  </si>
  <si>
    <t>Presupuesto</t>
  </si>
  <si>
    <t>x miembro</t>
  </si>
  <si>
    <t>absolutas</t>
  </si>
  <si>
    <t>Totales</t>
  </si>
  <si>
    <t>Puntos</t>
  </si>
  <si>
    <t>V1.01</t>
  </si>
  <si>
    <t>Documentación</t>
  </si>
  <si>
    <r>
      <rPr>
        <sz val="12"/>
        <color rgb="FF000000"/>
        <rFont val="Microsoft Sans Serif"/>
        <family val="2"/>
        <charset val="1"/>
      </rPr>
      <t xml:space="preserve">Documento de </t>
    </r>
    <r>
      <rPr>
        <b/>
        <sz val="12"/>
        <color rgb="FF000000"/>
        <rFont val="Microsoft Sans Serif"/>
        <family val="2"/>
        <charset val="1"/>
      </rPr>
      <t>diseño de mecánicas de los NPCs</t>
    </r>
  </si>
  <si>
    <t>V1.02</t>
  </si>
  <si>
    <r>
      <rPr>
        <sz val="12"/>
        <color rgb="FF000000"/>
        <rFont val="Microsoft Sans Serif"/>
        <family val="2"/>
        <charset val="1"/>
      </rPr>
      <t xml:space="preserve">Documento de </t>
    </r>
    <r>
      <rPr>
        <b/>
        <sz val="12"/>
        <color rgb="FF000000"/>
        <rFont val="Microsoft Sans Serif"/>
        <family val="2"/>
        <charset val="1"/>
      </rPr>
      <t>diseño de sistemas de toma de decisión</t>
    </r>
  </si>
  <si>
    <t>V1.03</t>
  </si>
  <si>
    <r>
      <rPr>
        <sz val="12"/>
        <color rgb="FF000000"/>
        <rFont val="Microsoft Sans Serif"/>
        <family val="2"/>
        <charset val="1"/>
      </rPr>
      <t xml:space="preserve">Documento de </t>
    </r>
    <r>
      <rPr>
        <b/>
        <sz val="12"/>
        <color rgb="FF000000"/>
        <rFont val="Microsoft Sans Serif"/>
        <family val="2"/>
        <charset val="1"/>
      </rPr>
      <t>diseño técnico de la arquitectura de la IA</t>
    </r>
  </si>
  <si>
    <t>V1.04</t>
  </si>
  <si>
    <r>
      <rPr>
        <sz val="12"/>
        <color rgb="FF000000"/>
        <rFont val="Microsoft Sans Serif"/>
        <family val="2"/>
        <charset val="1"/>
      </rPr>
      <t xml:space="preserve">Diseño de </t>
    </r>
    <r>
      <rPr>
        <b/>
        <sz val="12"/>
        <color rgb="FF000000"/>
        <rFont val="Microsoft Sans Serif"/>
        <family val="2"/>
        <charset val="1"/>
      </rPr>
      <t>requerimientos y funciones de red</t>
    </r>
  </si>
  <si>
    <t>V1.05</t>
  </si>
  <si>
    <r>
      <rPr>
        <sz val="12"/>
        <color rgb="FF000000"/>
        <rFont val="Microsoft Sans Serif"/>
        <family val="2"/>
        <charset val="1"/>
      </rPr>
      <t xml:space="preserve">Diseño técnico de funcionamiento del </t>
    </r>
    <r>
      <rPr>
        <b/>
        <sz val="12"/>
        <color rgb="FF000000"/>
        <rFont val="Microsoft Sans Serif"/>
        <family val="2"/>
        <charset val="1"/>
      </rPr>
      <t>motor de red</t>
    </r>
  </si>
  <si>
    <t>V1.06</t>
  </si>
  <si>
    <t>IA diseñada</t>
  </si>
  <si>
    <r>
      <rPr>
        <sz val="12"/>
        <color rgb="FF000000"/>
        <rFont val="Microsoft Sans Serif"/>
        <family val="2"/>
        <charset val="1"/>
      </rPr>
      <t xml:space="preserve">Gestión de estados de la IA con </t>
    </r>
    <r>
      <rPr>
        <b/>
        <sz val="12"/>
        <color rgb="FF000000"/>
        <rFont val="Microsoft Sans Serif"/>
        <family val="2"/>
        <charset val="1"/>
      </rPr>
      <t>Máquinas de Estados</t>
    </r>
  </si>
  <si>
    <t>V1.07</t>
  </si>
  <si>
    <r>
      <rPr>
        <sz val="12"/>
        <color rgb="FF000000"/>
        <rFont val="Microsoft Sans Serif"/>
        <family val="2"/>
        <charset val="1"/>
      </rPr>
      <t xml:space="preserve">Sistema de toma de decisión con </t>
    </r>
    <r>
      <rPr>
        <b/>
        <sz val="12"/>
        <color rgb="FF000000"/>
        <rFont val="Microsoft Sans Serif"/>
        <family val="2"/>
        <charset val="1"/>
      </rPr>
      <t>Árboles de Decisión</t>
    </r>
  </si>
  <si>
    <t>V1.08</t>
  </si>
  <si>
    <r>
      <rPr>
        <sz val="12"/>
        <color rgb="FF000000"/>
        <rFont val="Microsoft Sans Serif"/>
        <family val="2"/>
        <charset val="1"/>
      </rPr>
      <t xml:space="preserve">Sistema de toma de decisión con </t>
    </r>
    <r>
      <rPr>
        <b/>
        <sz val="12"/>
        <color rgb="FF000000"/>
        <rFont val="Microsoft Sans Serif"/>
        <family val="2"/>
        <charset val="1"/>
      </rPr>
      <t>Lógica Difusa</t>
    </r>
  </si>
  <si>
    <t>V1.09</t>
  </si>
  <si>
    <r>
      <rPr>
        <sz val="12"/>
        <color rgb="FF000000"/>
        <rFont val="Microsoft Sans Serif"/>
        <family val="2"/>
        <charset val="1"/>
      </rPr>
      <t xml:space="preserve">Sistema de toma de decisión con </t>
    </r>
    <r>
      <rPr>
        <b/>
        <sz val="12"/>
        <color rgb="FF000000"/>
        <rFont val="Microsoft Sans Serif"/>
        <family val="2"/>
        <charset val="1"/>
      </rPr>
      <t>Behaviour Trees</t>
    </r>
  </si>
  <si>
    <t>V1.10</t>
  </si>
  <si>
    <r>
      <rPr>
        <sz val="12"/>
        <color rgb="FF000000"/>
        <rFont val="Microsoft Sans Serif"/>
        <family val="2"/>
        <charset val="1"/>
      </rPr>
      <t>Sistema de búsqueda de caminos y control (</t>
    </r>
    <r>
      <rPr>
        <b/>
        <sz val="12"/>
        <color rgb="FF000000"/>
        <rFont val="Microsoft Sans Serif"/>
        <family val="2"/>
        <charset val="1"/>
      </rPr>
      <t>Pathplanning/following</t>
    </r>
    <r>
      <rPr>
        <sz val="12"/>
        <color rgb="FF000000"/>
        <rFont val="Microsoft Sans Serif"/>
        <family val="2"/>
        <charset val="1"/>
      </rPr>
      <t>)</t>
    </r>
  </si>
  <si>
    <t>1-2</t>
  </si>
  <si>
    <t>V1.11</t>
  </si>
  <si>
    <r>
      <rPr>
        <sz val="12"/>
        <color rgb="FF000000"/>
        <rFont val="Microsoft Sans Serif"/>
        <family val="2"/>
        <charset val="1"/>
      </rPr>
      <t xml:space="preserve">Sistema de planificación de tareas con </t>
    </r>
    <r>
      <rPr>
        <b/>
        <sz val="12"/>
        <color rgb="FF000000"/>
        <rFont val="Microsoft Sans Serif"/>
        <family val="2"/>
        <charset val="1"/>
      </rPr>
      <t>Goal-Oriented Behaviour</t>
    </r>
  </si>
  <si>
    <t>2-4</t>
  </si>
  <si>
    <t>V1.12</t>
  </si>
  <si>
    <r>
      <rPr>
        <sz val="12"/>
        <color rgb="FF000000"/>
        <rFont val="Microsoft Sans Serif"/>
        <family val="2"/>
        <charset val="1"/>
      </rPr>
      <t xml:space="preserve">Sistema de control de movimiento con </t>
    </r>
    <r>
      <rPr>
        <b/>
        <sz val="12"/>
        <color rgb="FF000000"/>
        <rFont val="Microsoft Sans Serif"/>
        <family val="2"/>
        <charset val="1"/>
      </rPr>
      <t>Steering Behaviours</t>
    </r>
  </si>
  <si>
    <t>V1.13</t>
  </si>
  <si>
    <r>
      <rPr>
        <sz val="12"/>
        <color rgb="FF000000"/>
        <rFont val="Microsoft Sans Serif"/>
        <family val="2"/>
        <charset val="1"/>
      </rPr>
      <t xml:space="preserve">Sistema de </t>
    </r>
    <r>
      <rPr>
        <b/>
        <sz val="12"/>
        <color rgb="FF000000"/>
        <rFont val="Microsoft Sans Serif"/>
        <family val="2"/>
        <charset val="1"/>
      </rPr>
      <t>IA tipo tablero/puzzle</t>
    </r>
    <r>
      <rPr>
        <sz val="12"/>
        <color rgb="FF000000"/>
        <rFont val="Microsoft Sans Serif"/>
        <family val="2"/>
        <charset val="1"/>
      </rPr>
      <t xml:space="preserve"> por turnos (</t>
    </r>
    <r>
      <rPr>
        <b/>
        <sz val="12"/>
        <color rgb="FF000000"/>
        <rFont val="Microsoft Sans Serif"/>
        <family val="2"/>
        <charset val="1"/>
      </rPr>
      <t>Minimax</t>
    </r>
    <r>
      <rPr>
        <sz val="12"/>
        <color rgb="FF000000"/>
        <rFont val="Microsoft Sans Serif"/>
        <family val="2"/>
        <charset val="1"/>
      </rPr>
      <t>)</t>
    </r>
  </si>
  <si>
    <t>V1.14</t>
  </si>
  <si>
    <r>
      <rPr>
        <b/>
        <sz val="12"/>
        <color rgb="FF000000"/>
        <rFont val="Microsoft Sans Serif"/>
        <family val="2"/>
        <charset val="1"/>
      </rPr>
      <t>Flocking</t>
    </r>
    <r>
      <rPr>
        <sz val="12"/>
        <color rgb="FF000000"/>
        <rFont val="Microsoft Sans Serif"/>
        <family val="2"/>
        <charset val="1"/>
      </rPr>
      <t>: comportamiento grupal emergente</t>
    </r>
  </si>
  <si>
    <t>3-4</t>
  </si>
  <si>
    <t>V1.15</t>
  </si>
  <si>
    <r>
      <rPr>
        <sz val="12"/>
        <color rgb="FF000000"/>
        <rFont val="Microsoft Sans Serif"/>
        <family val="2"/>
        <charset val="1"/>
      </rPr>
      <t xml:space="preserve">Sistema de gestión de </t>
    </r>
    <r>
      <rPr>
        <b/>
        <sz val="12"/>
        <color rgb="FF000000"/>
        <rFont val="Microsoft Sans Serif"/>
        <family val="2"/>
        <charset val="1"/>
      </rPr>
      <t>reputación</t>
    </r>
  </si>
  <si>
    <t>V1.16</t>
  </si>
  <si>
    <r>
      <rPr>
        <b/>
        <sz val="12"/>
        <color rgb="FF000000"/>
        <rFont val="Microsoft Sans Serif"/>
        <family val="2"/>
        <charset val="1"/>
      </rPr>
      <t xml:space="preserve">Comunicación </t>
    </r>
    <r>
      <rPr>
        <sz val="12"/>
        <color rgb="FF000000"/>
        <rFont val="Microsoft Sans Serif"/>
        <family val="2"/>
        <charset val="1"/>
      </rPr>
      <t>simulada básica entre NPCs (</t>
    </r>
    <r>
      <rPr>
        <b/>
        <sz val="12"/>
        <color rgb="FF000000"/>
        <rFont val="Microsoft Sans Serif"/>
        <family val="2"/>
        <charset val="1"/>
      </rPr>
      <t>Blackboard</t>
    </r>
    <r>
      <rPr>
        <sz val="12"/>
        <color rgb="FF000000"/>
        <rFont val="Microsoft Sans Serif"/>
        <family val="2"/>
        <charset val="1"/>
      </rPr>
      <t>)</t>
    </r>
  </si>
  <si>
    <t>1-3</t>
  </si>
  <si>
    <t>V1.17</t>
  </si>
  <si>
    <t>Tecnología</t>
  </si>
  <si>
    <r>
      <rPr>
        <sz val="12"/>
        <color rgb="FF000000"/>
        <rFont val="Microsoft Sans Serif"/>
        <family val="2"/>
        <charset val="1"/>
      </rPr>
      <t>Sistema de gestión de eventos (</t>
    </r>
    <r>
      <rPr>
        <b/>
        <sz val="12"/>
        <color rgb="FF000000"/>
        <rFont val="Microsoft Sans Serif"/>
        <family val="2"/>
        <charset val="1"/>
      </rPr>
      <t>Trigger System/Event Manager</t>
    </r>
    <r>
      <rPr>
        <sz val="12"/>
        <color rgb="FF000000"/>
        <rFont val="Microsoft Sans Serif"/>
        <family val="2"/>
        <charset val="1"/>
      </rPr>
      <t>)</t>
    </r>
  </si>
  <si>
    <t>V1.18</t>
  </si>
  <si>
    <r>
      <rPr>
        <sz val="12"/>
        <color rgb="FF000000"/>
        <rFont val="Microsoft Sans Serif"/>
        <family val="2"/>
        <charset val="1"/>
      </rPr>
      <t xml:space="preserve">Sistema de </t>
    </r>
    <r>
      <rPr>
        <b/>
        <sz val="12"/>
        <color rgb="FF000000"/>
        <rFont val="Microsoft Sans Serif"/>
        <family val="2"/>
        <charset val="1"/>
      </rPr>
      <t xml:space="preserve">percepción sensorial </t>
    </r>
    <r>
      <rPr>
        <sz val="12"/>
        <color rgb="FF000000"/>
        <rFont val="Microsoft Sans Serif"/>
        <family val="2"/>
        <charset val="1"/>
      </rPr>
      <t>(vista, oído, olfato, canales…)</t>
    </r>
  </si>
  <si>
    <t>V1.19</t>
  </si>
  <si>
    <r>
      <rPr>
        <sz val="12"/>
        <color rgb="FF000000"/>
        <rFont val="Microsoft Sans Serif"/>
        <family val="2"/>
        <charset val="1"/>
      </rPr>
      <t xml:space="preserve">Sistema de </t>
    </r>
    <r>
      <rPr>
        <b/>
        <sz val="12"/>
        <color rgb="FF000000"/>
        <rFont val="Microsoft Sans Serif"/>
        <family val="2"/>
        <charset val="1"/>
      </rPr>
      <t xml:space="preserve">memoria </t>
    </r>
    <r>
      <rPr>
        <sz val="12"/>
        <color rgb="FF000000"/>
        <rFont val="Microsoft Sans Serif"/>
        <family val="2"/>
        <charset val="1"/>
      </rPr>
      <t>de estado y reacción para NPCs</t>
    </r>
  </si>
  <si>
    <t>V1.20</t>
  </si>
  <si>
    <r>
      <rPr>
        <sz val="12"/>
        <color rgb="FF000000"/>
        <rFont val="Microsoft Sans Serif"/>
        <family val="2"/>
        <charset val="1"/>
      </rPr>
      <t>Pathfinding básico con rejilla (</t>
    </r>
    <r>
      <rPr>
        <b/>
        <sz val="12"/>
        <color rgb="FF000000"/>
        <rFont val="Microsoft Sans Serif"/>
        <family val="2"/>
        <charset val="1"/>
      </rPr>
      <t>A*/Dijkstra</t>
    </r>
    <r>
      <rPr>
        <sz val="12"/>
        <color rgb="FF000000"/>
        <rFont val="Microsoft Sans Serif"/>
        <family val="2"/>
        <charset val="1"/>
      </rPr>
      <t>)</t>
    </r>
  </si>
  <si>
    <t>V1.21</t>
  </si>
  <si>
    <r>
      <rPr>
        <sz val="12"/>
        <color rgb="FF000000"/>
        <rFont val="Microsoft Sans Serif"/>
        <family val="2"/>
        <charset val="1"/>
      </rPr>
      <t xml:space="preserve">Pathfinding </t>
    </r>
    <r>
      <rPr>
        <b/>
        <sz val="12"/>
        <color rgb="FF000000"/>
        <rFont val="Microsoft Sans Serif"/>
        <family val="2"/>
        <charset val="1"/>
      </rPr>
      <t>jerárquico</t>
    </r>
  </si>
  <si>
    <t>V1.22</t>
  </si>
  <si>
    <r>
      <rPr>
        <sz val="12"/>
        <color rgb="FF000000"/>
        <rFont val="Microsoft Sans Serif"/>
        <family val="2"/>
        <charset val="1"/>
      </rPr>
      <t xml:space="preserve">Pathfinding </t>
    </r>
    <r>
      <rPr>
        <b/>
        <sz val="12"/>
        <color rgb="FF000000"/>
        <rFont val="Microsoft Sans Serif"/>
        <family val="2"/>
        <charset val="1"/>
      </rPr>
      <t>estratégico/táctico</t>
    </r>
  </si>
  <si>
    <t>V1.23</t>
  </si>
  <si>
    <r>
      <rPr>
        <sz val="12"/>
        <color rgb="FF000000"/>
        <rFont val="Microsoft Sans Serif"/>
        <family val="2"/>
        <charset val="1"/>
      </rPr>
      <t xml:space="preserve">Sistema de </t>
    </r>
    <r>
      <rPr>
        <b/>
        <sz val="12"/>
        <color rgb="FF000000"/>
        <rFont val="Microsoft Sans Serif"/>
        <family val="2"/>
        <charset val="1"/>
      </rPr>
      <t xml:space="preserve">Waypoints </t>
    </r>
    <r>
      <rPr>
        <sz val="12"/>
        <color rgb="FF000000"/>
        <rFont val="Microsoft Sans Serif"/>
        <family val="2"/>
        <charset val="1"/>
      </rPr>
      <t>para pathfinding continuo</t>
    </r>
  </si>
  <si>
    <t>V1.24</t>
  </si>
  <si>
    <r>
      <rPr>
        <sz val="12"/>
        <color rgb="FF000000"/>
        <rFont val="Microsoft Sans Serif"/>
        <family val="2"/>
        <charset val="1"/>
      </rPr>
      <t xml:space="preserve">Sistema de </t>
    </r>
    <r>
      <rPr>
        <b/>
        <sz val="12"/>
        <color rgb="FF000000"/>
        <rFont val="Microsoft Sans Serif"/>
        <family val="2"/>
        <charset val="1"/>
      </rPr>
      <t xml:space="preserve">Navmeshes </t>
    </r>
    <r>
      <rPr>
        <sz val="12"/>
        <color rgb="FF000000"/>
        <rFont val="Microsoft Sans Serif"/>
        <family val="2"/>
        <charset val="1"/>
      </rPr>
      <t>para pathfinding continuo</t>
    </r>
  </si>
  <si>
    <t>V1.25</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</si>
  <si>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in-game de la IA</t>
    </r>
  </si>
  <si>
    <t>V1.26</t>
  </si>
  <si>
    <r>
      <rPr>
        <sz val="12"/>
        <color rgb="FF000000"/>
        <rFont val="Microsoft Sans Serif"/>
        <family val="2"/>
        <charset val="1"/>
      </rPr>
      <t xml:space="preserve">Gestión de recursos de IA con </t>
    </r>
    <r>
      <rPr>
        <b/>
        <sz val="12"/>
        <color rgb="FF000000"/>
        <rFont val="Microsoft Sans Serif"/>
        <family val="2"/>
        <charset val="1"/>
      </rPr>
      <t>Level-of-Detail (LoD)</t>
    </r>
  </si>
  <si>
    <t>1-4</t>
  </si>
  <si>
    <t>V1.27</t>
  </si>
  <si>
    <r>
      <rPr>
        <sz val="12"/>
        <color rgb="FF000000"/>
        <rFont val="Microsoft Sans Serif"/>
        <family val="2"/>
        <charset val="1"/>
      </rPr>
      <t>Sistema de distribución central de tiempo de proceso (</t>
    </r>
    <r>
      <rPr>
        <b/>
        <sz val="12"/>
        <color rgb="FF000000"/>
        <rFont val="Microsoft Sans Serif"/>
        <family val="2"/>
        <charset val="1"/>
      </rPr>
      <t>Scheduling</t>
    </r>
    <r>
      <rPr>
        <sz val="12"/>
        <color rgb="FF000000"/>
        <rFont val="Microsoft Sans Serif"/>
        <family val="2"/>
        <charset val="1"/>
      </rPr>
      <t>)</t>
    </r>
  </si>
  <si>
    <t>V1.28</t>
  </si>
  <si>
    <r>
      <rPr>
        <b/>
        <sz val="12"/>
        <color rgb="FF000000"/>
        <rFont val="Microsoft Sans Serif"/>
        <family val="2"/>
        <charset val="1"/>
      </rPr>
      <t xml:space="preserve">Editor in-game </t>
    </r>
    <r>
      <rPr>
        <sz val="12"/>
        <color rgb="FF000000"/>
        <rFont val="Microsoft Sans Serif"/>
        <family val="2"/>
        <charset val="1"/>
      </rPr>
      <t>de parámetros y comportamientos</t>
    </r>
    <r>
      <rPr>
        <b/>
        <sz val="12"/>
        <color rgb="FF000000"/>
        <rFont val="Microsoft Sans Serif"/>
        <family val="2"/>
        <charset val="1"/>
      </rPr>
      <t xml:space="preserve"> de la IA</t>
    </r>
  </si>
  <si>
    <t>V1.29</t>
  </si>
  <si>
    <t>Generación</t>
  </si>
  <si>
    <r>
      <rPr>
        <sz val="12"/>
        <color rgb="FF000000"/>
        <rFont val="Microsoft Sans Serif"/>
        <family val="2"/>
        <charset val="1"/>
      </rPr>
      <t xml:space="preserve">Generación procedimental de </t>
    </r>
    <r>
      <rPr>
        <b/>
        <sz val="12"/>
        <color rgb="FF000000"/>
        <rFont val="Microsoft Sans Serif"/>
        <family val="2"/>
        <charset val="1"/>
      </rPr>
      <t>mapas laberítincos</t>
    </r>
  </si>
  <si>
    <t>V1.30</t>
  </si>
  <si>
    <r>
      <rPr>
        <sz val="12"/>
        <color rgb="FF000000"/>
        <rFont val="Microsoft Sans Serif"/>
        <family val="2"/>
        <charset val="1"/>
      </rPr>
      <t xml:space="preserve">Generación procedimental de </t>
    </r>
    <r>
      <rPr>
        <b/>
        <sz val="12"/>
        <color rgb="FF000000"/>
        <rFont val="Microsoft Sans Serif"/>
        <family val="2"/>
        <charset val="1"/>
      </rPr>
      <t>cavernas e interiores</t>
    </r>
  </si>
  <si>
    <t>V1.31</t>
  </si>
  <si>
    <t>Red</t>
  </si>
  <si>
    <r>
      <rPr>
        <sz val="12"/>
        <color rgb="FF000000"/>
        <rFont val="Microsoft Sans Serif"/>
        <family val="2"/>
        <charset val="1"/>
      </rPr>
      <t xml:space="preserve">Sistema de </t>
    </r>
    <r>
      <rPr>
        <b/>
        <sz val="12"/>
        <color rgb="FF000000"/>
        <rFont val="Microsoft Sans Serif"/>
        <family val="2"/>
        <charset val="1"/>
      </rPr>
      <t>logros y puntuaciones web</t>
    </r>
  </si>
  <si>
    <t>V1.32</t>
  </si>
  <si>
    <r>
      <rPr>
        <sz val="12"/>
        <color rgb="FF000000"/>
        <rFont val="Microsoft Sans Serif"/>
        <family val="2"/>
        <charset val="1"/>
      </rPr>
      <t xml:space="preserve">Multijugador  </t>
    </r>
    <r>
      <rPr>
        <b/>
        <sz val="12"/>
        <color rgb="FF000000"/>
        <rFont val="Microsoft Sans Serif"/>
        <family val="2"/>
        <charset val="1"/>
      </rPr>
      <t xml:space="preserve">asíncrono </t>
    </r>
    <r>
      <rPr>
        <sz val="12"/>
        <color rgb="FF000000"/>
        <rFont val="Microsoft Sans Serif"/>
        <family val="2"/>
        <charset val="1"/>
      </rPr>
      <t>(cambios de estado en servidor)</t>
    </r>
  </si>
  <si>
    <t>V1.33</t>
  </si>
  <si>
    <r>
      <rPr>
        <sz val="12"/>
        <color rgb="FF000000"/>
        <rFont val="Microsoft Sans Serif"/>
        <family val="2"/>
        <charset val="1"/>
      </rPr>
      <t xml:space="preserve">Multijugador </t>
    </r>
    <r>
      <rPr>
        <b/>
        <sz val="12"/>
        <color rgb="FF000000"/>
        <rFont val="Microsoft Sans Serif"/>
        <family val="2"/>
        <charset val="1"/>
      </rPr>
      <t xml:space="preserve"> por turnos</t>
    </r>
  </si>
  <si>
    <t>V1.34</t>
  </si>
  <si>
    <r>
      <rPr>
        <sz val="12"/>
        <color rgb="FF000000"/>
        <rFont val="Microsoft Sans Serif"/>
        <family val="2"/>
        <charset val="1"/>
      </rPr>
      <t xml:space="preserve">Multijugador  </t>
    </r>
    <r>
      <rPr>
        <b/>
        <sz val="12"/>
        <color rgb="FF000000"/>
        <rFont val="Microsoft Sans Serif"/>
        <family val="2"/>
        <charset val="1"/>
      </rPr>
      <t>en tiempo real</t>
    </r>
  </si>
  <si>
    <t>V1.35</t>
  </si>
  <si>
    <r>
      <rPr>
        <sz val="12"/>
        <color rgb="FF000000"/>
        <rFont val="Microsoft Sans Serif"/>
        <family val="2"/>
        <charset val="1"/>
      </rPr>
      <t xml:space="preserve">Sistema de </t>
    </r>
    <r>
      <rPr>
        <b/>
        <sz val="12"/>
        <color rgb="FF000000"/>
        <rFont val="Microsoft Sans Serif"/>
        <family val="2"/>
        <charset val="1"/>
      </rPr>
      <t xml:space="preserve">predicción de movimiento </t>
    </r>
    <r>
      <rPr>
        <sz val="12"/>
        <color rgb="FF000000"/>
        <rFont val="Microsoft Sans Serif"/>
        <family val="2"/>
        <charset val="1"/>
      </rPr>
      <t>multijugador en tiempo real</t>
    </r>
  </si>
  <si>
    <t>V1.36</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</si>
  <si>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del motor de Red</t>
    </r>
  </si>
  <si>
    <t>PRESUPUESTO ABP 4º MULTIMEDIA CURSO 2016/17</t>
  </si>
  <si>
    <t>V2: Videojuegos 2</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</si>
  <si>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</si>
  <si>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</si>
  <si>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</si>
  <si>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</si>
  <si>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</si>
  <si>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</si>
  <si>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</si>
  <si>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</si>
  <si>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</si>
  <si>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</si>
  <si>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</si>
  <si>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</si>
  <si>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</si>
  <si>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</si>
  <si>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</si>
  <si>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</si>
  <si>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</si>
  <si>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</si>
  <si>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</si>
  <si>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</si>
  <si>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</si>
  <si>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</si>
  <si>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</si>
  <si>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</si>
  <si>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</si>
  <si>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</si>
  <si>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</si>
  <si>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</si>
  <si>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</si>
  <si>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</si>
  <si>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</si>
  <si>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</si>
  <si>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</si>
  <si>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</si>
  <si>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</si>
  <si>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</si>
  <si>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</si>
  <si>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</si>
  <si>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</si>
  <si>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</si>
  <si>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</si>
  <si>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</si>
  <si>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</si>
  <si>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</si>
  <si>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</si>
  <si>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</si>
  <si>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</si>
  <si>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</si>
  <si>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</si>
  <si>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</si>
  <si>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</si>
  <si>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</si>
  <si>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</si>
  <si>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</si>
  <si>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</si>
  <si>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</si>
  <si>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</si>
  <si>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</si>
  <si>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</si>
  <si>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</si>
  <si>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</si>
  <si>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</si>
  <si>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</si>
  <si>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</si>
  <si>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</si>
  <si>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</si>
  <si>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</si>
  <si>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</si>
  <si>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</si>
  <si>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</si>
  <si>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</si>
  <si>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</si>
  <si>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</si>
  <si>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</si>
  <si>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</si>
  <si>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</si>
  <si>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</si>
  <si>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</si>
  <si>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</si>
  <si>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</si>
  <si>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</si>
  <si>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Horas / persona</t>
  </si>
  <si>
    <t>Puntos / persona</t>
  </si>
  <si>
    <t>Los entregables son los mismos para todos los grupos. Su funcionalidad se dimensionará en función del número de miembros del grupo.</t>
  </si>
  <si>
    <t>Hito recomendado</t>
  </si>
  <si>
    <t>Horas/persona</t>
  </si>
  <si>
    <t>Puntos/persona</t>
  </si>
  <si>
    <t>SMA.01</t>
  </si>
  <si>
    <t>Diseño</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</si>
  <si>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</si>
  <si>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</si>
  <si>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</si>
  <si>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</si>
  <si>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</si>
  <si>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</si>
  <si>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</si>
  <si>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</si>
  <si>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</si>
  <si>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</si>
  <si>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</si>
  <si>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</si>
  <si>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</si>
  <si>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</si>
  <si>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Desarrollo</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</si>
  <si>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</si>
  <si>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 xml:space="preserve">Hito 3 (80%)
Hito 4 (20%)
</t>
  </si>
  <si>
    <t>SMA.09</t>
  </si>
  <si>
    <t>Pruebas</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</si>
  <si>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</si>
  <si>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4</t>
  </si>
  <si>
    <t>SMA.10</t>
  </si>
  <si>
    <t>Validación</t>
  </si>
  <si>
    <t>Validar las funcionalidades (comprobar que realmente han sido implementadas), las funcionalidades han quedado recogidas en las interfaces implementadas.</t>
  </si>
  <si>
    <t>SMA.11</t>
  </si>
  <si>
    <t>Informes presenciales de seguimiento: presencial en sesiones de laboratorio todo el grupo</t>
  </si>
  <si>
    <t>Hito 2, 3, 4</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</si>
  <si>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</si>
  <si>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</si>
  <si>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</si>
  <si>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</si>
  <si>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</si>
  <si>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</si>
  <si>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</si>
  <si>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</si>
  <si>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</si>
  <si>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</si>
  <si>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</si>
  <si>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</si>
  <si>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</si>
  <si>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</si>
  <si>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</si>
  <si>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</si>
  <si>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</si>
  <si>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</si>
  <si>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</si>
  <si>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</si>
  <si>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</si>
  <si>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</si>
  <si>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</si>
  <si>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</si>
  <si>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</si>
  <si>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</si>
  <si>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</si>
  <si>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</si>
  <si>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</si>
  <si>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</si>
  <si>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</si>
  <si>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</si>
  <si>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</si>
  <si>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</si>
  <si>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</si>
  <si>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</si>
  <si>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</si>
  <si>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</si>
  <si>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</si>
  <si>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SMBI: Servicios Multimedia Basados en Internet</t>
  </si>
  <si>
    <t>SMBI.01</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</si>
  <si>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</si>
  <si>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</si>
  <si>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</si>
  <si>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</si>
  <si>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</si>
  <si>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</si>
  <si>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</si>
  <si>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</si>
  <si>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</si>
  <si>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Implementación API RESTFULL (debe incluir la documentación).</t>
  </si>
  <si>
    <t>SMBI.06</t>
  </si>
  <si>
    <t>Despliegue</t>
  </si>
  <si>
    <t>Despliegue de la infraestructura del proyecto</t>
  </si>
  <si>
    <t>SMBI.07</t>
  </si>
  <si>
    <t>Documento de pruebas donde se documenta las pruebas del API RestFull, pruebas de seguridad, pruebas de carga y rendimiento.</t>
  </si>
  <si>
    <t>SMBI.08</t>
  </si>
  <si>
    <t>Validación del funcionamiento del backend del proyecto</t>
  </si>
  <si>
    <t>SMBI.09</t>
  </si>
  <si>
    <t>Hitos 1,2</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</si>
  <si>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</si>
  <si>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</si>
  <si>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</si>
  <si>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</si>
  <si>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</si>
  <si>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</si>
  <si>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</si>
  <si>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</si>
  <si>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</si>
  <si>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</si>
  <si>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</si>
  <si>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</si>
  <si>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</si>
  <si>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</si>
  <si>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</si>
  <si>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</si>
  <si>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</si>
  <si>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</si>
  <si>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</si>
  <si>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</si>
  <si>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</si>
  <si>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</si>
  <si>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</si>
  <si>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</si>
  <si>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</si>
  <si>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</si>
  <si>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</si>
  <si>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10-25%</t>
  </si>
  <si>
    <t>20-35%</t>
  </si>
  <si>
    <t>15-30%</t>
  </si>
  <si>
    <t>Item 6</t>
  </si>
  <si>
    <t>Vídeo final juego / explicación parte del proyecto</t>
  </si>
  <si>
    <t>5 personas</t>
  </si>
  <si>
    <t>5-10%</t>
  </si>
  <si>
    <t>Item 7</t>
  </si>
  <si>
    <t>HUD / Imágenes menús</t>
  </si>
  <si>
    <t>6 personas</t>
  </si>
  <si>
    <t>Item 8</t>
  </si>
  <si>
    <t>Videos de carga / explicación parte del proyecto</t>
  </si>
  <si>
    <t>Hitos 2,3</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</si>
  <si>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</si>
  <si>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</si>
  <si>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</si>
  <si>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</si>
  <si>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</si>
  <si>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1-5%</t>
  </si>
  <si>
    <t>Modelado de los personajes</t>
  </si>
  <si>
    <t>10-30%</t>
  </si>
  <si>
    <t>RESUMEN ABP RV</t>
  </si>
  <si>
    <t>Texturizado de los personajes</t>
  </si>
  <si>
    <t>Rigging de los personajes</t>
  </si>
  <si>
    <t>1-10%</t>
  </si>
  <si>
    <t>Captura de movimiento</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</si>
  <si>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</si>
  <si>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</si>
  <si>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</si>
  <si>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</si>
  <si>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</si>
  <si>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</si>
  <si>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</si>
  <si>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</si>
  <si>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</si>
  <si>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</si>
  <si>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</si>
  <si>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</si>
  <si>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Para esta asignatura debéis hablar con el profesor y consensuar el contenido de la asignatura en el ABP</t>
  </si>
  <si>
    <t>Horas de práctica</t>
  </si>
  <si>
    <t>Horas de trabajo no presencial</t>
  </si>
  <si>
    <t>SDM: Sistemas de Difusión Multimedia</t>
  </si>
  <si>
    <t>SDM</t>
  </si>
  <si>
    <t>RESUMEN ABP SDM</t>
  </si>
  <si>
    <t>NM: Negocio y Multimedia</t>
  </si>
  <si>
    <t>NM</t>
  </si>
  <si>
    <t>RESUMEN ABP NM</t>
  </si>
  <si>
    <t>ELE: E-Learning</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</si>
  <si>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</si>
  <si>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ELE</t>
  </si>
  <si>
    <t>RESUMEN ABP ELE</t>
  </si>
  <si>
    <t>ASYNC GAMES</t>
  </si>
  <si>
    <t>NAVARRO GARCÍA</t>
  </si>
  <si>
    <t>SAMUEL</t>
  </si>
  <si>
    <t>X</t>
  </si>
  <si>
    <t>DAVID</t>
  </si>
  <si>
    <t>HECTOR</t>
  </si>
  <si>
    <t>PABLO</t>
  </si>
  <si>
    <t>JAUME</t>
  </si>
  <si>
    <t>IVÁN</t>
  </si>
  <si>
    <t>SEGARRA RODRÍGUEZ</t>
  </si>
  <si>
    <t>PINA MOLINA</t>
  </si>
  <si>
    <t>MEDINA SANTAMARINA</t>
  </si>
  <si>
    <t>LLORET ENRIQUEZ</t>
  </si>
  <si>
    <t>TORREGROSA VERA</t>
  </si>
  <si>
    <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</si>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</sst>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Red]\-0.00;&quot;&quot;"/>
    <numFmt numFmtId="167" formatCode="mm/dd/yy"/>
  </numFmts>
  <fonts count="34">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b/>
      <sz val="18"/>
      <color theme="1"/>
      <name val="Calibri"/>
      <scheme val="minor"/>
    </font>
    <font>
      <b/>
      <sz val="12"/>
      <color rgb="FFFFFFFF"/>
      <name val="Calibri"/>
      <scheme val="minor"/>
    </font>
    <font>
      <sz val="12"/>
      <color rgb="FF000000"/>
      <name val="Calibri"/>
      <family val="2"/>
      <charset val="1"/>
      <scheme val="minor"/>
    </font>
    <font>
      <sz val="8"/>
      <name val="Calibri"/>
      <family val="2"/>
      <charset val="204"/>
      <scheme val="minor"/>
    </font>
    <font>
      <sz val="12"/>
      <color theme="0" tint="-0.34998626667073579"/>
      <name val="Calibri"/>
      <scheme val="minor"/>
    </font>
    <font>
      <b/>
      <sz val="12"/>
      <color theme="0" tint="-0.34998626667073579"/>
      <name val="Calibri"/>
      <scheme val="minor"/>
    </font>
    <font>
      <sz val="10"/>
      <name val="Arial"/>
      <family val="2"/>
      <charset val="1"/>
    </font>
    <font>
      <b/>
      <sz val="18"/>
      <color rgb="FFFFFFFF"/>
      <name val="Microsoft Sans Serif"/>
      <family val="2"/>
      <charset val="1"/>
    </font>
    <font>
      <sz val="12"/>
      <color rgb="FF000000"/>
      <name val="Microsoft Sans Serif"/>
      <family val="2"/>
      <charset val="1"/>
    </font>
    <font>
      <b/>
      <sz val="12"/>
      <color rgb="FF000000"/>
      <name val="Microsoft Sans Serif"/>
      <family val="2"/>
      <charset val="1"/>
    </font>
    <font>
      <sz val="10"/>
      <name val="Microsoft Sans Serif"/>
      <family val="2"/>
      <charset val="1"/>
    </font>
    <font>
      <b/>
      <sz val="12"/>
      <color rgb="FFFFFFFF"/>
      <name val="Microsoft Sans Serif"/>
      <family val="2"/>
      <charset val="1"/>
    </font>
    <font>
      <b/>
      <sz val="14"/>
      <color rgb="FF000000"/>
      <name val="Microsoft Sans Serif"/>
      <family val="2"/>
      <charset val="1"/>
    </font>
    <font>
      <sz val="10"/>
      <color rgb="FFFFFFFF"/>
      <name val="Microsoft Sans Serif"/>
      <family val="2"/>
      <charset val="1"/>
    </font>
    <font>
      <b/>
      <sz val="11"/>
      <color rgb="FFFFFFFF"/>
      <name val="Microsoft Sans Serif"/>
      <family val="2"/>
      <charset val="1"/>
    </font>
    <font>
      <sz val="12"/>
      <name val="Microsoft Sans Serif"/>
      <family val="2"/>
      <charset val="1"/>
    </font>
    <font>
      <sz val="12"/>
      <color rgb="FF4C1900"/>
      <name val="Microsoft Sans Serif"/>
      <family val="2"/>
      <charset val="1"/>
    </font>
    <font>
      <b/>
      <sz val="12"/>
      <color rgb="FF000000"/>
      <name val="Calibri"/>
      <family val="2"/>
    </font>
    <font>
      <sz val="12"/>
      <name val="Calibri"/>
      <scheme val="minor"/>
    </font>
    <font>
      <sz val="12"/>
      <color rgb="FF000000"/>
      <name val="Calibri"/>
      <family val="2"/>
      <charset val="204"/>
    </font>
    <font>
      <b/>
      <sz val="18"/>
      <color rgb="FF000000"/>
      <name val="Calibri"/>
      <family val="2"/>
      <charset val="1"/>
    </font>
    <font>
      <b/>
      <sz val="16"/>
      <color rgb="FF000000"/>
      <name val="Calibri"/>
      <family val="2"/>
      <charset val="1"/>
    </font>
    <font>
      <b/>
      <sz val="12"/>
      <color rgb="FFFFFFFF"/>
      <name val="Calibri"/>
      <family val="2"/>
      <charset val="1"/>
    </font>
    <font>
      <sz val="20"/>
      <color rgb="FF000000"/>
      <name val="Calibri"/>
      <family val="2"/>
      <charset val="1"/>
    </font>
    <font>
      <sz val="16"/>
      <color theme="0" tint="-0.34998626667073579"/>
      <name val="Calibri"/>
      <scheme val="minor"/>
    </font>
  </fonts>
  <fills count="19">
    <fill>
      <patternFill patternType="none"/>
    </fill>
    <fill>
      <patternFill patternType="gray125"/>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000000"/>
        <bgColor rgb="FF111111"/>
      </patternFill>
    </fill>
    <fill>
      <patternFill patternType="solid">
        <fgColor theme="0" tint="-0.249977111117893"/>
        <bgColor indexed="64"/>
      </patternFill>
    </fill>
    <fill>
      <patternFill patternType="solid">
        <fgColor rgb="FF000080"/>
        <bgColor rgb="FF000080"/>
      </patternFill>
    </fill>
    <fill>
      <patternFill patternType="solid">
        <fgColor rgb="FF000000"/>
        <bgColor rgb="FF003300"/>
      </patternFill>
    </fill>
    <fill>
      <patternFill patternType="solid">
        <fgColor rgb="FF333333"/>
        <bgColor rgb="FF4C1900"/>
      </patternFill>
    </fill>
    <fill>
      <patternFill patternType="solid">
        <fgColor rgb="FF808019"/>
        <bgColor rgb="FF666600"/>
      </patternFill>
    </fill>
    <fill>
      <patternFill patternType="solid">
        <fgColor rgb="FFE6E64C"/>
        <bgColor rgb="FFFFFF00"/>
      </patternFill>
    </fill>
    <fill>
      <patternFill patternType="solid">
        <fgColor rgb="FF9999CC"/>
        <bgColor rgb="FF999999"/>
      </patternFill>
    </fill>
    <fill>
      <patternFill patternType="solid">
        <fgColor rgb="FF800000"/>
        <bgColor rgb="FF800000"/>
      </patternFill>
    </fill>
    <fill>
      <patternFill patternType="solid">
        <fgColor rgb="FF666600"/>
        <bgColor rgb="FF808019"/>
      </patternFill>
    </fill>
    <fill>
      <patternFill patternType="solid">
        <fgColor rgb="FFD9D9D9"/>
        <bgColor rgb="FFC0C0C0"/>
      </patternFill>
    </fill>
    <fill>
      <patternFill patternType="solid">
        <fgColor rgb="FFFFFFFF"/>
        <bgColor rgb="FFFFFFCC"/>
      </patternFill>
    </fill>
    <fill>
      <patternFill patternType="solid">
        <fgColor theme="5" tint="0.79998168889431442"/>
        <bgColor indexed="64"/>
      </patternFill>
    </fill>
  </fills>
  <borders count="5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hair">
        <color auto="1"/>
      </right>
      <top style="hair">
        <color auto="1"/>
      </top>
      <bottom style="hair">
        <color auto="1"/>
      </bottom>
      <diagonal/>
    </border>
    <border>
      <left/>
      <right style="hair">
        <color auto="1"/>
      </right>
      <top/>
      <bottom style="hair">
        <color auto="1"/>
      </bottom>
      <diagonal/>
    </border>
    <border>
      <left/>
      <right style="hair">
        <color auto="1"/>
      </right>
      <top/>
      <bottom/>
      <diagonal/>
    </border>
    <border>
      <left style="hair">
        <color auto="1"/>
      </left>
      <right style="hair">
        <color auto="1"/>
      </right>
      <top/>
      <bottom/>
      <diagonal/>
    </border>
    <border>
      <left/>
      <right/>
      <top/>
      <bottom style="hair">
        <color auto="1"/>
      </bottom>
      <diagonal/>
    </border>
    <border>
      <left style="medium">
        <color auto="1"/>
      </left>
      <right/>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bottom style="hair">
        <color auto="1"/>
      </bottom>
      <diagonal/>
    </border>
    <border>
      <left style="medium">
        <color auto="1"/>
      </left>
      <right style="hair">
        <color auto="1"/>
      </right>
      <top/>
      <bottom style="medium">
        <color auto="1"/>
      </bottom>
      <diagonal/>
    </border>
    <border>
      <left/>
      <right style="hair">
        <color auto="1"/>
      </right>
      <top/>
      <bottom style="medium">
        <color auto="1"/>
      </bottom>
      <diagonal/>
    </border>
    <border>
      <left/>
      <right style="medium">
        <color auto="1"/>
      </right>
      <top/>
      <bottom style="hair">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hair">
        <color auto="1"/>
      </left>
      <right style="hair">
        <color auto="1"/>
      </right>
      <top style="hair">
        <color auto="1"/>
      </top>
      <bottom style="hair">
        <color auto="1"/>
      </bottom>
      <diagonal/>
    </border>
    <border>
      <left style="medium">
        <color auto="1"/>
      </left>
      <right style="hair">
        <color auto="1"/>
      </right>
      <top/>
      <bottom/>
      <diagonal/>
    </border>
    <border>
      <left/>
      <right style="hair">
        <color auto="1"/>
      </right>
      <top style="hair">
        <color auto="1"/>
      </top>
      <bottom/>
      <diagonal/>
    </border>
    <border>
      <left style="hair">
        <color auto="1"/>
      </left>
      <right style="hair">
        <color auto="1"/>
      </right>
      <top/>
      <bottom style="hair">
        <color auto="1"/>
      </bottom>
      <diagonal/>
    </border>
    <border>
      <left style="thin">
        <color auto="1"/>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top style="medium">
        <color auto="1"/>
      </top>
      <bottom style="hair">
        <color auto="1"/>
      </bottom>
      <diagonal/>
    </border>
    <border>
      <left/>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right style="hair">
        <color auto="1"/>
      </right>
      <top style="hair">
        <color auto="1"/>
      </top>
      <bottom style="medium">
        <color auto="1"/>
      </bottom>
      <diagonal/>
    </border>
  </borders>
  <cellStyleXfs count="168">
    <xf numFmtId="0" fontId="0" fillId="0" borderId="0"/>
    <xf numFmtId="9"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3"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5" fillId="0" borderId="0"/>
    <xf numFmtId="0" fontId="6" fillId="0" borderId="0" applyNumberFormat="0" applyFill="0" applyBorder="0" applyAlignment="0" applyProtection="0"/>
    <xf numFmtId="0" fontId="7" fillId="0" borderId="0" applyNumberFormat="0" applyFill="0" applyBorder="0" applyAlignment="0" applyProtection="0"/>
    <xf numFmtId="9" fontId="2" fillId="0" borderId="0" applyFont="0" applyFill="0" applyBorder="0" applyAlignment="0" applyProtection="0"/>
    <xf numFmtId="0" fontId="28" fillId="0" borderId="0"/>
    <xf numFmtId="9" fontId="28" fillId="0" borderId="0" applyBorder="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92">
    <xf numFmtId="0" fontId="0" fillId="0" borderId="0" xfId="0"/>
    <xf numFmtId="0" fontId="0" fillId="0" borderId="1" xfId="0" applyBorder="1"/>
    <xf numFmtId="0" fontId="5" fillId="0" borderId="0" xfId="0" applyFont="1" applyAlignment="1">
      <alignment horizontal="center" vertical="center"/>
    </xf>
    <xf numFmtId="0" fontId="8" fillId="0" borderId="0" xfId="0" applyFont="1" applyAlignment="1">
      <alignment horizontal="center" vertical="center"/>
    </xf>
    <xf numFmtId="9" fontId="0" fillId="0" borderId="1" xfId="1" applyFont="1" applyBorder="1"/>
    <xf numFmtId="0" fontId="0" fillId="0" borderId="0" xfId="0" applyBorder="1"/>
    <xf numFmtId="0" fontId="8" fillId="0" borderId="0" xfId="0" applyFont="1" applyAlignment="1">
      <alignment horizontal="center"/>
    </xf>
    <xf numFmtId="0" fontId="0" fillId="0" borderId="0" xfId="0" applyProtection="1"/>
    <xf numFmtId="0" fontId="0" fillId="0" borderId="0" xfId="0" applyAlignment="1" applyProtection="1">
      <alignment horizontal="left" vertical="center" wrapText="1"/>
    </xf>
    <xf numFmtId="0" fontId="0" fillId="0" borderId="1" xfId="0" applyBorder="1" applyAlignment="1" applyProtection="1">
      <alignment horizontal="center" vertical="center" wrapText="1"/>
    </xf>
    <xf numFmtId="0" fontId="0" fillId="0" borderId="12" xfId="0" applyBorder="1" applyAlignment="1" applyProtection="1">
      <alignment horizontal="center" vertical="center" wrapText="1"/>
    </xf>
    <xf numFmtId="0" fontId="0" fillId="2" borderId="12" xfId="0" applyFill="1" applyBorder="1" applyAlignment="1" applyProtection="1">
      <alignment horizontal="center" vertical="center" wrapText="1"/>
    </xf>
    <xf numFmtId="0" fontId="0" fillId="3" borderId="12" xfId="0" applyFill="1" applyBorder="1" applyAlignment="1" applyProtection="1">
      <alignment horizontal="center" vertical="center" wrapText="1"/>
    </xf>
    <xf numFmtId="0" fontId="0" fillId="4" borderId="12" xfId="0" applyFill="1" applyBorder="1" applyAlignment="1" applyProtection="1">
      <alignment horizontal="center" vertical="center" wrapText="1"/>
    </xf>
    <xf numFmtId="0" fontId="0" fillId="0" borderId="0" xfId="0" applyAlignment="1" applyProtection="1">
      <alignment horizontal="center" vertical="center" wrapText="1"/>
    </xf>
    <xf numFmtId="0" fontId="0" fillId="0" borderId="10" xfId="0" applyBorder="1" applyProtection="1"/>
    <xf numFmtId="0" fontId="0" fillId="0" borderId="11" xfId="0" applyBorder="1" applyProtection="1"/>
    <xf numFmtId="0" fontId="0" fillId="0" borderId="1" xfId="0" applyBorder="1" applyProtection="1"/>
    <xf numFmtId="0" fontId="0" fillId="0" borderId="13" xfId="0" applyBorder="1" applyProtection="1"/>
    <xf numFmtId="0" fontId="0" fillId="0" borderId="0" xfId="0" applyAlignment="1" applyProtection="1">
      <alignment vertical="center"/>
    </xf>
    <xf numFmtId="0" fontId="0" fillId="5" borderId="2" xfId="0" applyFill="1" applyBorder="1" applyProtection="1">
      <protection locked="0"/>
    </xf>
    <xf numFmtId="0" fontId="0" fillId="5" borderId="3" xfId="0" applyFill="1" applyBorder="1" applyProtection="1">
      <protection locked="0"/>
    </xf>
    <xf numFmtId="0" fontId="0" fillId="5" borderId="4" xfId="0" applyFill="1" applyBorder="1" applyProtection="1">
      <protection locked="0"/>
    </xf>
    <xf numFmtId="0" fontId="0" fillId="5" borderId="5" xfId="0" applyFill="1" applyBorder="1" applyProtection="1">
      <protection locked="0"/>
    </xf>
    <xf numFmtId="0" fontId="0" fillId="5" borderId="1" xfId="0" applyFill="1" applyBorder="1" applyProtection="1">
      <protection locked="0"/>
    </xf>
    <xf numFmtId="0" fontId="0" fillId="5" borderId="6" xfId="0" applyFill="1" applyBorder="1" applyProtection="1">
      <protection locked="0"/>
    </xf>
    <xf numFmtId="0" fontId="0" fillId="5" borderId="7" xfId="0" applyFill="1" applyBorder="1" applyProtection="1">
      <protection locked="0"/>
    </xf>
    <xf numFmtId="0" fontId="0" fillId="5" borderId="8" xfId="0" applyFill="1" applyBorder="1" applyProtection="1">
      <protection locked="0"/>
    </xf>
    <xf numFmtId="0" fontId="0" fillId="5" borderId="9" xfId="0" applyFill="1" applyBorder="1" applyProtection="1">
      <protection locked="0"/>
    </xf>
    <xf numFmtId="0" fontId="0" fillId="0" borderId="0" xfId="0" applyAlignment="1">
      <alignment horizontal="right"/>
    </xf>
    <xf numFmtId="0" fontId="0" fillId="0" borderId="22" xfId="0" applyBorder="1" applyProtection="1"/>
    <xf numFmtId="0" fontId="11" fillId="0" borderId="0" xfId="0" applyFont="1"/>
    <xf numFmtId="0" fontId="11" fillId="0" borderId="25" xfId="0" applyFont="1" applyBorder="1"/>
    <xf numFmtId="0" fontId="11" fillId="0" borderId="25" xfId="0" applyFont="1" applyBorder="1" applyAlignment="1">
      <alignment horizontal="center"/>
    </xf>
    <xf numFmtId="0" fontId="11" fillId="0" borderId="26" xfId="0" applyFont="1" applyBorder="1"/>
    <xf numFmtId="0" fontId="11" fillId="0" borderId="26" xfId="0" applyFont="1" applyBorder="1" applyAlignment="1">
      <alignment horizontal="center"/>
    </xf>
    <xf numFmtId="2" fontId="11" fillId="0" borderId="26" xfId="0" applyNumberFormat="1" applyFont="1" applyBorder="1"/>
    <xf numFmtId="0" fontId="11" fillId="0" borderId="27" xfId="0" applyFont="1" applyBorder="1" applyAlignment="1">
      <alignment horizontal="center"/>
    </xf>
    <xf numFmtId="0" fontId="11" fillId="0" borderId="0" xfId="0" applyFont="1" applyAlignment="1">
      <alignment horizontal="right"/>
    </xf>
    <xf numFmtId="0" fontId="11" fillId="0" borderId="28" xfId="0" applyFont="1" applyBorder="1"/>
    <xf numFmtId="0" fontId="10" fillId="6" borderId="0" xfId="0" applyFont="1" applyFill="1" applyBorder="1" applyAlignment="1">
      <alignment horizontal="center" wrapText="1"/>
    </xf>
    <xf numFmtId="0" fontId="11" fillId="0" borderId="0" xfId="0" applyFont="1" applyBorder="1"/>
    <xf numFmtId="9" fontId="11" fillId="0" borderId="0" xfId="0" applyNumberFormat="1" applyFont="1" applyBorder="1"/>
    <xf numFmtId="0" fontId="10" fillId="6" borderId="18" xfId="0" applyFont="1" applyFill="1" applyBorder="1" applyAlignment="1">
      <alignment horizontal="center" wrapText="1"/>
    </xf>
    <xf numFmtId="0" fontId="11" fillId="0" borderId="31" xfId="0" applyFont="1" applyBorder="1"/>
    <xf numFmtId="0" fontId="11" fillId="0" borderId="32" xfId="0" applyFont="1" applyBorder="1"/>
    <xf numFmtId="0" fontId="11" fillId="0" borderId="33" xfId="0" applyFont="1" applyBorder="1"/>
    <xf numFmtId="0" fontId="11" fillId="0" borderId="34" xfId="0" applyFont="1" applyBorder="1"/>
    <xf numFmtId="0" fontId="11" fillId="0" borderId="34" xfId="0" applyFont="1" applyBorder="1" applyAlignment="1">
      <alignment horizontal="center"/>
    </xf>
    <xf numFmtId="2" fontId="11" fillId="0" borderId="34" xfId="0" applyNumberFormat="1" applyFont="1" applyBorder="1"/>
    <xf numFmtId="9" fontId="0" fillId="0" borderId="0" xfId="0" applyNumberFormat="1"/>
    <xf numFmtId="0" fontId="11" fillId="0" borderId="27" xfId="0" applyFont="1" applyFill="1" applyBorder="1"/>
    <xf numFmtId="164" fontId="0" fillId="0" borderId="0" xfId="0" applyNumberFormat="1"/>
    <xf numFmtId="0" fontId="0" fillId="0" borderId="0" xfId="0" applyAlignment="1">
      <alignment horizontal="center"/>
    </xf>
    <xf numFmtId="165" fontId="11" fillId="0" borderId="26" xfId="0" applyNumberFormat="1" applyFont="1" applyBorder="1" applyAlignment="1">
      <alignment horizontal="center"/>
    </xf>
    <xf numFmtId="165" fontId="11" fillId="0" borderId="35" xfId="0" applyNumberFormat="1" applyFont="1" applyBorder="1" applyAlignment="1">
      <alignment horizontal="center"/>
    </xf>
    <xf numFmtId="165" fontId="11" fillId="0" borderId="34" xfId="0" applyNumberFormat="1" applyFont="1" applyBorder="1" applyAlignment="1">
      <alignment horizontal="center"/>
    </xf>
    <xf numFmtId="165" fontId="11" fillId="0" borderId="21" xfId="0" applyNumberFormat="1" applyFont="1" applyBorder="1" applyAlignment="1">
      <alignment horizontal="center"/>
    </xf>
    <xf numFmtId="165" fontId="11" fillId="0" borderId="0" xfId="0" applyNumberFormat="1" applyFont="1"/>
    <xf numFmtId="0" fontId="13" fillId="0" borderId="3" xfId="0" applyFont="1" applyBorder="1"/>
    <xf numFmtId="0" fontId="13" fillId="0" borderId="1" xfId="0" applyFont="1" applyBorder="1"/>
    <xf numFmtId="9" fontId="0" fillId="0" borderId="1" xfId="142" applyFont="1" applyBorder="1"/>
    <xf numFmtId="0" fontId="13" fillId="0" borderId="8" xfId="0" applyFont="1" applyBorder="1"/>
    <xf numFmtId="0" fontId="13" fillId="0" borderId="0" xfId="0" applyFont="1"/>
    <xf numFmtId="0" fontId="14" fillId="0" borderId="0" xfId="0" applyFont="1" applyAlignment="1">
      <alignment horizontal="right"/>
    </xf>
    <xf numFmtId="0" fontId="14" fillId="0" borderId="0" xfId="0" applyFont="1"/>
    <xf numFmtId="0" fontId="15" fillId="0" borderId="0" xfId="145"/>
    <xf numFmtId="0" fontId="19" fillId="0" borderId="0" xfId="145" applyFont="1"/>
    <xf numFmtId="0" fontId="20" fillId="10" borderId="46" xfId="145" applyFont="1" applyFill="1" applyBorder="1" applyAlignment="1">
      <alignment horizontal="left" vertical="center"/>
    </xf>
    <xf numFmtId="0" fontId="20" fillId="10" borderId="46" xfId="145" applyFont="1" applyFill="1" applyBorder="1" applyAlignment="1">
      <alignment horizontal="right"/>
    </xf>
    <xf numFmtId="0" fontId="17" fillId="0" borderId="46" xfId="145" applyFont="1" applyBorder="1"/>
    <xf numFmtId="0" fontId="17" fillId="0" borderId="46" xfId="145" applyFont="1" applyBorder="1" applyAlignment="1">
      <alignment horizontal="left" vertical="center"/>
    </xf>
    <xf numFmtId="2" fontId="17" fillId="0" borderId="46" xfId="145" applyNumberFormat="1" applyFont="1" applyBorder="1"/>
    <xf numFmtId="2" fontId="18" fillId="0" borderId="46" xfId="145" applyNumberFormat="1" applyFont="1" applyBorder="1"/>
    <xf numFmtId="164" fontId="18" fillId="0" borderId="46" xfId="145" applyNumberFormat="1" applyFont="1" applyBorder="1" applyAlignment="1">
      <alignment vertical="center"/>
    </xf>
    <xf numFmtId="0" fontId="18" fillId="11" borderId="46" xfId="145" applyFont="1" applyFill="1" applyBorder="1" applyAlignment="1">
      <alignment horizontal="left" vertical="center"/>
    </xf>
    <xf numFmtId="0" fontId="18" fillId="12" borderId="46" xfId="145" applyFont="1" applyFill="1" applyBorder="1"/>
    <xf numFmtId="2" fontId="21" fillId="13" borderId="46" xfId="145" applyNumberFormat="1" applyFont="1" applyFill="1" applyBorder="1"/>
    <xf numFmtId="0" fontId="22" fillId="9" borderId="1" xfId="145" applyFont="1" applyFill="1" applyBorder="1" applyAlignment="1">
      <alignment horizontal="center" vertical="center" wrapText="1"/>
    </xf>
    <xf numFmtId="0" fontId="23" fillId="15" borderId="1" xfId="145" applyFont="1" applyFill="1" applyBorder="1" applyAlignment="1">
      <alignment horizontal="center" vertical="center" wrapText="1"/>
    </xf>
    <xf numFmtId="2" fontId="21" fillId="12" borderId="46" xfId="145" applyNumberFormat="1" applyFont="1" applyFill="1" applyBorder="1" applyAlignment="1">
      <alignment horizontal="right" vertical="center" wrapText="1"/>
    </xf>
    <xf numFmtId="0" fontId="24" fillId="0" borderId="1" xfId="145" applyFont="1" applyBorder="1" applyAlignment="1">
      <alignment horizontal="center"/>
    </xf>
    <xf numFmtId="0" fontId="24" fillId="0" borderId="1" xfId="145" applyFont="1" applyBorder="1"/>
    <xf numFmtId="0" fontId="17" fillId="0" borderId="1" xfId="145" applyFont="1" applyBorder="1"/>
    <xf numFmtId="0" fontId="24" fillId="16" borderId="1" xfId="145" applyFont="1" applyFill="1" applyBorder="1" applyAlignment="1" applyProtection="1">
      <alignment horizontal="center"/>
      <protection locked="0"/>
    </xf>
    <xf numFmtId="2" fontId="25" fillId="0" borderId="1" xfId="145" applyNumberFormat="1" applyFont="1" applyBorder="1"/>
    <xf numFmtId="2" fontId="24" fillId="0" borderId="1" xfId="145" applyNumberFormat="1" applyFont="1" applyBorder="1"/>
    <xf numFmtId="2" fontId="24" fillId="16" borderId="1" xfId="145" applyNumberFormat="1" applyFont="1" applyFill="1" applyBorder="1" applyProtection="1">
      <protection locked="0"/>
    </xf>
    <xf numFmtId="166" fontId="18" fillId="17" borderId="1" xfId="145" applyNumberFormat="1" applyFont="1" applyFill="1" applyBorder="1" applyProtection="1">
      <protection locked="0"/>
    </xf>
    <xf numFmtId="0" fontId="17" fillId="0" borderId="1" xfId="145" applyFont="1" applyBorder="1" applyAlignment="1">
      <alignment horizontal="left"/>
    </xf>
    <xf numFmtId="0" fontId="18" fillId="0" borderId="1" xfId="145" applyFont="1" applyBorder="1"/>
    <xf numFmtId="167" fontId="17" fillId="0" borderId="1" xfId="145" applyNumberFormat="1" applyFont="1" applyBorder="1" applyAlignment="1">
      <alignment horizontal="center"/>
    </xf>
    <xf numFmtId="0" fontId="17" fillId="16" borderId="1" xfId="145" applyFont="1" applyFill="1" applyBorder="1" applyAlignment="1" applyProtection="1">
      <alignment horizontal="center"/>
      <protection locked="0"/>
    </xf>
    <xf numFmtId="14" fontId="17" fillId="0" borderId="1" xfId="145" applyNumberFormat="1" applyFont="1" applyBorder="1" applyAlignment="1">
      <alignment horizontal="center"/>
    </xf>
    <xf numFmtId="2" fontId="0" fillId="0" borderId="0" xfId="0" applyNumberFormat="1"/>
    <xf numFmtId="0" fontId="11" fillId="0" borderId="31" xfId="0" applyFont="1" applyBorder="1" applyAlignment="1">
      <alignment vertical="top" wrapText="1"/>
    </xf>
    <xf numFmtId="0" fontId="11" fillId="0" borderId="25" xfId="0" applyFont="1" applyBorder="1" applyAlignment="1">
      <alignment vertical="top" wrapText="1"/>
    </xf>
    <xf numFmtId="2" fontId="11" fillId="0" borderId="25" xfId="0" applyNumberFormat="1" applyFont="1" applyBorder="1" applyAlignment="1">
      <alignment vertical="top" wrapText="1"/>
    </xf>
    <xf numFmtId="0" fontId="0" fillId="0" borderId="0" xfId="0" applyBorder="1" applyAlignment="1">
      <alignment vertical="top" wrapText="1"/>
    </xf>
    <xf numFmtId="0" fontId="11" fillId="0" borderId="0" xfId="0" applyFont="1" applyBorder="1" applyAlignment="1">
      <alignment vertical="top" wrapText="1"/>
    </xf>
    <xf numFmtId="9" fontId="11" fillId="0" borderId="0" xfId="0" applyNumberFormat="1" applyFont="1" applyBorder="1" applyAlignment="1">
      <alignment vertical="top" wrapText="1"/>
    </xf>
    <xf numFmtId="0" fontId="0" fillId="0" borderId="18" xfId="0" applyBorder="1" applyAlignment="1">
      <alignment vertical="top" wrapText="1"/>
    </xf>
    <xf numFmtId="0" fontId="11" fillId="0" borderId="32" xfId="0" applyFont="1" applyBorder="1" applyAlignment="1">
      <alignment vertical="top" wrapText="1"/>
    </xf>
    <xf numFmtId="0" fontId="11" fillId="0" borderId="26" xfId="0" applyFont="1" applyBorder="1" applyAlignment="1">
      <alignment vertical="top" wrapText="1"/>
    </xf>
    <xf numFmtId="2" fontId="11" fillId="0" borderId="26" xfId="0" applyNumberFormat="1" applyFont="1" applyBorder="1" applyAlignment="1">
      <alignment vertical="top" wrapText="1"/>
    </xf>
    <xf numFmtId="164" fontId="11" fillId="0" borderId="0" xfId="0" applyNumberFormat="1" applyFont="1" applyBorder="1" applyAlignment="1">
      <alignment vertical="top" wrapText="1"/>
    </xf>
    <xf numFmtId="0" fontId="11" fillId="0" borderId="27" xfId="0" applyFont="1" applyBorder="1" applyAlignment="1">
      <alignment vertical="top" wrapText="1"/>
    </xf>
    <xf numFmtId="0" fontId="11" fillId="0" borderId="27" xfId="0" applyFont="1" applyFill="1" applyBorder="1" applyAlignment="1">
      <alignment vertical="top" wrapText="1"/>
    </xf>
    <xf numFmtId="2" fontId="11" fillId="0" borderId="0" xfId="0" applyNumberFormat="1" applyFont="1" applyBorder="1" applyAlignment="1">
      <alignment vertical="top" wrapText="1"/>
    </xf>
    <xf numFmtId="0" fontId="11" fillId="0" borderId="47" xfId="0" applyFont="1" applyBorder="1" applyAlignment="1">
      <alignment vertical="top" wrapText="1"/>
    </xf>
    <xf numFmtId="0" fontId="11" fillId="0" borderId="48" xfId="0" applyFont="1" applyBorder="1" applyAlignment="1">
      <alignment vertical="top" wrapText="1"/>
    </xf>
    <xf numFmtId="9" fontId="0" fillId="0" borderId="1" xfId="148" applyFont="1" applyBorder="1"/>
    <xf numFmtId="0" fontId="11" fillId="0" borderId="49" xfId="0" applyFont="1" applyBorder="1"/>
    <xf numFmtId="0" fontId="9" fillId="0" borderId="0" xfId="0" applyFont="1" applyBorder="1" applyAlignment="1"/>
    <xf numFmtId="0" fontId="0" fillId="0" borderId="0" xfId="0" applyBorder="1" applyAlignment="1">
      <alignment wrapText="1"/>
    </xf>
    <xf numFmtId="0" fontId="0" fillId="0" borderId="41" xfId="0" applyBorder="1"/>
    <xf numFmtId="0" fontId="0" fillId="0" borderId="50" xfId="0" applyBorder="1"/>
    <xf numFmtId="0" fontId="0" fillId="0" borderId="36" xfId="0" applyBorder="1"/>
    <xf numFmtId="2" fontId="0" fillId="0" borderId="1" xfId="0" applyNumberFormat="1" applyBorder="1"/>
    <xf numFmtId="2" fontId="0" fillId="0" borderId="6" xfId="0" applyNumberFormat="1" applyBorder="1"/>
    <xf numFmtId="0" fontId="0" fillId="7" borderId="1" xfId="0" applyNumberFormat="1" applyFill="1" applyBorder="1" applyProtection="1">
      <protection locked="0"/>
    </xf>
    <xf numFmtId="0" fontId="0" fillId="0" borderId="1" xfId="0" applyFill="1" applyBorder="1"/>
    <xf numFmtId="0" fontId="0" fillId="0" borderId="12" xfId="0" applyBorder="1"/>
    <xf numFmtId="2" fontId="0" fillId="0" borderId="12" xfId="0" applyNumberFormat="1" applyBorder="1"/>
    <xf numFmtId="2" fontId="0" fillId="0" borderId="39" xfId="0" applyNumberFormat="1" applyBorder="1"/>
    <xf numFmtId="0" fontId="0" fillId="0" borderId="7" xfId="0" applyBorder="1"/>
    <xf numFmtId="0" fontId="0" fillId="0" borderId="8" xfId="0" applyBorder="1"/>
    <xf numFmtId="2" fontId="0" fillId="0" borderId="8" xfId="0" applyNumberFormat="1" applyBorder="1"/>
    <xf numFmtId="2" fontId="0" fillId="0" borderId="9" xfId="0" applyNumberFormat="1" applyBorder="1"/>
    <xf numFmtId="0" fontId="0" fillId="0" borderId="0" xfId="0" applyFill="1" applyBorder="1"/>
    <xf numFmtId="0" fontId="0" fillId="0" borderId="0" xfId="0" applyBorder="1" applyAlignment="1">
      <alignment horizontal="center" vertical="center"/>
    </xf>
    <xf numFmtId="0" fontId="0" fillId="0" borderId="0" xfId="0" applyFill="1" applyBorder="1" applyAlignment="1">
      <alignment horizontal="right"/>
    </xf>
    <xf numFmtId="0" fontId="0" fillId="0" borderId="2" xfId="0" applyBorder="1"/>
    <xf numFmtId="0" fontId="0" fillId="0" borderId="3" xfId="0" applyBorder="1"/>
    <xf numFmtId="2" fontId="0" fillId="0" borderId="3" xfId="0" applyNumberFormat="1" applyBorder="1"/>
    <xf numFmtId="2" fontId="0" fillId="0" borderId="4" xfId="0" applyNumberFormat="1" applyBorder="1"/>
    <xf numFmtId="0" fontId="0" fillId="0" borderId="53" xfId="0" applyBorder="1"/>
    <xf numFmtId="164" fontId="0" fillId="0" borderId="1" xfId="148" applyNumberFormat="1" applyFont="1" applyBorder="1"/>
    <xf numFmtId="0" fontId="0" fillId="0" borderId="5" xfId="0" applyBorder="1"/>
    <xf numFmtId="0" fontId="0" fillId="0" borderId="6" xfId="0" applyBorder="1"/>
    <xf numFmtId="0" fontId="27" fillId="18" borderId="8" xfId="0" applyFont="1" applyFill="1" applyBorder="1"/>
    <xf numFmtId="0" fontId="27" fillId="7" borderId="8" xfId="0" applyFont="1" applyFill="1" applyBorder="1" applyProtection="1">
      <protection locked="0"/>
    </xf>
    <xf numFmtId="2" fontId="27" fillId="18" borderId="8" xfId="0" applyNumberFormat="1" applyFont="1" applyFill="1" applyBorder="1"/>
    <xf numFmtId="2" fontId="27" fillId="18" borderId="9" xfId="0" applyNumberFormat="1" applyFont="1" applyFill="1" applyBorder="1"/>
    <xf numFmtId="0" fontId="28" fillId="0" borderId="0" xfId="149"/>
    <xf numFmtId="0" fontId="28" fillId="0" borderId="46" xfId="149" applyBorder="1"/>
    <xf numFmtId="0" fontId="30" fillId="0" borderId="0" xfId="149" applyFont="1" applyAlignment="1">
      <alignment horizontal="center" vertical="center"/>
    </xf>
    <xf numFmtId="0" fontId="26" fillId="0" borderId="0" xfId="149" applyFont="1" applyAlignment="1">
      <alignment horizontal="center" vertical="center"/>
    </xf>
    <xf numFmtId="0" fontId="28" fillId="0" borderId="1" xfId="149" applyFont="1" applyBorder="1"/>
    <xf numFmtId="0" fontId="31" fillId="9" borderId="0" xfId="149" applyFont="1" applyFill="1" applyBorder="1" applyAlignment="1">
      <alignment horizontal="center" wrapText="1"/>
    </xf>
    <xf numFmtId="0" fontId="28" fillId="0" borderId="0" xfId="149" applyFont="1" applyBorder="1"/>
    <xf numFmtId="9" fontId="28" fillId="0" borderId="0" xfId="149" applyNumberFormat="1" applyFont="1" applyBorder="1"/>
    <xf numFmtId="0" fontId="31" fillId="9" borderId="18" xfId="149" applyFont="1" applyFill="1" applyBorder="1" applyAlignment="1">
      <alignment horizontal="center" wrapText="1"/>
    </xf>
    <xf numFmtId="0" fontId="28" fillId="0" borderId="46" xfId="149" applyFont="1" applyBorder="1" applyAlignment="1">
      <alignment vertical="top" wrapText="1"/>
    </xf>
    <xf numFmtId="0" fontId="28" fillId="0" borderId="46" xfId="149" applyBorder="1" applyAlignment="1">
      <alignment vertical="top" wrapText="1"/>
    </xf>
    <xf numFmtId="2" fontId="28" fillId="0" borderId="46" xfId="149" applyNumberFormat="1" applyFont="1" applyBorder="1" applyAlignment="1">
      <alignment vertical="top" wrapText="1"/>
    </xf>
    <xf numFmtId="0" fontId="28" fillId="0" borderId="0" xfId="149" applyFont="1" applyBorder="1" applyAlignment="1">
      <alignment vertical="top" wrapText="1"/>
    </xf>
    <xf numFmtId="9" fontId="28" fillId="0" borderId="0" xfId="149" applyNumberFormat="1" applyFont="1" applyBorder="1" applyAlignment="1">
      <alignment vertical="top" wrapText="1"/>
    </xf>
    <xf numFmtId="0" fontId="28" fillId="0" borderId="35" xfId="149" applyBorder="1" applyAlignment="1">
      <alignment vertical="top" wrapText="1"/>
    </xf>
    <xf numFmtId="164" fontId="28" fillId="0" borderId="0" xfId="149" applyNumberFormat="1" applyFont="1" applyBorder="1" applyAlignment="1">
      <alignment vertical="top" wrapText="1"/>
    </xf>
    <xf numFmtId="0" fontId="30" fillId="0" borderId="0" xfId="149" applyFont="1" applyAlignment="1">
      <alignment horizontal="center"/>
    </xf>
    <xf numFmtId="2" fontId="28" fillId="0" borderId="0" xfId="149" applyNumberFormat="1" applyFont="1" applyBorder="1" applyAlignment="1">
      <alignment vertical="top" wrapText="1"/>
    </xf>
    <xf numFmtId="9" fontId="0" fillId="0" borderId="1" xfId="150" applyFont="1" applyBorder="1" applyAlignment="1" applyProtection="1"/>
    <xf numFmtId="0" fontId="28" fillId="0" borderId="0" xfId="149" applyBorder="1" applyAlignment="1">
      <alignment vertical="top" wrapText="1"/>
    </xf>
    <xf numFmtId="0" fontId="32" fillId="0" borderId="0" xfId="149" applyFont="1" applyBorder="1" applyAlignment="1">
      <alignment vertical="top" wrapText="1"/>
    </xf>
    <xf numFmtId="0" fontId="28" fillId="0" borderId="0" xfId="149" applyFont="1" applyBorder="1" applyAlignment="1">
      <alignment horizontal="center"/>
    </xf>
    <xf numFmtId="2" fontId="28" fillId="0" borderId="0" xfId="149" applyNumberFormat="1" applyFont="1" applyBorder="1"/>
    <xf numFmtId="0" fontId="28" fillId="0" borderId="0" xfId="149" applyFont="1"/>
    <xf numFmtId="0" fontId="28" fillId="0" borderId="0" xfId="149" applyFont="1" applyAlignment="1">
      <alignment horizontal="right"/>
    </xf>
    <xf numFmtId="0" fontId="28" fillId="0" borderId="31" xfId="149" applyFont="1" applyBorder="1" applyAlignment="1">
      <alignment vertical="top" wrapText="1"/>
    </xf>
    <xf numFmtId="0" fontId="28" fillId="0" borderId="56" xfId="149" applyFont="1" applyBorder="1" applyAlignment="1">
      <alignment vertical="top" wrapText="1"/>
    </xf>
    <xf numFmtId="0" fontId="28" fillId="0" borderId="57" xfId="149" applyFont="1" applyBorder="1" applyAlignment="1">
      <alignment vertical="top" wrapText="1"/>
    </xf>
    <xf numFmtId="0" fontId="28" fillId="0" borderId="57" xfId="149" applyBorder="1" applyAlignment="1">
      <alignment vertical="top" wrapText="1"/>
    </xf>
    <xf numFmtId="2" fontId="28" fillId="0" borderId="57" xfId="149" applyNumberFormat="1" applyFont="1" applyBorder="1" applyAlignment="1">
      <alignment vertical="top" wrapText="1"/>
    </xf>
    <xf numFmtId="0" fontId="28" fillId="0" borderId="20" xfId="149" applyFont="1" applyBorder="1" applyAlignment="1">
      <alignment vertical="top" wrapText="1"/>
    </xf>
    <xf numFmtId="9" fontId="28" fillId="0" borderId="20" xfId="149" applyNumberFormat="1" applyFont="1" applyBorder="1" applyAlignment="1">
      <alignment vertical="top" wrapText="1"/>
    </xf>
    <xf numFmtId="2" fontId="28" fillId="0" borderId="20" xfId="149" applyNumberFormat="1" applyFont="1" applyBorder="1" applyAlignment="1">
      <alignment vertical="top" wrapText="1"/>
    </xf>
    <xf numFmtId="0" fontId="28" fillId="0" borderId="21" xfId="149" applyBorder="1" applyAlignment="1">
      <alignment vertical="top" wrapText="1"/>
    </xf>
    <xf numFmtId="0" fontId="11" fillId="0" borderId="19" xfId="0" applyFont="1" applyBorder="1" applyAlignment="1">
      <alignment vertical="top" wrapText="1"/>
    </xf>
    <xf numFmtId="0" fontId="11" fillId="0" borderId="20" xfId="0" applyFont="1" applyBorder="1" applyAlignment="1">
      <alignment vertical="top" wrapText="1"/>
    </xf>
    <xf numFmtId="2" fontId="11" fillId="0" borderId="20" xfId="0" applyNumberFormat="1" applyFont="1" applyBorder="1" applyAlignment="1">
      <alignment vertical="top" wrapText="1"/>
    </xf>
    <xf numFmtId="0" fontId="0" fillId="0" borderId="20" xfId="0" applyBorder="1" applyAlignment="1">
      <alignment vertical="top" wrapText="1"/>
    </xf>
    <xf numFmtId="164" fontId="11" fillId="0" borderId="20" xfId="0" applyNumberFormat="1" applyFont="1" applyBorder="1" applyAlignment="1">
      <alignment vertical="top" wrapText="1"/>
    </xf>
    <xf numFmtId="0" fontId="0" fillId="0" borderId="21" xfId="0" applyBorder="1" applyAlignment="1">
      <alignment vertical="top" wrapText="1"/>
    </xf>
    <xf numFmtId="0" fontId="13" fillId="5" borderId="14" xfId="0" applyFont="1" applyFill="1" applyBorder="1"/>
    <xf numFmtId="0" fontId="13" fillId="5" borderId="15" xfId="0" applyFont="1" applyFill="1" applyBorder="1"/>
    <xf numFmtId="0" fontId="13" fillId="5" borderId="16" xfId="0" applyFont="1" applyFill="1" applyBorder="1"/>
    <xf numFmtId="0" fontId="13" fillId="0" borderId="17" xfId="0" applyFont="1" applyBorder="1"/>
    <xf numFmtId="0" fontId="13" fillId="0" borderId="0" xfId="0" applyFont="1" applyBorder="1"/>
    <xf numFmtId="0" fontId="13" fillId="0" borderId="18" xfId="0" applyFont="1" applyBorder="1"/>
    <xf numFmtId="0" fontId="13" fillId="0" borderId="19" xfId="0" applyFont="1" applyBorder="1"/>
    <xf numFmtId="0" fontId="13" fillId="0" borderId="20" xfId="0" applyFont="1" applyBorder="1"/>
    <xf numFmtId="9" fontId="13" fillId="0" borderId="21" xfId="0" applyNumberFormat="1" applyFont="1" applyBorder="1"/>
    <xf numFmtId="9" fontId="0" fillId="0" borderId="0" xfId="153" applyFont="1" applyBorder="1"/>
    <xf numFmtId="9" fontId="13" fillId="0" borderId="18" xfId="0" applyNumberFormat="1" applyFont="1" applyBorder="1"/>
    <xf numFmtId="0" fontId="13" fillId="0" borderId="21" xfId="0" applyFont="1" applyBorder="1"/>
    <xf numFmtId="17" fontId="13" fillId="0" borderId="21" xfId="0" applyNumberFormat="1" applyFont="1" applyBorder="1"/>
    <xf numFmtId="0" fontId="33" fillId="5" borderId="22" xfId="0" applyFont="1" applyFill="1" applyBorder="1"/>
    <xf numFmtId="0" fontId="33" fillId="5" borderId="23" xfId="0" applyFont="1" applyFill="1" applyBorder="1"/>
    <xf numFmtId="0" fontId="33" fillId="5" borderId="24" xfId="0" applyFont="1" applyFill="1" applyBorder="1"/>
    <xf numFmtId="0" fontId="13" fillId="0" borderId="0" xfId="0" applyFont="1" applyFill="1" applyBorder="1"/>
    <xf numFmtId="9" fontId="13" fillId="0" borderId="0" xfId="0" applyNumberFormat="1" applyFont="1" applyFill="1" applyBorder="1"/>
    <xf numFmtId="9" fontId="0" fillId="0" borderId="0" xfId="0" applyNumberFormat="1" applyFill="1" applyBorder="1"/>
    <xf numFmtId="0" fontId="33" fillId="0" borderId="0" xfId="0" applyFont="1" applyFill="1" applyBorder="1"/>
    <xf numFmtId="2" fontId="11" fillId="0" borderId="35" xfId="0" applyNumberFormat="1" applyFont="1" applyBorder="1" applyAlignment="1">
      <alignment vertical="top" wrapText="1"/>
    </xf>
    <xf numFmtId="0" fontId="11" fillId="0" borderId="58" xfId="0" applyFont="1" applyBorder="1" applyAlignment="1">
      <alignment vertical="top" wrapText="1"/>
    </xf>
    <xf numFmtId="0" fontId="17" fillId="0" borderId="1" xfId="145" applyFont="1" applyBorder="1" applyAlignment="1">
      <alignment wrapText="1"/>
    </xf>
    <xf numFmtId="0" fontId="17" fillId="0" borderId="1" xfId="145" applyFont="1" applyBorder="1" applyAlignment="1">
      <alignment horizontal="left" wrapText="1"/>
    </xf>
    <xf numFmtId="0" fontId="18" fillId="0" borderId="1" xfId="145" applyFont="1" applyBorder="1" applyAlignment="1">
      <alignment wrapText="1"/>
    </xf>
    <xf numFmtId="0" fontId="28" fillId="0" borderId="0" xfId="149" applyFont="1" applyBorder="1" applyAlignment="1">
      <alignment horizontal="right" vertical="top" wrapText="1"/>
    </xf>
    <xf numFmtId="9" fontId="13" fillId="0" borderId="18" xfId="0" applyNumberFormat="1" applyFont="1" applyBorder="1" applyAlignment="1">
      <alignment horizontal="center"/>
    </xf>
    <xf numFmtId="9" fontId="13" fillId="0" borderId="21" xfId="0" applyNumberFormat="1" applyFont="1" applyBorder="1" applyAlignment="1">
      <alignment horizontal="center"/>
    </xf>
    <xf numFmtId="10" fontId="13" fillId="0" borderId="0" xfId="0" applyNumberFormat="1" applyFont="1" applyBorder="1"/>
    <xf numFmtId="9" fontId="13" fillId="0" borderId="0" xfId="0" applyNumberFormat="1" applyFont="1" applyBorder="1"/>
    <xf numFmtId="0" fontId="5" fillId="2" borderId="0" xfId="0" applyFont="1" applyFill="1" applyAlignment="1" applyProtection="1">
      <alignment horizontal="center"/>
    </xf>
    <xf numFmtId="0" fontId="5" fillId="3" borderId="0" xfId="0" applyFont="1" applyFill="1" applyAlignment="1" applyProtection="1">
      <alignment horizontal="center"/>
    </xf>
    <xf numFmtId="0" fontId="5" fillId="4" borderId="0" xfId="0" applyFont="1" applyFill="1" applyAlignment="1" applyProtection="1">
      <alignment horizontal="center"/>
    </xf>
    <xf numFmtId="0" fontId="9" fillId="0" borderId="14" xfId="0" applyFont="1" applyBorder="1" applyAlignment="1" applyProtection="1">
      <alignment horizontal="center"/>
    </xf>
    <xf numFmtId="0" fontId="9" fillId="0" borderId="15" xfId="0" applyFont="1" applyBorder="1" applyAlignment="1" applyProtection="1">
      <alignment horizontal="center"/>
    </xf>
    <xf numFmtId="0" fontId="9" fillId="0" borderId="16" xfId="0" applyFont="1" applyBorder="1" applyAlignment="1" applyProtection="1">
      <alignment horizontal="center"/>
    </xf>
    <xf numFmtId="0" fontId="0" fillId="0" borderId="17"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8" xfId="0" applyBorder="1" applyAlignment="1" applyProtection="1">
      <alignment horizontal="center" vertical="center" wrapText="1"/>
    </xf>
    <xf numFmtId="0" fontId="0" fillId="0" borderId="19" xfId="0" applyBorder="1" applyAlignment="1" applyProtection="1">
      <alignment horizontal="left" vertical="center" wrapText="1"/>
    </xf>
    <xf numFmtId="0" fontId="0" fillId="0" borderId="20" xfId="0" applyBorder="1" applyAlignment="1" applyProtection="1">
      <alignment horizontal="left" vertical="center" wrapText="1"/>
    </xf>
    <xf numFmtId="0" fontId="0" fillId="0" borderId="21" xfId="0" applyBorder="1" applyAlignment="1" applyProtection="1">
      <alignment horizontal="left" vertical="center" wrapText="1"/>
    </xf>
    <xf numFmtId="0" fontId="5" fillId="0" borderId="17" xfId="0" applyFont="1" applyBorder="1" applyAlignment="1" applyProtection="1">
      <alignment horizontal="left" vertical="center" wrapText="1"/>
    </xf>
    <xf numFmtId="0" fontId="5" fillId="0" borderId="0" xfId="0" applyFont="1" applyBorder="1" applyAlignment="1" applyProtection="1">
      <alignment horizontal="left" vertical="center" wrapText="1"/>
    </xf>
    <xf numFmtId="0" fontId="5" fillId="0" borderId="18" xfId="0" applyFont="1" applyBorder="1" applyAlignment="1" applyProtection="1">
      <alignment horizontal="left" vertical="center" wrapText="1"/>
    </xf>
    <xf numFmtId="0" fontId="0" fillId="0" borderId="17" xfId="0" applyBorder="1" applyAlignment="1" applyProtection="1">
      <alignment horizontal="left" vertical="center" wrapText="1"/>
    </xf>
    <xf numFmtId="0" fontId="0" fillId="0" borderId="0" xfId="0" applyBorder="1" applyAlignment="1" applyProtection="1">
      <alignment horizontal="left" vertical="center" wrapText="1"/>
    </xf>
    <xf numFmtId="0" fontId="0" fillId="0" borderId="18" xfId="0" applyBorder="1" applyAlignment="1" applyProtection="1">
      <alignment horizontal="left" vertical="center" wrapText="1"/>
    </xf>
    <xf numFmtId="0" fontId="0" fillId="7" borderId="23" xfId="0" applyFill="1" applyBorder="1" applyAlignment="1" applyProtection="1">
      <alignment horizontal="center"/>
      <protection locked="0"/>
    </xf>
    <xf numFmtId="0" fontId="0" fillId="7" borderId="24" xfId="0" applyFill="1" applyBorder="1" applyAlignment="1" applyProtection="1">
      <alignment horizontal="center"/>
      <protection locked="0"/>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0" fillId="0" borderId="17" xfId="0" applyBorder="1" applyAlignment="1">
      <alignment horizontal="center" vertical="center" wrapText="1"/>
    </xf>
    <xf numFmtId="0" fontId="0" fillId="0" borderId="0" xfId="0" applyBorder="1" applyAlignment="1">
      <alignment horizontal="center" vertical="center" wrapText="1"/>
    </xf>
    <xf numFmtId="0" fontId="0" fillId="0" borderId="18" xfId="0" applyBorder="1" applyAlignment="1">
      <alignment horizontal="center" vertical="center" wrapText="1"/>
    </xf>
    <xf numFmtId="0" fontId="5" fillId="0" borderId="17" xfId="0" applyFont="1" applyBorder="1" applyAlignment="1">
      <alignment horizontal="left" wrapText="1"/>
    </xf>
    <xf numFmtId="0" fontId="5" fillId="0" borderId="0" xfId="0" applyFont="1" applyBorder="1" applyAlignment="1">
      <alignment horizontal="left" wrapText="1"/>
    </xf>
    <xf numFmtId="0" fontId="5" fillId="0" borderId="18" xfId="0" applyFont="1"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0" fillId="0" borderId="21" xfId="0" applyBorder="1" applyAlignment="1">
      <alignment horizontal="left" wrapText="1"/>
    </xf>
    <xf numFmtId="0" fontId="10" fillId="6" borderId="14"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15" xfId="0" applyFont="1" applyFill="1" applyBorder="1" applyAlignment="1">
      <alignment horizontal="center" vertical="center"/>
    </xf>
    <xf numFmtId="0" fontId="10" fillId="6" borderId="29" xfId="0" applyFont="1" applyFill="1" applyBorder="1" applyAlignment="1">
      <alignment horizontal="center" vertical="center"/>
    </xf>
    <xf numFmtId="0" fontId="10" fillId="6" borderId="15"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13" fillId="0" borderId="36" xfId="0" applyFont="1" applyBorder="1" applyAlignment="1">
      <alignment horizontal="center" vertical="center"/>
    </xf>
    <xf numFmtId="0" fontId="13" fillId="0" borderId="37" xfId="0" applyFont="1" applyBorder="1" applyAlignment="1">
      <alignment horizontal="center" vertical="center"/>
    </xf>
    <xf numFmtId="0" fontId="13" fillId="0" borderId="38" xfId="0" applyFont="1" applyBorder="1" applyAlignment="1">
      <alignment horizontal="center" vertical="center"/>
    </xf>
    <xf numFmtId="0" fontId="13" fillId="0" borderId="39" xfId="0" applyFont="1" applyBorder="1" applyAlignment="1">
      <alignment horizontal="center" vertical="center"/>
    </xf>
    <xf numFmtId="0" fontId="13" fillId="0" borderId="40" xfId="0" applyFont="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21" fillId="11" borderId="46" xfId="145" applyFont="1" applyFill="1" applyBorder="1" applyAlignment="1">
      <alignment horizontal="right" vertical="center"/>
    </xf>
    <xf numFmtId="0" fontId="17" fillId="0" borderId="1" xfId="145" applyFont="1" applyBorder="1" applyAlignment="1">
      <alignment horizontal="left" vertical="center"/>
    </xf>
    <xf numFmtId="0" fontId="18" fillId="13" borderId="1" xfId="145" applyFont="1" applyFill="1" applyBorder="1" applyAlignment="1">
      <alignment horizontal="left" vertical="center"/>
    </xf>
    <xf numFmtId="0" fontId="20" fillId="9" borderId="1" xfId="145" applyFont="1" applyFill="1" applyBorder="1" applyAlignment="1">
      <alignment horizontal="center" vertical="center"/>
    </xf>
    <xf numFmtId="0" fontId="20" fillId="9" borderId="1" xfId="145" applyFont="1" applyFill="1" applyBorder="1" applyAlignment="1">
      <alignment horizontal="center" vertical="center" wrapText="1"/>
    </xf>
    <xf numFmtId="0" fontId="20" fillId="14" borderId="1" xfId="145" applyFont="1" applyFill="1" applyBorder="1" applyAlignment="1">
      <alignment horizontal="center" vertical="center" wrapText="1"/>
    </xf>
    <xf numFmtId="0" fontId="16" fillId="8" borderId="44" xfId="145" applyFont="1" applyFill="1" applyBorder="1" applyAlignment="1">
      <alignment horizontal="center" vertical="center"/>
    </xf>
    <xf numFmtId="0" fontId="17" fillId="0" borderId="45" xfId="145" applyFont="1" applyBorder="1" applyAlignment="1">
      <alignment horizontal="left" vertical="center" wrapText="1"/>
    </xf>
    <xf numFmtId="0" fontId="20" fillId="9" borderId="0" xfId="145" applyFont="1" applyFill="1" applyBorder="1" applyAlignment="1">
      <alignment horizontal="center" vertical="center"/>
    </xf>
    <xf numFmtId="0" fontId="0" fillId="0" borderId="44" xfId="0" applyBorder="1" applyAlignment="1">
      <alignment horizontal="center" vertical="center"/>
    </xf>
    <xf numFmtId="0" fontId="0" fillId="0" borderId="51" xfId="0" applyBorder="1" applyAlignment="1">
      <alignment horizontal="center" vertical="center"/>
    </xf>
    <xf numFmtId="0" fontId="0" fillId="0" borderId="45" xfId="0" applyBorder="1" applyAlignment="1">
      <alignment horizontal="center" vertical="center"/>
    </xf>
    <xf numFmtId="0" fontId="0" fillId="0" borderId="0" xfId="0" applyAlignment="1">
      <alignment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wrapText="1"/>
    </xf>
    <xf numFmtId="0" fontId="0" fillId="0" borderId="52" xfId="0" applyBorder="1" applyAlignment="1">
      <alignment horizontal="center" wrapText="1"/>
    </xf>
    <xf numFmtId="0" fontId="29" fillId="0" borderId="44" xfId="149" applyFont="1" applyBorder="1" applyAlignment="1">
      <alignment horizontal="center"/>
    </xf>
    <xf numFmtId="0" fontId="28" fillId="0" borderId="51" xfId="149" applyFont="1" applyBorder="1" applyAlignment="1">
      <alignment horizontal="center" vertical="center" wrapText="1"/>
    </xf>
    <xf numFmtId="0" fontId="26" fillId="0" borderId="51" xfId="149" applyFont="1" applyBorder="1" applyAlignment="1">
      <alignment horizontal="left" wrapText="1"/>
    </xf>
    <xf numFmtId="0" fontId="31" fillId="9" borderId="54" xfId="149" applyFont="1" applyFill="1" applyBorder="1" applyAlignment="1">
      <alignment horizontal="center" vertical="center"/>
    </xf>
    <xf numFmtId="0" fontId="31" fillId="9" borderId="55" xfId="149" applyFont="1" applyFill="1" applyBorder="1" applyAlignment="1">
      <alignment horizontal="center" vertical="center"/>
    </xf>
    <xf numFmtId="0" fontId="31" fillId="9" borderId="55" xfId="149" applyFont="1" applyFill="1" applyBorder="1" applyAlignment="1">
      <alignment horizontal="center" vertical="center" wrapText="1"/>
    </xf>
    <xf numFmtId="0" fontId="31" fillId="9" borderId="16" xfId="149" applyFont="1" applyFill="1" applyBorder="1" applyAlignment="1">
      <alignment horizontal="center" vertical="center" wrapText="1"/>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cellXfs>
  <cellStyles count="168">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3" builtinId="8" hidden="1"/>
    <cellStyle name="Hipervínculo" xfId="146" builtinId="8" hidden="1"/>
    <cellStyle name="Hipervínculo" xfId="151"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4" builtinId="9" hidden="1"/>
    <cellStyle name="Hipervínculo visitado" xfId="147" builtinId="9" hidden="1"/>
    <cellStyle name="Hipervínculo visitado" xfId="152"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Normal" xfId="0" builtinId="0"/>
    <cellStyle name="Normal 2" xfId="145"/>
    <cellStyle name="Normal 3" xfId="149"/>
    <cellStyle name="Porcentaje" xfId="1" builtinId="5"/>
    <cellStyle name="Porcentual 2" xfId="142"/>
    <cellStyle name="Porcentual 3" xfId="148"/>
    <cellStyle name="Porcentual 4" xfId="150"/>
    <cellStyle name="Porcentual 5" xfId="153"/>
  </cellStyles>
  <dxfs count="31">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ill>
        <patternFill>
          <bgColor rgb="FFFFC7CE"/>
        </patternFill>
      </fill>
    </dxf>
    <dxf>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name val="Mangal"/>
      </font>
      <fill>
        <patternFill>
          <bgColor rgb="FFFFFF00"/>
        </patternFill>
      </fill>
    </dxf>
    <dxf>
      <font>
        <name val="Mangal"/>
      </font>
      <fill>
        <patternFill>
          <bgColor rgb="FFFF0000"/>
        </patternFill>
      </fill>
    </dxf>
    <dxf>
      <font>
        <name val="Mangal"/>
      </font>
      <fill>
        <patternFill>
          <bgColor rgb="FFFFFF00"/>
        </patternFill>
      </fill>
    </dxf>
    <dxf>
      <font>
        <name val="Mangal"/>
      </font>
      <fill>
        <patternFill>
          <bgColor rgb="FFFF0000"/>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topLeftCell="A7" workbookViewId="0">
      <selection activeCell="F14" sqref="F14"/>
    </sheetView>
  </sheetViews>
  <sheetFormatPr baseColWidth="10" defaultColWidth="10.88671875" defaultRowHeight="15"/>
  <cols>
    <col min="1" max="1" width="10.88671875" style="7"/>
    <col min="2" max="2" width="18.109375" style="7" bestFit="1" customWidth="1"/>
    <col min="3" max="3" width="24.109375" style="7" customWidth="1"/>
    <col min="4" max="4" width="14.6640625" style="7" customWidth="1"/>
    <col min="5" max="16384" width="10.88671875" style="7"/>
  </cols>
  <sheetData>
    <row r="1" spans="2:18" ht="15.75" thickBot="1"/>
    <row r="2" spans="2:18" ht="23.25">
      <c r="B2" s="217" t="s">
        <v>314</v>
      </c>
      <c r="C2" s="218"/>
      <c r="D2" s="218"/>
      <c r="E2" s="218"/>
      <c r="F2" s="218"/>
      <c r="G2" s="218"/>
      <c r="H2" s="218"/>
      <c r="I2" s="218"/>
      <c r="J2" s="218"/>
      <c r="K2" s="218"/>
      <c r="L2" s="218"/>
      <c r="M2" s="218"/>
      <c r="N2" s="218"/>
      <c r="O2" s="218"/>
      <c r="P2" s="218"/>
      <c r="Q2" s="218"/>
      <c r="R2" s="219"/>
    </row>
    <row r="3" spans="2:18" ht="47.1" customHeight="1">
      <c r="B3" s="220" t="s">
        <v>35</v>
      </c>
      <c r="C3" s="221"/>
      <c r="D3" s="221"/>
      <c r="E3" s="221"/>
      <c r="F3" s="221"/>
      <c r="G3" s="221"/>
      <c r="H3" s="221"/>
      <c r="I3" s="221"/>
      <c r="J3" s="221"/>
      <c r="K3" s="221"/>
      <c r="L3" s="221"/>
      <c r="M3" s="221"/>
      <c r="N3" s="221"/>
      <c r="O3" s="221"/>
      <c r="P3" s="221"/>
      <c r="Q3" s="221"/>
      <c r="R3" s="222"/>
    </row>
    <row r="4" spans="2:18" ht="15.75">
      <c r="B4" s="226" t="s">
        <v>37</v>
      </c>
      <c r="C4" s="227"/>
      <c r="D4" s="227"/>
      <c r="E4" s="227"/>
      <c r="F4" s="227"/>
      <c r="G4" s="227"/>
      <c r="H4" s="227"/>
      <c r="I4" s="227"/>
      <c r="J4" s="227"/>
      <c r="K4" s="227"/>
      <c r="L4" s="227"/>
      <c r="M4" s="227"/>
      <c r="N4" s="227"/>
      <c r="O4" s="227"/>
      <c r="P4" s="227"/>
      <c r="Q4" s="227"/>
      <c r="R4" s="228"/>
    </row>
    <row r="5" spans="2:18">
      <c r="B5" s="229" t="s">
        <v>44</v>
      </c>
      <c r="C5" s="230" t="s">
        <v>36</v>
      </c>
      <c r="D5" s="230"/>
      <c r="E5" s="230"/>
      <c r="F5" s="230"/>
      <c r="G5" s="230"/>
      <c r="H5" s="230"/>
      <c r="I5" s="230"/>
      <c r="J5" s="230"/>
      <c r="K5" s="230"/>
      <c r="L5" s="230"/>
      <c r="M5" s="230"/>
      <c r="N5" s="230"/>
      <c r="O5" s="230"/>
      <c r="P5" s="230"/>
      <c r="Q5" s="230"/>
      <c r="R5" s="231"/>
    </row>
    <row r="6" spans="2:18" ht="15.75" thickBot="1">
      <c r="B6" s="223" t="s">
        <v>38</v>
      </c>
      <c r="C6" s="224" t="s">
        <v>36</v>
      </c>
      <c r="D6" s="224"/>
      <c r="E6" s="224"/>
      <c r="F6" s="224"/>
      <c r="G6" s="224"/>
      <c r="H6" s="224"/>
      <c r="I6" s="224"/>
      <c r="J6" s="224"/>
      <c r="K6" s="224"/>
      <c r="L6" s="224"/>
      <c r="M6" s="224"/>
      <c r="N6" s="224"/>
      <c r="O6" s="224"/>
      <c r="P6" s="224"/>
      <c r="Q6" s="224"/>
      <c r="R6" s="225"/>
    </row>
    <row r="7" spans="2:18">
      <c r="B7" s="8"/>
      <c r="C7" s="8"/>
      <c r="D7" s="8"/>
      <c r="E7" s="8"/>
      <c r="F7" s="8"/>
      <c r="G7" s="8"/>
      <c r="H7" s="8"/>
      <c r="I7" s="8"/>
      <c r="J7" s="8"/>
      <c r="K7" s="8"/>
      <c r="L7" s="8"/>
      <c r="M7" s="8"/>
      <c r="N7" s="8"/>
      <c r="O7" s="8"/>
      <c r="P7" s="8"/>
      <c r="Q7" s="8"/>
      <c r="R7" s="8"/>
    </row>
    <row r="8" spans="2:18" ht="15.75" thickBot="1">
      <c r="B8" s="8"/>
      <c r="C8" s="8"/>
      <c r="D8" s="8"/>
      <c r="E8" s="8"/>
      <c r="F8" s="8"/>
      <c r="G8" s="8"/>
      <c r="H8" s="8"/>
      <c r="I8" s="8"/>
      <c r="J8" s="8"/>
      <c r="K8" s="8"/>
      <c r="L8" s="8"/>
      <c r="M8" s="8"/>
      <c r="N8" s="8"/>
      <c r="O8" s="8"/>
      <c r="P8" s="8"/>
      <c r="Q8" s="8"/>
      <c r="R8" s="8"/>
    </row>
    <row r="9" spans="2:18" ht="15.75" thickBot="1">
      <c r="B9" s="30" t="s">
        <v>43</v>
      </c>
      <c r="C9" s="232" t="s">
        <v>570</v>
      </c>
      <c r="D9" s="232"/>
      <c r="E9" s="232"/>
      <c r="F9" s="233"/>
    </row>
    <row r="11" spans="2:18" ht="15.75">
      <c r="E11" s="214" t="s">
        <v>4</v>
      </c>
      <c r="F11" s="214"/>
      <c r="G11" s="215" t="s">
        <v>5</v>
      </c>
      <c r="H11" s="215"/>
      <c r="I11" s="215"/>
      <c r="J11" s="215"/>
      <c r="K11" s="215"/>
      <c r="L11" s="216" t="s">
        <v>6</v>
      </c>
      <c r="M11" s="216"/>
      <c r="N11" s="216"/>
      <c r="O11" s="216"/>
      <c r="P11" s="216"/>
    </row>
    <row r="12" spans="2:18" s="14" customFormat="1" ht="76.5" thickBot="1">
      <c r="B12" s="9" t="s">
        <v>33</v>
      </c>
      <c r="C12" s="10" t="s">
        <v>0</v>
      </c>
      <c r="D12" s="10" t="s">
        <v>1</v>
      </c>
      <c r="E12" s="11" t="s">
        <v>10</v>
      </c>
      <c r="F12" s="11" t="s">
        <v>11</v>
      </c>
      <c r="G12" s="12" t="s">
        <v>12</v>
      </c>
      <c r="H12" s="12" t="s">
        <v>13</v>
      </c>
      <c r="I12" s="12" t="s">
        <v>14</v>
      </c>
      <c r="J12" s="12" t="s">
        <v>15</v>
      </c>
      <c r="K12" s="12" t="s">
        <v>16</v>
      </c>
      <c r="L12" s="13" t="s">
        <v>17</v>
      </c>
      <c r="M12" s="13" t="s">
        <v>18</v>
      </c>
      <c r="N12" s="13" t="s">
        <v>19</v>
      </c>
      <c r="O12" s="13" t="s">
        <v>20</v>
      </c>
      <c r="P12" s="13" t="s">
        <v>21</v>
      </c>
      <c r="Q12" s="9" t="s">
        <v>2</v>
      </c>
      <c r="R12" s="9" t="s">
        <v>3</v>
      </c>
    </row>
    <row r="13" spans="2:18">
      <c r="B13" s="15">
        <v>1</v>
      </c>
      <c r="C13" s="20" t="s">
        <v>571</v>
      </c>
      <c r="D13" s="21" t="s">
        <v>572</v>
      </c>
      <c r="E13" s="21" t="s">
        <v>573</v>
      </c>
      <c r="F13" s="21" t="s">
        <v>573</v>
      </c>
      <c r="G13" s="21" t="s">
        <v>573</v>
      </c>
      <c r="H13" s="21" t="s">
        <v>573</v>
      </c>
      <c r="I13" s="21" t="s">
        <v>573</v>
      </c>
      <c r="J13" s="21"/>
      <c r="K13" s="21" t="s">
        <v>573</v>
      </c>
      <c r="L13" s="21"/>
      <c r="M13" s="21"/>
      <c r="N13" s="21"/>
      <c r="O13" s="21"/>
      <c r="P13" s="22"/>
      <c r="Q13" s="16">
        <f t="shared" ref="Q13:Q18" si="0">COUNTIF(E13:P13,"*")</f>
        <v>6</v>
      </c>
      <c r="R13" s="17">
        <f>Q13*10</f>
        <v>60</v>
      </c>
    </row>
    <row r="14" spans="2:18">
      <c r="B14" s="15">
        <v>2</v>
      </c>
      <c r="C14" s="23" t="s">
        <v>579</v>
      </c>
      <c r="D14" s="24" t="s">
        <v>574</v>
      </c>
      <c r="E14" s="24" t="s">
        <v>573</v>
      </c>
      <c r="F14" s="24" t="s">
        <v>573</v>
      </c>
      <c r="G14" s="24" t="s">
        <v>573</v>
      </c>
      <c r="H14" s="24" t="s">
        <v>573</v>
      </c>
      <c r="I14" s="24" t="s">
        <v>573</v>
      </c>
      <c r="J14" s="24"/>
      <c r="K14" s="24" t="s">
        <v>573</v>
      </c>
      <c r="L14" s="24"/>
      <c r="M14" s="24"/>
      <c r="N14" s="24"/>
      <c r="O14" s="24"/>
      <c r="P14" s="25"/>
      <c r="Q14" s="16">
        <f t="shared" si="0"/>
        <v>6</v>
      </c>
      <c r="R14" s="17">
        <f t="shared" ref="R14:R18" si="1">Q14*10</f>
        <v>60</v>
      </c>
    </row>
    <row r="15" spans="2:18">
      <c r="B15" s="15">
        <v>3</v>
      </c>
      <c r="C15" s="23" t="s">
        <v>581</v>
      </c>
      <c r="D15" s="24" t="s">
        <v>575</v>
      </c>
      <c r="E15" s="24" t="s">
        <v>573</v>
      </c>
      <c r="F15" s="24" t="s">
        <v>573</v>
      </c>
      <c r="G15" s="24" t="s">
        <v>573</v>
      </c>
      <c r="H15" s="24" t="s">
        <v>573</v>
      </c>
      <c r="I15" s="24" t="s">
        <v>573</v>
      </c>
      <c r="J15" s="24"/>
      <c r="K15" s="24" t="s">
        <v>573</v>
      </c>
      <c r="L15" s="24"/>
      <c r="M15" s="24"/>
      <c r="N15" s="24"/>
      <c r="O15" s="24"/>
      <c r="P15" s="25"/>
      <c r="Q15" s="16">
        <f t="shared" si="0"/>
        <v>6</v>
      </c>
      <c r="R15" s="17">
        <f t="shared" si="1"/>
        <v>60</v>
      </c>
    </row>
    <row r="16" spans="2:18">
      <c r="B16" s="15">
        <v>4</v>
      </c>
      <c r="C16" s="23" t="s">
        <v>583</v>
      </c>
      <c r="D16" s="24" t="s">
        <v>576</v>
      </c>
      <c r="E16" s="24" t="s">
        <v>573</v>
      </c>
      <c r="F16" s="24" t="s">
        <v>573</v>
      </c>
      <c r="G16" s="24" t="s">
        <v>573</v>
      </c>
      <c r="H16" s="24" t="s">
        <v>573</v>
      </c>
      <c r="I16" s="24"/>
      <c r="J16" s="24"/>
      <c r="K16" s="24" t="s">
        <v>573</v>
      </c>
      <c r="L16" s="24"/>
      <c r="M16" s="24"/>
      <c r="N16" s="24"/>
      <c r="O16" s="24"/>
      <c r="P16" s="25"/>
      <c r="Q16" s="16">
        <f t="shared" si="0"/>
        <v>5</v>
      </c>
      <c r="R16" s="17">
        <f t="shared" si="1"/>
        <v>50</v>
      </c>
    </row>
    <row r="17" spans="2:18">
      <c r="B17" s="15">
        <v>5</v>
      </c>
      <c r="C17" s="23" t="s">
        <v>582</v>
      </c>
      <c r="D17" s="24" t="s">
        <v>577</v>
      </c>
      <c r="E17" s="24" t="s">
        <v>573</v>
      </c>
      <c r="F17" s="24" t="s">
        <v>573</v>
      </c>
      <c r="G17" s="24" t="s">
        <v>573</v>
      </c>
      <c r="H17" s="24" t="s">
        <v>573</v>
      </c>
      <c r="I17" s="24"/>
      <c r="J17" s="24"/>
      <c r="K17" s="24" t="s">
        <v>573</v>
      </c>
      <c r="L17" s="24"/>
      <c r="M17" s="24"/>
      <c r="N17" s="24"/>
      <c r="O17" s="24"/>
      <c r="P17" s="25"/>
      <c r="Q17" s="16">
        <f t="shared" si="0"/>
        <v>5</v>
      </c>
      <c r="R17" s="17">
        <f t="shared" si="1"/>
        <v>50</v>
      </c>
    </row>
    <row r="18" spans="2:18" ht="15.75" thickBot="1">
      <c r="B18" s="15">
        <v>6</v>
      </c>
      <c r="C18" s="26" t="s">
        <v>580</v>
      </c>
      <c r="D18" s="27" t="s">
        <v>578</v>
      </c>
      <c r="E18" s="27" t="s">
        <v>573</v>
      </c>
      <c r="F18" s="27" t="s">
        <v>573</v>
      </c>
      <c r="G18" s="27" t="s">
        <v>573</v>
      </c>
      <c r="H18" s="27" t="s">
        <v>573</v>
      </c>
      <c r="I18" s="27"/>
      <c r="J18" s="27"/>
      <c r="K18" s="27" t="s">
        <v>573</v>
      </c>
      <c r="L18" s="27"/>
      <c r="M18" s="27"/>
      <c r="N18" s="27"/>
      <c r="O18" s="27"/>
      <c r="P18" s="28"/>
      <c r="Q18" s="16">
        <f t="shared" si="0"/>
        <v>5</v>
      </c>
      <c r="R18" s="17">
        <f t="shared" si="1"/>
        <v>50</v>
      </c>
    </row>
    <row r="19" spans="2:18">
      <c r="B19" s="17" t="s">
        <v>34</v>
      </c>
      <c r="C19" s="18">
        <f>COUNTIF(C13:C18,"*")</f>
        <v>6</v>
      </c>
      <c r="D19" s="18"/>
      <c r="E19" s="18">
        <f>COUNTIF(E13:E18,"*")</f>
        <v>6</v>
      </c>
      <c r="F19" s="18">
        <f t="shared" ref="F19:P19" si="2">COUNTIF(F13:F18,"*")</f>
        <v>6</v>
      </c>
      <c r="G19" s="18">
        <f t="shared" si="2"/>
        <v>6</v>
      </c>
      <c r="H19" s="18">
        <f t="shared" si="2"/>
        <v>6</v>
      </c>
      <c r="I19" s="18">
        <f t="shared" si="2"/>
        <v>3</v>
      </c>
      <c r="J19" s="18">
        <f t="shared" si="2"/>
        <v>0</v>
      </c>
      <c r="K19" s="18">
        <f t="shared" si="2"/>
        <v>6</v>
      </c>
      <c r="L19" s="18">
        <f t="shared" si="2"/>
        <v>0</v>
      </c>
      <c r="M19" s="18">
        <f t="shared" si="2"/>
        <v>0</v>
      </c>
      <c r="N19" s="18">
        <f t="shared" si="2"/>
        <v>0</v>
      </c>
      <c r="O19" s="18">
        <f t="shared" si="2"/>
        <v>0</v>
      </c>
      <c r="P19" s="18">
        <f t="shared" si="2"/>
        <v>0</v>
      </c>
      <c r="Q19" s="17">
        <f>SUM(Q13:Q18)</f>
        <v>33</v>
      </c>
      <c r="R19" s="17"/>
    </row>
    <row r="20" spans="2:18">
      <c r="B20" s="17" t="s">
        <v>3</v>
      </c>
      <c r="C20" s="17"/>
      <c r="D20" s="17"/>
      <c r="E20" s="17">
        <f>E19*10</f>
        <v>60</v>
      </c>
      <c r="F20" s="17">
        <f t="shared" ref="F20:P20" si="3">F19*10</f>
        <v>60</v>
      </c>
      <c r="G20" s="17">
        <f t="shared" si="3"/>
        <v>60</v>
      </c>
      <c r="H20" s="17">
        <f t="shared" si="3"/>
        <v>60</v>
      </c>
      <c r="I20" s="17">
        <f t="shared" si="3"/>
        <v>30</v>
      </c>
      <c r="J20" s="17">
        <f t="shared" si="3"/>
        <v>0</v>
      </c>
      <c r="K20" s="17">
        <f t="shared" si="3"/>
        <v>60</v>
      </c>
      <c r="L20" s="17">
        <f t="shared" si="3"/>
        <v>0</v>
      </c>
      <c r="M20" s="17">
        <f t="shared" si="3"/>
        <v>0</v>
      </c>
      <c r="N20" s="17">
        <f t="shared" si="3"/>
        <v>0</v>
      </c>
      <c r="O20" s="17">
        <f t="shared" si="3"/>
        <v>0</v>
      </c>
      <c r="P20" s="17">
        <f t="shared" si="3"/>
        <v>0</v>
      </c>
      <c r="R20" s="17">
        <f>SUM(R13:R18)</f>
        <v>330</v>
      </c>
    </row>
    <row r="28" spans="2:18">
      <c r="P28" s="19"/>
    </row>
  </sheetData>
  <sheetProtection password="C894" sheet="1" objects="1" scenarios="1"/>
  <mergeCells count="9">
    <mergeCell ref="E11:F11"/>
    <mergeCell ref="G11:K11"/>
    <mergeCell ref="L11:P11"/>
    <mergeCell ref="B2:R2"/>
    <mergeCell ref="B3:R3"/>
    <mergeCell ref="B6:R6"/>
    <mergeCell ref="B4:R4"/>
    <mergeCell ref="B5:R5"/>
    <mergeCell ref="C9:F9"/>
  </mergeCells>
  <phoneticPr fontId="12" type="noConversion"/>
  <pageMargins left="0.75" right="0.75" top="1" bottom="1" header="0.5" footer="0.5"/>
  <pageSetup paperSize="9" orientation="portrait" horizontalDpi="4294967292" verticalDpi="4294967292"/>
  <ignoredErrors>
    <ignoredError sqref="E19:P19 Q13:Q1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0"/>
  <sheetViews>
    <sheetView topLeftCell="D8" workbookViewId="0">
      <selection activeCell="L15" sqref="L15"/>
    </sheetView>
  </sheetViews>
  <sheetFormatPr baseColWidth="10" defaultRowHeight="15"/>
  <sheetData>
    <row r="1" spans="2:15" ht="15.75" thickBot="1"/>
    <row r="2" spans="2:15" ht="23.25">
      <c r="B2" s="234" t="s">
        <v>532</v>
      </c>
      <c r="C2" s="235"/>
      <c r="D2" s="235"/>
      <c r="E2" s="235"/>
      <c r="F2" s="235"/>
      <c r="G2" s="235"/>
      <c r="H2" s="235"/>
      <c r="I2" s="235"/>
      <c r="J2" s="235"/>
      <c r="K2" s="235"/>
      <c r="L2" s="235"/>
      <c r="M2" s="235"/>
      <c r="N2" s="235"/>
      <c r="O2" s="236"/>
    </row>
    <row r="3" spans="2:15">
      <c r="B3" s="237"/>
      <c r="C3" s="238"/>
      <c r="D3" s="238"/>
      <c r="E3" s="238"/>
      <c r="F3" s="238"/>
      <c r="G3" s="238"/>
      <c r="H3" s="238"/>
      <c r="I3" s="238"/>
      <c r="J3" s="238"/>
      <c r="K3" s="238"/>
      <c r="L3" s="238"/>
      <c r="M3" s="238"/>
      <c r="N3" s="238"/>
      <c r="O3" s="239"/>
    </row>
    <row r="4" spans="2:15" ht="15.75">
      <c r="B4" s="240" t="s">
        <v>37</v>
      </c>
      <c r="C4" s="241"/>
      <c r="D4" s="241"/>
      <c r="E4" s="241"/>
      <c r="F4" s="241"/>
      <c r="G4" s="241"/>
      <c r="H4" s="241"/>
      <c r="I4" s="241"/>
      <c r="J4" s="241"/>
      <c r="K4" s="241"/>
      <c r="L4" s="241"/>
      <c r="M4" s="241"/>
      <c r="N4" s="241"/>
      <c r="O4" s="242"/>
    </row>
    <row r="5" spans="2:15" ht="15.75" thickBot="1">
      <c r="B5" s="243" t="s">
        <v>494</v>
      </c>
      <c r="C5" s="244"/>
      <c r="D5" s="244"/>
      <c r="E5" s="244"/>
      <c r="F5" s="244"/>
      <c r="G5" s="244"/>
      <c r="H5" s="244"/>
      <c r="I5" s="244"/>
      <c r="J5" s="244"/>
      <c r="K5" s="244"/>
      <c r="L5" s="244"/>
      <c r="M5" s="244"/>
      <c r="N5" s="244"/>
      <c r="O5" s="245"/>
    </row>
    <row r="6" spans="2:15" ht="15.75" thickBot="1"/>
    <row r="7" spans="2:15" ht="21" thickBot="1">
      <c r="B7" s="3" t="s">
        <v>533</v>
      </c>
      <c r="E7" s="197" t="s">
        <v>534</v>
      </c>
      <c r="F7" s="198"/>
      <c r="G7" s="198"/>
      <c r="H7" s="198"/>
      <c r="I7" s="198"/>
      <c r="J7" s="198"/>
      <c r="K7" s="198"/>
      <c r="L7" s="198"/>
      <c r="M7" s="198"/>
      <c r="N7" s="198"/>
      <c r="O7" s="199"/>
    </row>
    <row r="8" spans="2:15" ht="15.75" thickBot="1">
      <c r="B8" s="1" t="s">
        <v>22</v>
      </c>
      <c r="C8" s="1">
        <v>30</v>
      </c>
      <c r="D8" s="5"/>
      <c r="E8" s="63"/>
      <c r="F8" s="63"/>
      <c r="G8" s="63"/>
      <c r="H8" s="63"/>
      <c r="I8" s="63"/>
      <c r="J8" s="63"/>
      <c r="K8" s="63"/>
      <c r="L8" s="63"/>
      <c r="M8" s="63"/>
      <c r="N8" s="63"/>
      <c r="O8" s="63"/>
    </row>
    <row r="9" spans="2:15">
      <c r="B9" s="1" t="s">
        <v>23</v>
      </c>
      <c r="C9" s="1">
        <v>100</v>
      </c>
      <c r="D9" s="5"/>
      <c r="E9" s="184" t="s">
        <v>535</v>
      </c>
      <c r="F9" s="185"/>
      <c r="G9" s="185"/>
      <c r="H9" s="185"/>
      <c r="I9" s="185"/>
      <c r="J9" s="185"/>
      <c r="K9" s="185"/>
      <c r="L9" s="185"/>
      <c r="M9" s="185"/>
      <c r="N9" s="185"/>
      <c r="O9" s="186"/>
    </row>
    <row r="10" spans="2:15">
      <c r="B10" s="1" t="s">
        <v>24</v>
      </c>
      <c r="C10" s="1">
        <v>20</v>
      </c>
      <c r="D10" s="5"/>
      <c r="E10" s="187"/>
      <c r="F10" s="188"/>
      <c r="G10" s="188"/>
      <c r="H10" s="188"/>
      <c r="I10" s="188"/>
      <c r="J10" s="188"/>
      <c r="K10" s="188"/>
      <c r="L10" s="188"/>
      <c r="M10" s="188"/>
      <c r="N10" s="188"/>
      <c r="O10" s="189"/>
    </row>
    <row r="11" spans="2:15">
      <c r="B11" s="1" t="s">
        <v>25</v>
      </c>
      <c r="C11" s="1">
        <f>SUM(C8:C10)</f>
        <v>150</v>
      </c>
      <c r="D11" s="5"/>
      <c r="E11" s="187" t="s">
        <v>7</v>
      </c>
      <c r="F11" s="188" t="s">
        <v>531</v>
      </c>
      <c r="G11" s="188" t="s">
        <v>425</v>
      </c>
      <c r="H11" s="188"/>
      <c r="I11" s="188"/>
      <c r="J11" s="188"/>
      <c r="K11" s="188"/>
      <c r="L11" s="188"/>
      <c r="M11" s="188"/>
      <c r="N11" s="188"/>
      <c r="O11" s="189" t="s">
        <v>497</v>
      </c>
    </row>
    <row r="12" spans="2:15">
      <c r="E12" s="187" t="s">
        <v>585</v>
      </c>
      <c r="F12" s="188"/>
      <c r="G12" s="188"/>
      <c r="H12" s="188"/>
      <c r="I12" s="188"/>
      <c r="J12" s="188" t="s">
        <v>498</v>
      </c>
      <c r="K12" s="188" t="s">
        <v>536</v>
      </c>
      <c r="L12" s="188"/>
      <c r="M12" s="188"/>
      <c r="N12" s="212">
        <v>0.02</v>
      </c>
      <c r="O12" s="189" t="s">
        <v>537</v>
      </c>
    </row>
    <row r="13" spans="2:15">
      <c r="E13" s="187"/>
      <c r="F13" s="188" t="s">
        <v>585</v>
      </c>
      <c r="G13" s="188"/>
      <c r="H13" s="188"/>
      <c r="I13" s="188"/>
      <c r="J13" s="188" t="s">
        <v>501</v>
      </c>
      <c r="K13" s="188" t="s">
        <v>538</v>
      </c>
      <c r="L13" s="188"/>
      <c r="M13" s="188"/>
      <c r="N13" s="213">
        <v>0.15</v>
      </c>
      <c r="O13" s="189" t="s">
        <v>539</v>
      </c>
    </row>
    <row r="14" spans="2:15" ht="20.25">
      <c r="B14" s="6" t="s">
        <v>540</v>
      </c>
      <c r="E14" s="187"/>
      <c r="F14" s="188" t="s">
        <v>585</v>
      </c>
      <c r="G14" s="188"/>
      <c r="H14" s="188"/>
      <c r="I14" s="188"/>
      <c r="J14" s="188" t="s">
        <v>504</v>
      </c>
      <c r="K14" s="188" t="s">
        <v>541</v>
      </c>
      <c r="L14" s="188"/>
      <c r="M14" s="188"/>
      <c r="N14" s="213">
        <v>0.15</v>
      </c>
      <c r="O14" s="194" t="s">
        <v>539</v>
      </c>
    </row>
    <row r="15" spans="2:15">
      <c r="B15" s="1" t="s">
        <v>26</v>
      </c>
      <c r="C15" s="1">
        <f>'Principal - ABP'!K19</f>
        <v>6</v>
      </c>
      <c r="D15" s="5"/>
      <c r="E15" s="187"/>
      <c r="F15" s="188" t="s">
        <v>585</v>
      </c>
      <c r="G15" s="188"/>
      <c r="H15" s="188"/>
      <c r="I15" s="188"/>
      <c r="J15" s="188" t="s">
        <v>509</v>
      </c>
      <c r="K15" s="188" t="s">
        <v>542</v>
      </c>
      <c r="L15" s="188"/>
      <c r="M15" s="188"/>
      <c r="N15" s="213">
        <v>0.02</v>
      </c>
      <c r="O15" s="189" t="s">
        <v>543</v>
      </c>
    </row>
    <row r="16" spans="2:15">
      <c r="B16" s="1" t="s">
        <v>27</v>
      </c>
      <c r="C16" s="1">
        <f>C9*C15</f>
        <v>600</v>
      </c>
      <c r="D16" s="5"/>
      <c r="E16" s="187"/>
      <c r="F16" s="188" t="s">
        <v>585</v>
      </c>
      <c r="G16" s="188"/>
      <c r="H16" s="188"/>
      <c r="I16" s="188"/>
      <c r="J16" s="188" t="s">
        <v>509</v>
      </c>
      <c r="K16" s="188" t="s">
        <v>544</v>
      </c>
      <c r="L16" s="188"/>
      <c r="M16" s="188"/>
      <c r="N16" s="213">
        <v>0.1</v>
      </c>
      <c r="O16" s="189" t="s">
        <v>503</v>
      </c>
    </row>
    <row r="17" spans="2:15">
      <c r="B17" s="1" t="s">
        <v>30</v>
      </c>
      <c r="C17" s="1">
        <f>C15*10</f>
        <v>60</v>
      </c>
      <c r="D17" s="5"/>
      <c r="E17" s="187"/>
      <c r="F17" s="188" t="s">
        <v>585</v>
      </c>
      <c r="G17" s="188"/>
      <c r="H17" s="188"/>
      <c r="I17" s="188"/>
      <c r="J17" s="188" t="s">
        <v>514</v>
      </c>
      <c r="K17" s="188" t="s">
        <v>545</v>
      </c>
      <c r="L17" s="188"/>
      <c r="M17" s="188"/>
      <c r="N17" s="213">
        <v>0.25</v>
      </c>
      <c r="O17" s="189" t="s">
        <v>512</v>
      </c>
    </row>
    <row r="18" spans="2:15">
      <c r="B18" s="5"/>
      <c r="C18" s="5"/>
      <c r="D18" s="5"/>
      <c r="E18" s="187"/>
      <c r="F18" s="188"/>
      <c r="G18" s="188"/>
      <c r="H18" s="188"/>
      <c r="I18" s="188"/>
      <c r="J18" s="188"/>
      <c r="K18" s="188"/>
      <c r="L18" s="188"/>
      <c r="M18" s="188"/>
      <c r="N18" s="188"/>
      <c r="O18" s="189"/>
    </row>
    <row r="19" spans="2:15">
      <c r="B19" s="5"/>
      <c r="C19" s="5"/>
      <c r="D19" s="5"/>
      <c r="E19" s="187" t="s">
        <v>546</v>
      </c>
      <c r="F19" s="188"/>
      <c r="G19" s="188"/>
      <c r="H19" s="188"/>
      <c r="I19" s="188"/>
      <c r="J19" s="188"/>
      <c r="K19" s="188"/>
      <c r="L19" s="188"/>
      <c r="M19" s="188"/>
      <c r="N19" s="188"/>
      <c r="O19" s="189"/>
    </row>
    <row r="20" spans="2:15">
      <c r="B20" s="5"/>
      <c r="C20" s="5"/>
      <c r="D20" s="5"/>
      <c r="E20" s="187"/>
      <c r="F20" s="188"/>
      <c r="G20" s="188"/>
      <c r="H20" s="188"/>
      <c r="I20" s="188"/>
      <c r="J20" s="188"/>
      <c r="K20" s="188"/>
      <c r="L20" s="188"/>
      <c r="M20" s="188"/>
      <c r="N20" s="188"/>
      <c r="O20" s="189"/>
    </row>
    <row r="21" spans="2:15">
      <c r="B21" s="5"/>
      <c r="C21" s="5"/>
      <c r="D21" s="5"/>
      <c r="E21" s="187" t="s">
        <v>585</v>
      </c>
      <c r="F21" s="188"/>
      <c r="G21" s="188"/>
      <c r="H21" s="188"/>
      <c r="I21" s="188"/>
      <c r="J21" s="188" t="s">
        <v>522</v>
      </c>
      <c r="K21" s="188" t="s">
        <v>547</v>
      </c>
      <c r="L21" s="188"/>
      <c r="M21" s="188"/>
      <c r="N21" s="212">
        <v>0.02</v>
      </c>
      <c r="O21" s="189" t="s">
        <v>537</v>
      </c>
    </row>
    <row r="22" spans="2:15">
      <c r="B22" s="5"/>
      <c r="C22" s="5"/>
      <c r="D22" s="5"/>
      <c r="E22" s="187" t="s">
        <v>585</v>
      </c>
      <c r="F22" s="188"/>
      <c r="G22" s="188"/>
      <c r="H22" s="188"/>
      <c r="I22" s="188"/>
      <c r="J22" s="188" t="s">
        <v>526</v>
      </c>
      <c r="K22" s="188" t="s">
        <v>548</v>
      </c>
      <c r="L22" s="188"/>
      <c r="M22" s="188"/>
      <c r="N22" s="212">
        <v>0.02</v>
      </c>
      <c r="O22" s="189" t="s">
        <v>537</v>
      </c>
    </row>
    <row r="23" spans="2:15">
      <c r="B23" s="5"/>
      <c r="C23" s="5"/>
      <c r="D23" s="5"/>
      <c r="E23" s="187"/>
      <c r="F23" s="188"/>
      <c r="G23" s="188" t="s">
        <v>585</v>
      </c>
      <c r="H23" s="188"/>
      <c r="I23" s="188"/>
      <c r="J23" s="188" t="s">
        <v>529</v>
      </c>
      <c r="K23" s="188" t="s">
        <v>549</v>
      </c>
      <c r="L23" s="188"/>
      <c r="M23" s="188"/>
      <c r="N23" s="213">
        <v>0.2</v>
      </c>
      <c r="O23" s="189" t="s">
        <v>550</v>
      </c>
    </row>
    <row r="24" spans="2:15">
      <c r="B24" s="5"/>
      <c r="C24" s="5"/>
      <c r="D24" s="5"/>
      <c r="E24" s="187"/>
      <c r="F24" s="188"/>
      <c r="G24" s="188" t="s">
        <v>585</v>
      </c>
      <c r="H24" s="188"/>
      <c r="I24" s="188"/>
      <c r="J24" s="188" t="s">
        <v>551</v>
      </c>
      <c r="K24" s="188" t="s">
        <v>552</v>
      </c>
      <c r="L24" s="188"/>
      <c r="M24" s="188"/>
      <c r="N24" s="213">
        <v>0.15</v>
      </c>
      <c r="O24" s="189" t="s">
        <v>539</v>
      </c>
    </row>
    <row r="25" spans="2:15">
      <c r="B25" s="5"/>
      <c r="C25" s="5"/>
      <c r="D25" s="5"/>
      <c r="E25" s="187"/>
      <c r="F25" s="188"/>
      <c r="G25" s="188"/>
      <c r="H25" s="188"/>
      <c r="I25" s="188"/>
      <c r="J25" s="188"/>
      <c r="K25" s="188"/>
      <c r="L25" s="188"/>
      <c r="M25" s="188"/>
      <c r="N25" s="212">
        <f>SUM(N12:N24)</f>
        <v>1.0799999999999998</v>
      </c>
      <c r="O25" s="189"/>
    </row>
    <row r="26" spans="2:15">
      <c r="B26" s="5"/>
      <c r="C26" s="5"/>
      <c r="D26" s="5"/>
      <c r="E26" s="187" t="s">
        <v>553</v>
      </c>
      <c r="F26" s="188"/>
      <c r="G26" s="188"/>
      <c r="H26" s="188"/>
      <c r="I26" s="188"/>
      <c r="J26" s="188"/>
      <c r="K26" s="188"/>
      <c r="L26" s="188"/>
      <c r="M26" s="188"/>
      <c r="N26" s="188"/>
      <c r="O26" s="189"/>
    </row>
    <row r="27" spans="2:15" ht="15.75" thickBot="1">
      <c r="B27" s="5"/>
      <c r="C27" s="5"/>
      <c r="D27" s="5"/>
      <c r="E27" s="190"/>
      <c r="F27" s="191"/>
      <c r="G27" s="191"/>
      <c r="H27" s="191"/>
      <c r="I27" s="191"/>
      <c r="J27" s="191" t="s">
        <v>554</v>
      </c>
      <c r="K27" s="191" t="s">
        <v>555</v>
      </c>
      <c r="L27" s="191"/>
      <c r="M27" s="191"/>
      <c r="N27" s="191"/>
      <c r="O27" s="195" t="s">
        <v>556</v>
      </c>
    </row>
    <row r="28" spans="2:15">
      <c r="B28" s="5"/>
      <c r="C28" s="5"/>
      <c r="D28" s="5"/>
      <c r="E28" s="63"/>
      <c r="F28" s="63"/>
      <c r="G28" s="63"/>
      <c r="H28" s="63"/>
      <c r="I28" s="63"/>
      <c r="J28" s="63"/>
      <c r="K28" s="63"/>
      <c r="L28" s="63"/>
      <c r="M28" s="63"/>
      <c r="N28" s="63"/>
      <c r="O28" s="63"/>
    </row>
    <row r="29" spans="2:15">
      <c r="B29" s="5"/>
      <c r="C29" s="193"/>
      <c r="D29" s="193"/>
      <c r="E29" s="200"/>
      <c r="F29" s="200"/>
      <c r="G29" s="200"/>
      <c r="H29" s="200"/>
      <c r="I29" s="200"/>
      <c r="J29" s="200"/>
      <c r="K29" s="200"/>
      <c r="L29" s="200"/>
      <c r="M29" s="200"/>
      <c r="N29" s="200"/>
      <c r="O29" s="200"/>
    </row>
    <row r="30" spans="2:15">
      <c r="B30" s="5"/>
      <c r="C30" s="5"/>
      <c r="D30" s="5"/>
      <c r="E30" s="200"/>
      <c r="F30" s="200"/>
      <c r="G30" s="200"/>
      <c r="H30" s="200"/>
      <c r="I30" s="200"/>
      <c r="J30" s="200"/>
      <c r="K30" s="200"/>
      <c r="L30" s="200"/>
      <c r="M30" s="200"/>
      <c r="N30" s="200"/>
      <c r="O30" s="200"/>
    </row>
  </sheetData>
  <mergeCells count="4">
    <mergeCell ref="B2:O2"/>
    <mergeCell ref="B3:O3"/>
    <mergeCell ref="B4:O4"/>
    <mergeCell ref="B5:O5"/>
  </mergeCells>
  <conditionalFormatting sqref="E7:O7">
    <cfRule type="expression" dxfId="3" priority="4">
      <formula>($C$15=1)</formula>
    </cfRule>
  </conditionalFormatting>
  <conditionalFormatting sqref="E9:O16">
    <cfRule type="expression" dxfId="2" priority="3">
      <formula>($C$15=2)</formula>
    </cfRule>
  </conditionalFormatting>
  <conditionalFormatting sqref="E29:O30">
    <cfRule type="expression" dxfId="1" priority="2">
      <formula>($C$15=3)</formula>
    </cfRule>
  </conditionalFormatting>
  <conditionalFormatting sqref="E17:O27">
    <cfRule type="expression" dxfId="0" priority="1">
      <formula>($C$15=2)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2"/>
  <sheetViews>
    <sheetView workbookViewId="0">
      <selection activeCell="C18" sqref="C18"/>
    </sheetView>
  </sheetViews>
  <sheetFormatPr baseColWidth="10" defaultColWidth="8.88671875" defaultRowHeight="15"/>
  <cols>
    <col min="1" max="1" width="8.88671875" style="144"/>
    <col min="2" max="2" width="31.109375" style="144" bestFit="1" customWidth="1"/>
    <col min="3" max="3" width="8.109375" style="144" customWidth="1"/>
    <col min="4" max="4" width="5.88671875" style="144" customWidth="1"/>
    <col min="5" max="5" width="8.44140625" style="144" bestFit="1" customWidth="1"/>
    <col min="6" max="6" width="13.88671875" style="144" customWidth="1"/>
    <col min="7" max="7" width="50.33203125" style="144" customWidth="1"/>
    <col min="8" max="11" width="8.88671875" style="144"/>
    <col min="12" max="16" width="0" style="144" hidden="1" customWidth="1"/>
    <col min="17" max="16384" width="8.88671875" style="144"/>
  </cols>
  <sheetData>
    <row r="1" spans="2:17" ht="15.75" thickBot="1">
      <c r="G1" s="145"/>
    </row>
    <row r="2" spans="2:17" ht="23.25">
      <c r="B2" s="282" t="s">
        <v>471</v>
      </c>
      <c r="C2" s="282"/>
      <c r="D2" s="282"/>
      <c r="E2" s="282"/>
      <c r="F2" s="282"/>
      <c r="G2" s="282"/>
      <c r="H2" s="282"/>
      <c r="I2" s="282"/>
      <c r="J2" s="282"/>
      <c r="K2" s="282"/>
      <c r="L2" s="282"/>
      <c r="M2" s="282"/>
      <c r="N2" s="282"/>
      <c r="O2" s="282"/>
      <c r="P2" s="282"/>
      <c r="Q2" s="282"/>
    </row>
    <row r="3" spans="2:17" ht="36.950000000000003" customHeight="1">
      <c r="B3" s="283" t="s">
        <v>399</v>
      </c>
      <c r="C3" s="283"/>
      <c r="D3" s="283"/>
      <c r="E3" s="283"/>
      <c r="F3" s="283"/>
      <c r="G3" s="283"/>
      <c r="H3" s="283"/>
      <c r="I3" s="283"/>
      <c r="J3" s="283"/>
      <c r="K3" s="283"/>
      <c r="L3" s="283"/>
      <c r="M3" s="283"/>
      <c r="N3" s="283"/>
      <c r="O3" s="283"/>
      <c r="P3" s="283"/>
      <c r="Q3" s="283"/>
    </row>
    <row r="4" spans="2:17" ht="15.6" customHeight="1">
      <c r="B4" s="284" t="s">
        <v>37</v>
      </c>
      <c r="C4" s="284"/>
      <c r="D4" s="284"/>
      <c r="E4" s="284"/>
      <c r="F4" s="284"/>
      <c r="G4" s="284"/>
      <c r="H4" s="284"/>
      <c r="I4" s="284"/>
      <c r="J4" s="284"/>
      <c r="K4" s="284"/>
      <c r="L4" s="284"/>
      <c r="M4" s="284"/>
      <c r="N4" s="284"/>
      <c r="O4" s="284"/>
      <c r="P4" s="284"/>
      <c r="Q4" s="284"/>
    </row>
    <row r="5" spans="2:17" ht="33.6" customHeight="1" thickBot="1">
      <c r="B5" s="243" t="s">
        <v>567</v>
      </c>
      <c r="C5" s="244"/>
      <c r="D5" s="244"/>
      <c r="E5" s="244"/>
      <c r="F5" s="244"/>
      <c r="G5" s="244"/>
      <c r="H5" s="244"/>
      <c r="I5" s="244"/>
      <c r="J5" s="244"/>
      <c r="K5" s="244"/>
      <c r="L5" s="244"/>
      <c r="M5" s="244"/>
      <c r="N5" s="244"/>
      <c r="O5" s="244"/>
      <c r="P5" s="244"/>
      <c r="Q5" s="245"/>
    </row>
    <row r="7" spans="2:17" ht="21" thickBot="1">
      <c r="B7" s="146" t="s">
        <v>46</v>
      </c>
      <c r="H7" s="147"/>
      <c r="I7" s="147"/>
      <c r="J7" s="147"/>
      <c r="K7" s="147"/>
    </row>
    <row r="8" spans="2:17" ht="15" customHeight="1" thickBot="1">
      <c r="B8" s="148" t="s">
        <v>22</v>
      </c>
      <c r="C8" s="148">
        <v>30</v>
      </c>
      <c r="E8" s="285" t="s">
        <v>39</v>
      </c>
      <c r="F8" s="286" t="s">
        <v>40</v>
      </c>
      <c r="G8" s="286" t="s">
        <v>41</v>
      </c>
      <c r="H8" s="287" t="s">
        <v>400</v>
      </c>
      <c r="I8" s="288" t="s">
        <v>47</v>
      </c>
      <c r="J8" s="288"/>
      <c r="K8" s="288"/>
      <c r="L8" s="288"/>
      <c r="M8" s="288"/>
      <c r="N8" s="288"/>
      <c r="O8" s="288"/>
      <c r="P8" s="288"/>
      <c r="Q8" s="288"/>
    </row>
    <row r="9" spans="2:17" ht="47.25">
      <c r="B9" s="148" t="s">
        <v>23</v>
      </c>
      <c r="C9" s="148">
        <v>120</v>
      </c>
      <c r="E9" s="285"/>
      <c r="F9" s="286"/>
      <c r="G9" s="286"/>
      <c r="H9" s="287"/>
      <c r="I9" s="149" t="s">
        <v>401</v>
      </c>
      <c r="J9" s="149" t="s">
        <v>91</v>
      </c>
      <c r="K9" s="149" t="s">
        <v>402</v>
      </c>
      <c r="L9" s="150"/>
      <c r="M9" s="150"/>
      <c r="N9" s="150" t="s">
        <v>48</v>
      </c>
      <c r="O9" s="151">
        <v>0.3</v>
      </c>
      <c r="P9" s="150">
        <v>3</v>
      </c>
      <c r="Q9" s="152" t="s">
        <v>92</v>
      </c>
    </row>
    <row r="10" spans="2:17" ht="30">
      <c r="B10" s="148" t="s">
        <v>24</v>
      </c>
      <c r="C10" s="148">
        <v>0</v>
      </c>
      <c r="E10" s="169" t="s">
        <v>472</v>
      </c>
      <c r="F10" s="153" t="s">
        <v>404</v>
      </c>
      <c r="G10" s="153" t="s">
        <v>473</v>
      </c>
      <c r="H10" s="153" t="s">
        <v>60</v>
      </c>
      <c r="I10" s="153">
        <v>10</v>
      </c>
      <c r="J10" s="154"/>
      <c r="K10" s="155"/>
      <c r="L10" s="156"/>
      <c r="M10" s="156"/>
      <c r="N10" s="156"/>
      <c r="O10" s="157"/>
      <c r="P10" s="156"/>
      <c r="Q10" s="158"/>
    </row>
    <row r="11" spans="2:17" ht="30">
      <c r="B11" s="148" t="s">
        <v>25</v>
      </c>
      <c r="C11" s="148">
        <f>SUM(C8:C10)</f>
        <v>150</v>
      </c>
      <c r="E11" s="169" t="s">
        <v>474</v>
      </c>
      <c r="F11" s="153" t="s">
        <v>404</v>
      </c>
      <c r="G11" s="153" t="s">
        <v>475</v>
      </c>
      <c r="H11" s="153" t="s">
        <v>60</v>
      </c>
      <c r="I11" s="153">
        <v>10</v>
      </c>
      <c r="J11" s="154"/>
      <c r="K11" s="155"/>
      <c r="L11" s="156"/>
      <c r="M11" s="156"/>
      <c r="N11" s="156"/>
      <c r="O11" s="157"/>
      <c r="P11" s="156"/>
      <c r="Q11" s="158"/>
    </row>
    <row r="12" spans="2:17">
      <c r="E12" s="169" t="s">
        <v>476</v>
      </c>
      <c r="F12" s="153" t="s">
        <v>404</v>
      </c>
      <c r="G12" s="153" t="s">
        <v>477</v>
      </c>
      <c r="H12" s="153" t="s">
        <v>60</v>
      </c>
      <c r="I12" s="153">
        <v>10</v>
      </c>
      <c r="J12" s="154"/>
      <c r="K12" s="155"/>
      <c r="L12" s="156"/>
      <c r="M12" s="156"/>
      <c r="N12" s="156"/>
      <c r="O12" s="159"/>
      <c r="P12" s="156"/>
      <c r="Q12" s="158"/>
    </row>
    <row r="13" spans="2:17" ht="30">
      <c r="E13" s="169" t="s">
        <v>478</v>
      </c>
      <c r="F13" s="153" t="s">
        <v>479</v>
      </c>
      <c r="G13" s="153" t="s">
        <v>480</v>
      </c>
      <c r="H13" s="153" t="s">
        <v>7</v>
      </c>
      <c r="I13" s="153">
        <v>40</v>
      </c>
      <c r="J13" s="154"/>
      <c r="K13" s="155"/>
      <c r="L13" s="156"/>
      <c r="M13" s="156"/>
      <c r="N13" s="156"/>
      <c r="O13" s="159"/>
      <c r="P13" s="156"/>
      <c r="Q13" s="158"/>
    </row>
    <row r="14" spans="2:17" ht="30">
      <c r="B14" s="160" t="s">
        <v>93</v>
      </c>
      <c r="E14" s="169" t="s">
        <v>481</v>
      </c>
      <c r="F14" s="153" t="s">
        <v>419</v>
      </c>
      <c r="G14" s="153" t="s">
        <v>482</v>
      </c>
      <c r="H14" s="153" t="s">
        <v>7</v>
      </c>
      <c r="I14" s="153">
        <v>55</v>
      </c>
      <c r="J14" s="154"/>
      <c r="K14" s="155"/>
      <c r="L14" s="156"/>
      <c r="M14" s="156"/>
      <c r="N14" s="156"/>
      <c r="O14" s="159"/>
      <c r="P14" s="156"/>
      <c r="Q14" s="158"/>
    </row>
    <row r="15" spans="2:17">
      <c r="B15" s="148" t="s">
        <v>26</v>
      </c>
      <c r="C15" s="148">
        <f>'Principal - ABP'!L19</f>
        <v>0</v>
      </c>
      <c r="E15" s="169" t="s">
        <v>483</v>
      </c>
      <c r="F15" s="153" t="s">
        <v>484</v>
      </c>
      <c r="G15" s="153" t="s">
        <v>485</v>
      </c>
      <c r="H15" s="153" t="s">
        <v>7</v>
      </c>
      <c r="I15" s="153">
        <v>5</v>
      </c>
      <c r="J15" s="154"/>
      <c r="K15" s="155"/>
      <c r="L15" s="156"/>
      <c r="M15" s="156"/>
      <c r="N15" s="156"/>
      <c r="O15" s="159"/>
      <c r="P15" s="156"/>
      <c r="Q15" s="158"/>
    </row>
    <row r="16" spans="2:17" ht="45">
      <c r="B16" s="148" t="s">
        <v>27</v>
      </c>
      <c r="C16" s="148">
        <f>C9*C15</f>
        <v>0</v>
      </c>
      <c r="E16" s="169" t="s">
        <v>486</v>
      </c>
      <c r="F16" s="153" t="s">
        <v>423</v>
      </c>
      <c r="G16" s="153" t="s">
        <v>487</v>
      </c>
      <c r="H16" s="153" t="s">
        <v>7</v>
      </c>
      <c r="I16" s="153">
        <v>10</v>
      </c>
      <c r="J16" s="154"/>
      <c r="K16" s="155"/>
      <c r="L16" s="156"/>
      <c r="M16" s="156"/>
      <c r="N16" s="156"/>
      <c r="O16" s="156"/>
      <c r="P16" s="156"/>
      <c r="Q16" s="158"/>
    </row>
    <row r="17" spans="2:17">
      <c r="B17" s="148" t="s">
        <v>28</v>
      </c>
      <c r="C17" s="148">
        <f>J40</f>
        <v>0</v>
      </c>
      <c r="E17" s="169" t="s">
        <v>488</v>
      </c>
      <c r="F17" s="153" t="s">
        <v>427</v>
      </c>
      <c r="G17" s="153" t="s">
        <v>489</v>
      </c>
      <c r="H17" s="153" t="s">
        <v>7</v>
      </c>
      <c r="I17" s="153">
        <v>5</v>
      </c>
      <c r="J17" s="154"/>
      <c r="K17" s="155"/>
      <c r="L17" s="156"/>
      <c r="M17" s="156"/>
      <c r="N17" s="156"/>
      <c r="O17" s="157"/>
      <c r="P17" s="161"/>
      <c r="Q17" s="158"/>
    </row>
    <row r="18" spans="2:17" ht="30.75" thickBot="1">
      <c r="B18" s="148" t="s">
        <v>32</v>
      </c>
      <c r="C18" s="162" t="e">
        <f>C17/C16-1</f>
        <v>#DIV/0!</v>
      </c>
      <c r="E18" s="170" t="s">
        <v>490</v>
      </c>
      <c r="F18" s="171" t="s">
        <v>51</v>
      </c>
      <c r="G18" s="171" t="s">
        <v>430</v>
      </c>
      <c r="H18" s="171" t="s">
        <v>7</v>
      </c>
      <c r="I18" s="171">
        <v>5</v>
      </c>
      <c r="J18" s="172"/>
      <c r="K18" s="173"/>
      <c r="L18" s="174"/>
      <c r="M18" s="174"/>
      <c r="N18" s="174"/>
      <c r="O18" s="175"/>
      <c r="P18" s="176"/>
      <c r="Q18" s="177"/>
    </row>
    <row r="19" spans="2:17">
      <c r="B19" s="148" t="s">
        <v>30</v>
      </c>
      <c r="C19" s="148">
        <f>C15*10</f>
        <v>0</v>
      </c>
      <c r="E19" s="156"/>
      <c r="F19" s="156"/>
      <c r="G19" s="209" t="s">
        <v>42</v>
      </c>
      <c r="H19" s="156"/>
      <c r="I19" s="156">
        <f>SUM(I10:I18)</f>
        <v>150</v>
      </c>
      <c r="J19" s="163"/>
      <c r="K19" s="161"/>
      <c r="L19" s="156"/>
      <c r="M19" s="156"/>
      <c r="N19" s="156"/>
      <c r="O19" s="156"/>
      <c r="P19" s="156"/>
      <c r="Q19" s="163"/>
    </row>
    <row r="20" spans="2:17">
      <c r="B20" s="148" t="s">
        <v>31</v>
      </c>
      <c r="C20" s="148">
        <f>Q40</f>
        <v>0</v>
      </c>
      <c r="E20" s="156"/>
      <c r="J20" s="163"/>
      <c r="K20" s="161"/>
      <c r="L20" s="156"/>
      <c r="M20" s="156"/>
      <c r="N20" s="156"/>
      <c r="O20" s="159"/>
      <c r="P20" s="156"/>
      <c r="Q20" s="163"/>
    </row>
    <row r="21" spans="2:17">
      <c r="E21" s="156"/>
      <c r="J21" s="163"/>
      <c r="K21" s="161"/>
      <c r="L21" s="156"/>
      <c r="M21" s="156"/>
      <c r="N21" s="156"/>
      <c r="O21" s="159"/>
      <c r="P21" s="156"/>
      <c r="Q21" s="163"/>
    </row>
    <row r="22" spans="2:17">
      <c r="J22" s="163"/>
      <c r="K22" s="161"/>
      <c r="L22" s="156"/>
      <c r="M22" s="156"/>
      <c r="N22" s="156"/>
      <c r="O22" s="156"/>
      <c r="P22" s="156"/>
      <c r="Q22" s="163"/>
    </row>
    <row r="23" spans="2:17">
      <c r="J23" s="163"/>
      <c r="K23" s="161"/>
      <c r="L23" s="156"/>
      <c r="M23" s="156"/>
      <c r="N23" s="156"/>
      <c r="O23" s="157"/>
      <c r="P23" s="161"/>
      <c r="Q23" s="163"/>
    </row>
    <row r="24" spans="2:17">
      <c r="J24" s="163"/>
      <c r="K24" s="161"/>
      <c r="L24" s="156"/>
      <c r="M24" s="156"/>
      <c r="N24" s="156"/>
      <c r="O24" s="157"/>
      <c r="P24" s="161"/>
      <c r="Q24" s="163"/>
    </row>
    <row r="25" spans="2:17">
      <c r="E25" s="156"/>
      <c r="F25" s="156"/>
      <c r="G25" s="156"/>
      <c r="H25" s="156"/>
      <c r="I25" s="161"/>
      <c r="J25" s="163"/>
      <c r="K25" s="161"/>
      <c r="L25" s="156"/>
      <c r="M25" s="156"/>
      <c r="N25" s="156"/>
      <c r="O25" s="159"/>
      <c r="P25" s="161"/>
      <c r="Q25" s="163"/>
    </row>
    <row r="26" spans="2:17" ht="25.5">
      <c r="E26" s="156"/>
      <c r="F26" s="156"/>
      <c r="G26" s="164"/>
      <c r="H26" s="156"/>
      <c r="I26" s="161"/>
      <c r="J26" s="163"/>
      <c r="K26" s="161"/>
      <c r="L26" s="156"/>
      <c r="M26" s="156"/>
      <c r="N26" s="156"/>
      <c r="O26" s="157"/>
      <c r="P26" s="156"/>
      <c r="Q26" s="163"/>
    </row>
    <row r="27" spans="2:17" ht="25.5">
      <c r="E27" s="156"/>
      <c r="F27" s="156"/>
      <c r="G27" s="164"/>
      <c r="H27" s="156"/>
      <c r="I27" s="161"/>
      <c r="J27" s="163"/>
      <c r="K27" s="161"/>
      <c r="L27" s="156"/>
      <c r="M27" s="156"/>
      <c r="N27" s="156"/>
      <c r="O27" s="156"/>
      <c r="P27" s="156"/>
      <c r="Q27" s="163"/>
    </row>
    <row r="28" spans="2:17" ht="25.5">
      <c r="E28" s="156"/>
      <c r="F28" s="156"/>
      <c r="G28" s="164"/>
      <c r="H28" s="156"/>
      <c r="I28" s="161"/>
      <c r="J28" s="163"/>
      <c r="K28" s="161"/>
      <c r="L28" s="156"/>
      <c r="M28" s="156"/>
      <c r="N28" s="156"/>
      <c r="O28" s="159"/>
      <c r="P28" s="161"/>
      <c r="Q28" s="163"/>
    </row>
    <row r="29" spans="2:17" ht="25.5">
      <c r="E29" s="156"/>
      <c r="F29" s="156"/>
      <c r="G29" s="164"/>
      <c r="H29" s="156"/>
      <c r="I29" s="161"/>
      <c r="J29" s="163"/>
      <c r="K29" s="161"/>
      <c r="L29" s="156"/>
      <c r="M29" s="156"/>
      <c r="N29" s="156"/>
      <c r="O29" s="159"/>
      <c r="P29" s="161"/>
      <c r="Q29" s="163"/>
    </row>
    <row r="30" spans="2:17">
      <c r="E30" s="156"/>
      <c r="F30" s="156"/>
      <c r="G30" s="156"/>
      <c r="H30" s="156"/>
      <c r="I30" s="161"/>
      <c r="J30" s="163"/>
      <c r="K30" s="161"/>
      <c r="L30" s="156"/>
      <c r="M30" s="156"/>
      <c r="N30" s="156"/>
      <c r="O30" s="157"/>
      <c r="P30" s="161"/>
      <c r="Q30" s="163"/>
    </row>
    <row r="31" spans="2:17">
      <c r="E31" s="156"/>
      <c r="F31" s="156"/>
      <c r="G31" s="156"/>
      <c r="H31" s="156"/>
      <c r="I31" s="161"/>
      <c r="J31" s="163"/>
      <c r="K31" s="161"/>
      <c r="L31" s="156"/>
      <c r="M31" s="156"/>
      <c r="N31" s="156"/>
      <c r="O31" s="159"/>
      <c r="P31" s="161"/>
      <c r="Q31" s="163"/>
    </row>
    <row r="32" spans="2:17">
      <c r="E32" s="156"/>
      <c r="F32" s="156"/>
      <c r="G32" s="156"/>
      <c r="H32" s="156"/>
      <c r="I32" s="161"/>
      <c r="J32" s="163"/>
      <c r="K32" s="161"/>
      <c r="L32" s="156"/>
      <c r="M32" s="156"/>
      <c r="N32" s="156"/>
      <c r="O32" s="156"/>
      <c r="P32" s="156"/>
      <c r="Q32" s="163"/>
    </row>
    <row r="33" spans="5:17">
      <c r="E33" s="156"/>
      <c r="F33" s="156"/>
      <c r="G33" s="156"/>
      <c r="H33" s="156"/>
      <c r="I33" s="161"/>
      <c r="J33" s="163"/>
      <c r="K33" s="161"/>
      <c r="L33" s="156"/>
      <c r="M33" s="156"/>
      <c r="N33" s="156"/>
      <c r="O33" s="156"/>
      <c r="P33" s="156"/>
      <c r="Q33" s="163"/>
    </row>
    <row r="34" spans="5:17">
      <c r="E34" s="156"/>
      <c r="F34" s="156"/>
      <c r="G34" s="156"/>
      <c r="H34" s="156"/>
      <c r="I34" s="161"/>
      <c r="J34" s="163"/>
      <c r="K34" s="161"/>
      <c r="L34" s="156"/>
      <c r="M34" s="156"/>
      <c r="N34" s="156"/>
      <c r="O34" s="159"/>
      <c r="P34" s="161"/>
      <c r="Q34" s="163"/>
    </row>
    <row r="35" spans="5:17">
      <c r="E35" s="156"/>
      <c r="F35" s="156"/>
      <c r="G35" s="156"/>
      <c r="H35" s="156"/>
      <c r="I35" s="161"/>
      <c r="J35" s="163"/>
      <c r="K35" s="161"/>
      <c r="L35" s="156"/>
      <c r="M35" s="156"/>
      <c r="N35" s="156"/>
      <c r="O35" s="159"/>
      <c r="P35" s="161"/>
      <c r="Q35" s="163"/>
    </row>
    <row r="36" spans="5:17">
      <c r="E36" s="156"/>
      <c r="F36" s="156"/>
      <c r="G36" s="156"/>
      <c r="H36" s="156"/>
      <c r="I36" s="161"/>
      <c r="J36" s="163"/>
      <c r="K36" s="161"/>
      <c r="L36" s="156"/>
      <c r="M36" s="156"/>
      <c r="N36" s="156"/>
      <c r="O36" s="159"/>
      <c r="P36" s="161"/>
      <c r="Q36" s="163"/>
    </row>
    <row r="37" spans="5:17">
      <c r="E37" s="156"/>
      <c r="F37" s="156"/>
      <c r="G37" s="156"/>
      <c r="H37" s="156"/>
      <c r="I37" s="161"/>
      <c r="J37" s="163"/>
      <c r="K37" s="161"/>
      <c r="L37" s="156"/>
      <c r="M37" s="156"/>
      <c r="N37" s="156"/>
      <c r="O37" s="159"/>
      <c r="P37" s="161"/>
      <c r="Q37" s="163"/>
    </row>
    <row r="38" spans="5:17">
      <c r="E38" s="150"/>
      <c r="F38" s="150"/>
      <c r="G38" s="150"/>
      <c r="H38" s="165"/>
      <c r="I38" s="166"/>
      <c r="K38" s="166"/>
      <c r="L38" s="167"/>
      <c r="M38" s="167"/>
      <c r="N38" s="167"/>
      <c r="O38" s="167"/>
      <c r="P38" s="167"/>
    </row>
    <row r="39" spans="5:17">
      <c r="E39" s="150"/>
      <c r="F39" s="150"/>
      <c r="G39" s="150"/>
      <c r="H39" s="165"/>
      <c r="I39" s="166"/>
      <c r="K39" s="166"/>
      <c r="L39" s="167"/>
      <c r="M39" s="167"/>
      <c r="N39" s="167"/>
      <c r="O39" s="167"/>
      <c r="P39" s="167"/>
    </row>
    <row r="40" spans="5:17">
      <c r="E40" s="167"/>
      <c r="F40" s="150"/>
      <c r="G40" s="168"/>
      <c r="H40" s="167"/>
      <c r="I40" s="167"/>
      <c r="K40" s="167"/>
      <c r="L40" s="167"/>
      <c r="M40" s="167"/>
      <c r="N40" s="167"/>
      <c r="O40" s="167"/>
      <c r="P40" s="167"/>
    </row>
    <row r="41" spans="5:17">
      <c r="E41" s="167"/>
      <c r="F41" s="167"/>
      <c r="G41" s="167"/>
      <c r="H41" s="167"/>
      <c r="I41" s="167"/>
      <c r="J41" s="167"/>
      <c r="L41" s="167"/>
      <c r="M41" s="167"/>
      <c r="N41" s="167"/>
      <c r="O41" s="167"/>
      <c r="P41" s="167"/>
    </row>
    <row r="42" spans="5:17">
      <c r="E42" s="167"/>
      <c r="F42" s="167"/>
      <c r="G42" s="167"/>
      <c r="H42" s="167"/>
      <c r="I42" s="167"/>
      <c r="J42" s="167"/>
      <c r="L42" s="167"/>
      <c r="M42" s="167"/>
      <c r="N42" s="167" t="s">
        <v>90</v>
      </c>
      <c r="O42" s="167"/>
      <c r="P42" s="167"/>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5"/>
  <sheetViews>
    <sheetView workbookViewId="0">
      <selection activeCell="G21" sqref="G21"/>
    </sheetView>
  </sheetViews>
  <sheetFormatPr baseColWidth="10" defaultRowHeight="15"/>
  <cols>
    <col min="2" max="2" width="30.6640625" bestFit="1" customWidth="1"/>
    <col min="3" max="3" width="7.33203125" customWidth="1"/>
    <col min="4" max="4" width="6.109375" customWidth="1"/>
    <col min="6" max="6" width="13.33203125" bestFit="1" customWidth="1"/>
    <col min="7" max="7" width="84.88671875" bestFit="1" customWidth="1"/>
    <col min="8" max="8" width="12.6640625" customWidth="1"/>
    <col min="12" max="16" width="0" hidden="1" customWidth="1"/>
  </cols>
  <sheetData>
    <row r="1" spans="2:17" ht="15.75" thickBot="1"/>
    <row r="2" spans="2:17" ht="23.25">
      <c r="B2" s="234" t="s">
        <v>432</v>
      </c>
      <c r="C2" s="235"/>
      <c r="D2" s="235"/>
      <c r="E2" s="235"/>
      <c r="F2" s="235"/>
      <c r="G2" s="235"/>
      <c r="H2" s="235"/>
      <c r="I2" s="235"/>
      <c r="J2" s="235"/>
      <c r="K2" s="235"/>
      <c r="L2" s="235"/>
      <c r="M2" s="235"/>
      <c r="N2" s="235"/>
      <c r="O2" s="235"/>
      <c r="P2" s="235"/>
      <c r="Q2" s="236"/>
    </row>
    <row r="3" spans="2:17" ht="36.950000000000003" customHeight="1">
      <c r="B3" s="237" t="s">
        <v>399</v>
      </c>
      <c r="C3" s="238"/>
      <c r="D3" s="238"/>
      <c r="E3" s="238"/>
      <c r="F3" s="238"/>
      <c r="G3" s="238"/>
      <c r="H3" s="238"/>
      <c r="I3" s="238"/>
      <c r="J3" s="238"/>
      <c r="K3" s="238"/>
      <c r="L3" s="238"/>
      <c r="M3" s="238"/>
      <c r="N3" s="238"/>
      <c r="O3" s="238"/>
      <c r="P3" s="238"/>
      <c r="Q3" s="239"/>
    </row>
    <row r="4" spans="2:17" ht="15.75">
      <c r="B4" s="240" t="s">
        <v>37</v>
      </c>
      <c r="C4" s="241"/>
      <c r="D4" s="241"/>
      <c r="E4" s="241"/>
      <c r="F4" s="241"/>
      <c r="G4" s="241"/>
      <c r="H4" s="241"/>
      <c r="I4" s="241"/>
      <c r="J4" s="241"/>
      <c r="K4" s="241"/>
      <c r="L4" s="241"/>
      <c r="M4" s="241"/>
      <c r="N4" s="241"/>
      <c r="O4" s="241"/>
      <c r="P4" s="241"/>
      <c r="Q4" s="242"/>
    </row>
    <row r="5" spans="2:17" ht="33.6" customHeight="1" thickBot="1">
      <c r="B5" s="243" t="s">
        <v>433</v>
      </c>
      <c r="C5" s="244"/>
      <c r="D5" s="244"/>
      <c r="E5" s="244"/>
      <c r="F5" s="244"/>
      <c r="G5" s="244"/>
      <c r="H5" s="244"/>
      <c r="I5" s="244"/>
      <c r="J5" s="244"/>
      <c r="K5" s="244"/>
      <c r="L5" s="244"/>
      <c r="M5" s="244"/>
      <c r="N5" s="244"/>
      <c r="O5" s="244"/>
      <c r="P5" s="244"/>
      <c r="Q5" s="245"/>
    </row>
    <row r="7" spans="2:17" ht="21" thickBot="1">
      <c r="B7" s="3" t="s">
        <v>46</v>
      </c>
      <c r="H7" s="2"/>
      <c r="I7" s="2"/>
      <c r="J7" s="2"/>
      <c r="K7" s="2"/>
    </row>
    <row r="8" spans="2:17" ht="15" customHeight="1">
      <c r="B8" s="1" t="s">
        <v>22</v>
      </c>
      <c r="C8" s="1">
        <v>30</v>
      </c>
      <c r="E8" s="246" t="s">
        <v>39</v>
      </c>
      <c r="F8" s="248" t="s">
        <v>40</v>
      </c>
      <c r="G8" s="248" t="s">
        <v>41</v>
      </c>
      <c r="H8" s="250" t="s">
        <v>400</v>
      </c>
      <c r="I8" s="250" t="s">
        <v>47</v>
      </c>
      <c r="J8" s="250"/>
      <c r="K8" s="250"/>
      <c r="L8" s="250"/>
      <c r="M8" s="250"/>
      <c r="N8" s="250"/>
      <c r="O8" s="250"/>
      <c r="P8" s="250"/>
      <c r="Q8" s="252"/>
    </row>
    <row r="9" spans="2:17" ht="47.25">
      <c r="B9" s="1" t="s">
        <v>23</v>
      </c>
      <c r="C9" s="1">
        <v>120</v>
      </c>
      <c r="E9" s="247"/>
      <c r="F9" s="249"/>
      <c r="G9" s="249"/>
      <c r="H9" s="251"/>
      <c r="I9" s="40" t="s">
        <v>401</v>
      </c>
      <c r="J9" s="40" t="s">
        <v>91</v>
      </c>
      <c r="K9" s="40" t="s">
        <v>402</v>
      </c>
      <c r="L9" s="41"/>
      <c r="M9" s="41"/>
      <c r="N9" s="41" t="s">
        <v>48</v>
      </c>
      <c r="O9" s="42">
        <v>0.3</v>
      </c>
      <c r="P9" s="41">
        <v>3</v>
      </c>
      <c r="Q9" s="43" t="s">
        <v>92</v>
      </c>
    </row>
    <row r="10" spans="2:17">
      <c r="B10" s="1" t="s">
        <v>24</v>
      </c>
      <c r="C10" s="1">
        <v>0</v>
      </c>
      <c r="E10" s="95" t="s">
        <v>403</v>
      </c>
      <c r="F10" s="96" t="s">
        <v>404</v>
      </c>
      <c r="G10" s="96" t="s">
        <v>405</v>
      </c>
      <c r="H10" s="96" t="s">
        <v>60</v>
      </c>
      <c r="I10" s="97">
        <v>10</v>
      </c>
      <c r="J10" s="98"/>
      <c r="K10" s="97"/>
      <c r="L10" s="99"/>
      <c r="M10" s="99"/>
      <c r="N10" s="99"/>
      <c r="O10" s="100"/>
      <c r="P10" s="99"/>
      <c r="Q10" s="101"/>
    </row>
    <row r="11" spans="2:17" ht="30">
      <c r="B11" s="1" t="s">
        <v>25</v>
      </c>
      <c r="C11" s="1">
        <f>SUM(C8:C10)</f>
        <v>150</v>
      </c>
      <c r="E11" s="102" t="s">
        <v>406</v>
      </c>
      <c r="F11" s="103" t="s">
        <v>404</v>
      </c>
      <c r="G11" s="103" t="s">
        <v>407</v>
      </c>
      <c r="H11" s="103" t="s">
        <v>60</v>
      </c>
      <c r="I11" s="104">
        <v>10</v>
      </c>
      <c r="J11" s="104"/>
      <c r="K11" s="104"/>
      <c r="L11" s="104"/>
      <c r="M11" s="104"/>
      <c r="N11" s="104"/>
      <c r="O11" s="104"/>
      <c r="P11" s="104"/>
      <c r="Q11" s="204"/>
    </row>
    <row r="12" spans="2:17">
      <c r="E12" s="102" t="s">
        <v>408</v>
      </c>
      <c r="F12" s="103" t="s">
        <v>404</v>
      </c>
      <c r="G12" s="103" t="s">
        <v>409</v>
      </c>
      <c r="H12" s="103" t="s">
        <v>7</v>
      </c>
      <c r="I12" s="104">
        <v>2</v>
      </c>
      <c r="J12" s="104"/>
      <c r="K12" s="104"/>
      <c r="L12" s="104"/>
      <c r="M12" s="104"/>
      <c r="N12" s="104"/>
      <c r="O12" s="104"/>
      <c r="P12" s="104"/>
      <c r="Q12" s="204"/>
    </row>
    <row r="13" spans="2:17" ht="30">
      <c r="E13" s="102" t="s">
        <v>410</v>
      </c>
      <c r="F13" s="103" t="s">
        <v>404</v>
      </c>
      <c r="G13" s="103" t="s">
        <v>411</v>
      </c>
      <c r="H13" s="103" t="s">
        <v>8</v>
      </c>
      <c r="I13" s="104">
        <v>5</v>
      </c>
      <c r="J13" s="104"/>
      <c r="K13" s="104"/>
      <c r="L13" s="104"/>
      <c r="M13" s="104"/>
      <c r="N13" s="104"/>
      <c r="O13" s="104"/>
      <c r="P13" s="104"/>
      <c r="Q13" s="204"/>
    </row>
    <row r="14" spans="2:17" ht="30">
      <c r="B14" s="6" t="s">
        <v>93</v>
      </c>
      <c r="E14" s="102" t="s">
        <v>412</v>
      </c>
      <c r="F14" s="103" t="s">
        <v>404</v>
      </c>
      <c r="G14" s="103" t="s">
        <v>413</v>
      </c>
      <c r="H14" s="106" t="s">
        <v>8</v>
      </c>
      <c r="I14" s="104">
        <v>5</v>
      </c>
      <c r="J14" s="104"/>
      <c r="K14" s="104"/>
      <c r="L14" s="104"/>
      <c r="M14" s="104"/>
      <c r="N14" s="104"/>
      <c r="O14" s="104"/>
      <c r="P14" s="104"/>
      <c r="Q14" s="204"/>
    </row>
    <row r="15" spans="2:17" ht="30">
      <c r="B15" s="1" t="s">
        <v>26</v>
      </c>
      <c r="C15" s="1">
        <f>'Principal - ABP'!O19</f>
        <v>0</v>
      </c>
      <c r="E15" s="102" t="s">
        <v>414</v>
      </c>
      <c r="F15" s="103" t="s">
        <v>404</v>
      </c>
      <c r="G15" s="103" t="s">
        <v>415</v>
      </c>
      <c r="H15" s="106" t="s">
        <v>8</v>
      </c>
      <c r="I15" s="104">
        <v>4</v>
      </c>
      <c r="J15" s="104"/>
      <c r="K15" s="104"/>
      <c r="L15" s="104"/>
      <c r="M15" s="104"/>
      <c r="N15" s="104"/>
      <c r="O15" s="104"/>
      <c r="P15" s="104"/>
      <c r="Q15" s="204"/>
    </row>
    <row r="16" spans="2:17" ht="30">
      <c r="B16" s="1" t="s">
        <v>27</v>
      </c>
      <c r="C16" s="1">
        <f>C9*C15</f>
        <v>0</v>
      </c>
      <c r="E16" s="102" t="s">
        <v>416</v>
      </c>
      <c r="F16" s="107" t="s">
        <v>404</v>
      </c>
      <c r="G16" s="107" t="s">
        <v>417</v>
      </c>
      <c r="H16" s="106" t="s">
        <v>8</v>
      </c>
      <c r="I16" s="104">
        <v>5</v>
      </c>
      <c r="J16" s="104"/>
      <c r="K16" s="104"/>
      <c r="L16" s="104"/>
      <c r="M16" s="104"/>
      <c r="N16" s="104"/>
      <c r="O16" s="104"/>
      <c r="P16" s="104"/>
      <c r="Q16" s="204"/>
    </row>
    <row r="17" spans="2:17" ht="60">
      <c r="B17" s="1" t="s">
        <v>28</v>
      </c>
      <c r="C17" s="1">
        <f>J43</f>
        <v>0</v>
      </c>
      <c r="E17" s="102" t="s">
        <v>418</v>
      </c>
      <c r="F17" s="103" t="s">
        <v>419</v>
      </c>
      <c r="G17" s="103" t="s">
        <v>420</v>
      </c>
      <c r="H17" s="96" t="s">
        <v>421</v>
      </c>
      <c r="I17" s="104">
        <v>87</v>
      </c>
      <c r="J17" s="104"/>
      <c r="K17" s="104"/>
      <c r="L17" s="104"/>
      <c r="M17" s="104"/>
      <c r="N17" s="104"/>
      <c r="O17" s="104"/>
      <c r="P17" s="104"/>
      <c r="Q17" s="204"/>
    </row>
    <row r="18" spans="2:17" ht="60">
      <c r="B18" s="1" t="s">
        <v>32</v>
      </c>
      <c r="C18" s="111" t="e">
        <f>C17/C16-1</f>
        <v>#DIV/0!</v>
      </c>
      <c r="E18" s="102" t="s">
        <v>422</v>
      </c>
      <c r="F18" s="106" t="s">
        <v>423</v>
      </c>
      <c r="G18" s="106" t="s">
        <v>424</v>
      </c>
      <c r="H18" s="106" t="s">
        <v>425</v>
      </c>
      <c r="I18" s="104">
        <v>10</v>
      </c>
      <c r="J18" s="104"/>
      <c r="K18" s="104"/>
      <c r="L18" s="104"/>
      <c r="M18" s="104"/>
      <c r="N18" s="104"/>
      <c r="O18" s="104"/>
      <c r="P18" s="104"/>
      <c r="Q18" s="204"/>
    </row>
    <row r="19" spans="2:17" ht="30">
      <c r="B19" s="1" t="s">
        <v>30</v>
      </c>
      <c r="C19" s="1">
        <f>C15*10</f>
        <v>0</v>
      </c>
      <c r="E19" s="109" t="s">
        <v>426</v>
      </c>
      <c r="F19" s="110" t="s">
        <v>427</v>
      </c>
      <c r="G19" s="110" t="s">
        <v>428</v>
      </c>
      <c r="H19" s="104" t="s">
        <v>425</v>
      </c>
      <c r="I19" s="104">
        <v>5</v>
      </c>
      <c r="J19" s="104"/>
      <c r="K19" s="104"/>
      <c r="L19" s="104"/>
      <c r="M19" s="104"/>
      <c r="N19" s="104"/>
      <c r="O19" s="104"/>
      <c r="P19" s="104"/>
      <c r="Q19" s="204"/>
    </row>
    <row r="20" spans="2:17" ht="15.75" thickBot="1">
      <c r="B20" s="1" t="s">
        <v>31</v>
      </c>
      <c r="C20" s="1">
        <f>Q43</f>
        <v>0</v>
      </c>
      <c r="E20" s="178" t="s">
        <v>429</v>
      </c>
      <c r="F20" s="205" t="s">
        <v>51</v>
      </c>
      <c r="G20" s="205" t="s">
        <v>430</v>
      </c>
      <c r="H20" s="179" t="s">
        <v>431</v>
      </c>
      <c r="I20" s="180">
        <v>7</v>
      </c>
      <c r="J20" s="181"/>
      <c r="K20" s="180"/>
      <c r="L20" s="179"/>
      <c r="M20" s="179"/>
      <c r="N20" s="179"/>
      <c r="O20" s="182"/>
      <c r="P20" s="180"/>
      <c r="Q20" s="183"/>
    </row>
    <row r="21" spans="2:17">
      <c r="E21" s="99"/>
      <c r="F21" s="99"/>
      <c r="G21" s="209" t="s">
        <v>42</v>
      </c>
      <c r="H21" s="99"/>
      <c r="I21" s="108">
        <f>SUM(I10:I20)</f>
        <v>150</v>
      </c>
      <c r="J21" s="98"/>
      <c r="K21" s="108"/>
      <c r="L21" s="99"/>
      <c r="M21" s="99"/>
      <c r="N21" s="99"/>
      <c r="O21" s="99"/>
      <c r="P21" s="99"/>
      <c r="Q21" s="98"/>
    </row>
    <row r="22" spans="2:17">
      <c r="E22" s="99"/>
      <c r="F22" s="99"/>
      <c r="G22" s="99"/>
      <c r="H22" s="99"/>
      <c r="I22" s="108"/>
      <c r="J22" s="98"/>
      <c r="K22" s="108"/>
      <c r="L22" s="99"/>
      <c r="M22" s="99"/>
      <c r="N22" s="99"/>
      <c r="O22" s="99"/>
      <c r="P22" s="99"/>
      <c r="Q22" s="98"/>
    </row>
    <row r="23" spans="2:17">
      <c r="E23" s="99"/>
      <c r="F23" s="99"/>
      <c r="G23" s="99"/>
      <c r="H23" s="99"/>
      <c r="I23" s="108"/>
      <c r="J23" s="98"/>
      <c r="K23" s="108"/>
      <c r="L23" s="99"/>
      <c r="M23" s="99"/>
      <c r="N23" s="99"/>
      <c r="O23" s="100"/>
      <c r="P23" s="108"/>
      <c r="Q23" s="98"/>
    </row>
    <row r="24" spans="2:17">
      <c r="E24" s="99"/>
      <c r="F24" s="99"/>
      <c r="G24" s="99"/>
      <c r="H24" s="99"/>
      <c r="I24" s="108"/>
      <c r="J24" s="98"/>
      <c r="K24" s="108"/>
      <c r="L24" s="99"/>
      <c r="M24" s="99"/>
      <c r="N24" s="99"/>
      <c r="O24" s="100"/>
      <c r="P24" s="108"/>
      <c r="Q24" s="98"/>
    </row>
    <row r="25" spans="2:17">
      <c r="E25" s="99"/>
      <c r="F25" s="99"/>
      <c r="G25" s="99"/>
      <c r="H25" s="99"/>
      <c r="I25" s="108"/>
      <c r="J25" s="98"/>
      <c r="K25" s="108"/>
      <c r="L25" s="99"/>
      <c r="M25" s="99"/>
      <c r="N25" s="99"/>
      <c r="O25" s="100"/>
      <c r="P25" s="108"/>
      <c r="Q25" s="98"/>
    </row>
    <row r="26" spans="2:17">
      <c r="E26" s="99"/>
      <c r="F26" s="99"/>
      <c r="G26" s="99"/>
      <c r="H26" s="99"/>
      <c r="I26" s="108"/>
      <c r="J26" s="98"/>
      <c r="K26" s="108"/>
      <c r="L26" s="99"/>
      <c r="M26" s="99"/>
      <c r="N26" s="99"/>
      <c r="O26" s="105"/>
      <c r="P26" s="108"/>
      <c r="Q26" s="98"/>
    </row>
    <row r="27" spans="2:17">
      <c r="E27" s="99"/>
      <c r="F27" s="99"/>
      <c r="G27" s="99"/>
      <c r="H27" s="99"/>
      <c r="I27" s="108"/>
      <c r="J27" s="98"/>
      <c r="K27" s="108"/>
      <c r="L27" s="99"/>
      <c r="M27" s="99"/>
      <c r="N27" s="99"/>
      <c r="O27" s="100"/>
      <c r="P27" s="108"/>
      <c r="Q27" s="98"/>
    </row>
    <row r="28" spans="2:17">
      <c r="E28" s="99"/>
      <c r="F28" s="99"/>
      <c r="G28" s="99"/>
      <c r="H28" s="99"/>
      <c r="I28" s="108"/>
      <c r="J28" s="98"/>
      <c r="K28" s="108"/>
      <c r="L28" s="99"/>
      <c r="M28" s="99"/>
      <c r="N28" s="99"/>
      <c r="O28" s="105"/>
      <c r="P28" s="108"/>
      <c r="Q28" s="98"/>
    </row>
    <row r="29" spans="2:17">
      <c r="E29" s="99"/>
      <c r="F29" s="99"/>
      <c r="G29" s="99"/>
      <c r="H29" s="99"/>
      <c r="I29" s="108"/>
      <c r="J29" s="98"/>
      <c r="K29" s="108"/>
      <c r="L29" s="99"/>
      <c r="M29" s="99"/>
      <c r="N29" s="99"/>
      <c r="O29" s="100"/>
      <c r="P29" s="99"/>
      <c r="Q29" s="98"/>
    </row>
    <row r="30" spans="2:17">
      <c r="E30" s="99"/>
      <c r="F30" s="99"/>
      <c r="G30" s="99"/>
      <c r="H30" s="99"/>
      <c r="I30" s="108"/>
      <c r="J30" s="98"/>
      <c r="K30" s="108"/>
      <c r="L30" s="99"/>
      <c r="M30" s="99"/>
      <c r="N30" s="99"/>
      <c r="O30" s="99"/>
      <c r="P30" s="99"/>
      <c r="Q30" s="98"/>
    </row>
    <row r="31" spans="2:17">
      <c r="E31" s="99"/>
      <c r="F31" s="99"/>
      <c r="G31" s="99"/>
      <c r="H31" s="99"/>
      <c r="I31" s="108"/>
      <c r="J31" s="98"/>
      <c r="K31" s="108"/>
      <c r="L31" s="99"/>
      <c r="M31" s="99"/>
      <c r="N31" s="99"/>
      <c r="O31" s="105"/>
      <c r="P31" s="108"/>
      <c r="Q31" s="98"/>
    </row>
    <row r="32" spans="2:17">
      <c r="E32" s="99"/>
      <c r="F32" s="99"/>
      <c r="G32" s="99"/>
      <c r="H32" s="99"/>
      <c r="I32" s="108"/>
      <c r="J32" s="98"/>
      <c r="K32" s="108"/>
      <c r="L32" s="99"/>
      <c r="M32" s="99"/>
      <c r="N32" s="99"/>
      <c r="O32" s="105"/>
      <c r="P32" s="108"/>
      <c r="Q32" s="98"/>
    </row>
    <row r="33" spans="5:17">
      <c r="E33" s="99"/>
      <c r="F33" s="99"/>
      <c r="G33" s="99"/>
      <c r="H33" s="99"/>
      <c r="I33" s="108"/>
      <c r="J33" s="98"/>
      <c r="K33" s="108"/>
      <c r="L33" s="99"/>
      <c r="M33" s="99"/>
      <c r="N33" s="99"/>
      <c r="O33" s="100"/>
      <c r="P33" s="108"/>
      <c r="Q33" s="98"/>
    </row>
    <row r="34" spans="5:17">
      <c r="E34" s="99"/>
      <c r="F34" s="99"/>
      <c r="G34" s="99"/>
      <c r="H34" s="99"/>
      <c r="I34" s="108"/>
      <c r="J34" s="98"/>
      <c r="K34" s="108"/>
      <c r="L34" s="99"/>
      <c r="M34" s="99"/>
      <c r="N34" s="99"/>
      <c r="O34" s="105"/>
      <c r="P34" s="108"/>
      <c r="Q34" s="98"/>
    </row>
    <row r="35" spans="5:17">
      <c r="E35" s="99"/>
      <c r="F35" s="99"/>
      <c r="G35" s="99"/>
      <c r="H35" s="99"/>
      <c r="I35" s="108"/>
      <c r="J35" s="98"/>
      <c r="K35" s="108"/>
      <c r="L35" s="99"/>
      <c r="M35" s="99"/>
      <c r="N35" s="99"/>
      <c r="O35" s="99"/>
      <c r="P35" s="99"/>
      <c r="Q35" s="98"/>
    </row>
    <row r="36" spans="5:17">
      <c r="E36" s="99"/>
      <c r="F36" s="99"/>
      <c r="G36" s="99"/>
      <c r="H36" s="99"/>
      <c r="I36" s="108"/>
      <c r="J36" s="98"/>
      <c r="K36" s="108"/>
      <c r="L36" s="99"/>
      <c r="M36" s="99"/>
      <c r="N36" s="99"/>
      <c r="O36" s="99"/>
      <c r="P36" s="99"/>
      <c r="Q36" s="98"/>
    </row>
    <row r="37" spans="5:17">
      <c r="E37" s="99"/>
      <c r="F37" s="99"/>
      <c r="G37" s="99"/>
      <c r="H37" s="99"/>
      <c r="I37" s="108"/>
      <c r="J37" s="98"/>
      <c r="K37" s="108"/>
      <c r="L37" s="99"/>
      <c r="M37" s="99"/>
      <c r="N37" s="99"/>
      <c r="O37" s="105"/>
      <c r="P37" s="108"/>
      <c r="Q37" s="98"/>
    </row>
    <row r="38" spans="5:17">
      <c r="E38" s="99"/>
      <c r="F38" s="99"/>
      <c r="G38" s="99"/>
      <c r="H38" s="99"/>
      <c r="I38" s="108"/>
      <c r="J38" s="98"/>
      <c r="K38" s="108"/>
      <c r="L38" s="99"/>
      <c r="M38" s="99"/>
      <c r="N38" s="99"/>
      <c r="O38" s="105"/>
      <c r="P38" s="108"/>
      <c r="Q38" s="98"/>
    </row>
    <row r="39" spans="5:17">
      <c r="E39" s="99"/>
      <c r="F39" s="99"/>
      <c r="G39" s="99"/>
      <c r="H39" s="99"/>
      <c r="I39" s="108"/>
      <c r="J39" s="98"/>
      <c r="K39" s="108"/>
      <c r="L39" s="99"/>
      <c r="M39" s="99"/>
      <c r="N39" s="99"/>
      <c r="O39" s="105"/>
      <c r="P39" s="108"/>
      <c r="Q39" s="98"/>
    </row>
    <row r="40" spans="5:17">
      <c r="E40" s="99"/>
      <c r="F40" s="99"/>
      <c r="G40" s="99"/>
      <c r="H40" s="99"/>
      <c r="I40" s="108"/>
      <c r="J40" s="98"/>
      <c r="K40" s="108"/>
      <c r="L40" s="99"/>
      <c r="M40" s="99"/>
      <c r="N40" s="99"/>
      <c r="O40" s="105"/>
      <c r="P40" s="108"/>
      <c r="Q40" s="98"/>
    </row>
    <row r="41" spans="5:17">
      <c r="E41" s="112"/>
      <c r="F41" s="34"/>
      <c r="G41" s="34"/>
      <c r="H41" s="35"/>
      <c r="I41" s="36"/>
      <c r="K41" s="36"/>
      <c r="L41" s="31">
        <v>32</v>
      </c>
      <c r="M41" s="31"/>
      <c r="N41" s="31"/>
      <c r="O41" s="31"/>
      <c r="P41" s="31"/>
    </row>
    <row r="42" spans="5:17">
      <c r="E42" s="112"/>
      <c r="F42" s="34"/>
      <c r="G42" s="34"/>
      <c r="H42" s="35"/>
      <c r="I42" s="36"/>
      <c r="K42" s="36"/>
      <c r="L42" s="31">
        <v>33</v>
      </c>
      <c r="M42" s="31"/>
      <c r="N42" s="31" t="s">
        <v>86</v>
      </c>
      <c r="O42" s="31"/>
      <c r="P42" s="31"/>
    </row>
    <row r="43" spans="5:17">
      <c r="E43" s="31"/>
      <c r="F43" s="39" t="s">
        <v>87</v>
      </c>
      <c r="G43" s="38" t="s">
        <v>42</v>
      </c>
      <c r="H43" s="31"/>
      <c r="I43" s="31">
        <v>96</v>
      </c>
      <c r="J43">
        <f>SUM(J10:J40)</f>
        <v>0</v>
      </c>
      <c r="K43" s="31">
        <v>10</v>
      </c>
      <c r="L43" s="31"/>
      <c r="M43" s="31"/>
      <c r="N43" s="31" t="s">
        <v>88</v>
      </c>
      <c r="O43" s="31">
        <v>96</v>
      </c>
      <c r="P43" s="31"/>
      <c r="Q43">
        <f>SUM(Q10:Q40)</f>
        <v>0</v>
      </c>
    </row>
    <row r="44" spans="5:17">
      <c r="E44" s="31"/>
      <c r="F44" s="31"/>
      <c r="G44" s="31"/>
      <c r="H44" s="31"/>
      <c r="I44" s="31"/>
      <c r="J44" s="31"/>
      <c r="L44" s="31"/>
      <c r="M44" s="31"/>
      <c r="N44" s="31" t="s">
        <v>89</v>
      </c>
      <c r="O44" s="31"/>
      <c r="P44" s="31"/>
    </row>
    <row r="45" spans="5:17">
      <c r="E45" s="31"/>
      <c r="F45" s="31"/>
      <c r="G45" s="31"/>
      <c r="H45" s="31"/>
      <c r="I45" s="31"/>
      <c r="J45" s="31"/>
      <c r="L45" s="31"/>
      <c r="M45" s="31"/>
      <c r="N45" s="31" t="s">
        <v>90</v>
      </c>
      <c r="O45" s="31"/>
      <c r="P45" s="31"/>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B13" sqref="B13"/>
    </sheetView>
  </sheetViews>
  <sheetFormatPr baseColWidth="10" defaultRowHeight="15"/>
  <cols>
    <col min="2" max="2" width="28.88671875" bestFit="1" customWidth="1"/>
  </cols>
  <sheetData>
    <row r="1" spans="2:11" ht="15.75" thickBot="1"/>
    <row r="2" spans="2:11" ht="23.25">
      <c r="B2" s="234" t="s">
        <v>566</v>
      </c>
      <c r="C2" s="235"/>
      <c r="D2" s="235"/>
      <c r="E2" s="235"/>
      <c r="F2" s="235"/>
      <c r="G2" s="235"/>
      <c r="H2" s="235"/>
      <c r="I2" s="235"/>
      <c r="J2" s="235"/>
      <c r="K2" s="236"/>
    </row>
    <row r="3" spans="2:11" ht="15.75" thickBot="1">
      <c r="B3" s="289" t="s">
        <v>557</v>
      </c>
      <c r="C3" s="290"/>
      <c r="D3" s="290"/>
      <c r="E3" s="290"/>
      <c r="F3" s="290"/>
      <c r="G3" s="290"/>
      <c r="H3" s="290"/>
      <c r="I3" s="290"/>
      <c r="J3" s="290"/>
      <c r="K3" s="291"/>
    </row>
    <row r="5" spans="2:11" ht="20.25">
      <c r="B5" s="3" t="s">
        <v>568</v>
      </c>
    </row>
    <row r="6" spans="2:11">
      <c r="B6" s="1" t="s">
        <v>22</v>
      </c>
      <c r="C6" s="1">
        <v>30</v>
      </c>
    </row>
    <row r="7" spans="2:11">
      <c r="B7" s="1" t="s">
        <v>558</v>
      </c>
      <c r="C7" s="1">
        <v>30</v>
      </c>
    </row>
    <row r="8" spans="2:11">
      <c r="B8" s="1" t="s">
        <v>559</v>
      </c>
      <c r="C8" s="1">
        <v>90</v>
      </c>
    </row>
    <row r="9" spans="2:11">
      <c r="B9" s="1" t="s">
        <v>25</v>
      </c>
      <c r="C9" s="1">
        <f>SUM(C6:C8)</f>
        <v>150</v>
      </c>
    </row>
    <row r="12" spans="2:11" ht="20.25">
      <c r="B12" s="6" t="s">
        <v>569</v>
      </c>
    </row>
    <row r="13" spans="2:11">
      <c r="B13" s="1" t="s">
        <v>26</v>
      </c>
      <c r="C13" s="1">
        <f>'Principal - ABP'!M19</f>
        <v>0</v>
      </c>
    </row>
    <row r="14" spans="2:11">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heetViews>
  <sheetFormatPr baseColWidth="10" defaultRowHeight="15"/>
  <cols>
    <col min="2" max="2" width="28.88671875" bestFit="1" customWidth="1"/>
  </cols>
  <sheetData>
    <row r="1" spans="2:11" ht="15.75" thickBot="1"/>
    <row r="2" spans="2:11" ht="23.25">
      <c r="B2" s="234" t="s">
        <v>560</v>
      </c>
      <c r="C2" s="235"/>
      <c r="D2" s="235"/>
      <c r="E2" s="235"/>
      <c r="F2" s="235"/>
      <c r="G2" s="235"/>
      <c r="H2" s="235"/>
      <c r="I2" s="235"/>
      <c r="J2" s="235"/>
      <c r="K2" s="236"/>
    </row>
    <row r="3" spans="2:11" ht="15.75" thickBot="1">
      <c r="B3" s="289" t="s">
        <v>557</v>
      </c>
      <c r="C3" s="290"/>
      <c r="D3" s="290"/>
      <c r="E3" s="290"/>
      <c r="F3" s="290"/>
      <c r="G3" s="290"/>
      <c r="H3" s="290"/>
      <c r="I3" s="290"/>
      <c r="J3" s="290"/>
      <c r="K3" s="291"/>
    </row>
    <row r="5" spans="2:11" ht="20.25">
      <c r="B5" s="3" t="s">
        <v>561</v>
      </c>
    </row>
    <row r="6" spans="2:11">
      <c r="B6" s="1" t="s">
        <v>22</v>
      </c>
      <c r="C6" s="1">
        <v>30</v>
      </c>
    </row>
    <row r="7" spans="2:11">
      <c r="B7" s="1" t="s">
        <v>558</v>
      </c>
      <c r="C7" s="1">
        <v>30</v>
      </c>
    </row>
    <row r="8" spans="2:11">
      <c r="B8" s="1" t="s">
        <v>559</v>
      </c>
      <c r="C8" s="1">
        <v>90</v>
      </c>
    </row>
    <row r="9" spans="2:11">
      <c r="B9" s="1" t="s">
        <v>25</v>
      </c>
      <c r="C9" s="1">
        <f>SUM(C6:C8)</f>
        <v>150</v>
      </c>
    </row>
    <row r="12" spans="2:11" ht="20.25">
      <c r="B12" s="6" t="s">
        <v>562</v>
      </c>
    </row>
    <row r="13" spans="2:11">
      <c r="B13" s="1" t="s">
        <v>26</v>
      </c>
      <c r="C13" s="1">
        <f>'Principal - ABP'!N19</f>
        <v>0</v>
      </c>
    </row>
    <row r="14" spans="2:11">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C26" sqref="C26"/>
    </sheetView>
  </sheetViews>
  <sheetFormatPr baseColWidth="10" defaultRowHeight="15"/>
  <cols>
    <col min="2" max="2" width="28.88671875" bestFit="1" customWidth="1"/>
  </cols>
  <sheetData>
    <row r="1" spans="2:11" ht="15.75" thickBot="1"/>
    <row r="2" spans="2:11" ht="23.25">
      <c r="B2" s="234" t="s">
        <v>563</v>
      </c>
      <c r="C2" s="235"/>
      <c r="D2" s="235"/>
      <c r="E2" s="235"/>
      <c r="F2" s="235"/>
      <c r="G2" s="235"/>
      <c r="H2" s="235"/>
      <c r="I2" s="235"/>
      <c r="J2" s="235"/>
      <c r="K2" s="236"/>
    </row>
    <row r="3" spans="2:11" ht="15.75" thickBot="1">
      <c r="B3" s="289" t="s">
        <v>557</v>
      </c>
      <c r="C3" s="290"/>
      <c r="D3" s="290"/>
      <c r="E3" s="290"/>
      <c r="F3" s="290"/>
      <c r="G3" s="290"/>
      <c r="H3" s="290"/>
      <c r="I3" s="290"/>
      <c r="J3" s="290"/>
      <c r="K3" s="291"/>
    </row>
    <row r="5" spans="2:11" ht="20.25">
      <c r="B5" s="3" t="s">
        <v>564</v>
      </c>
    </row>
    <row r="6" spans="2:11">
      <c r="B6" s="1" t="s">
        <v>22</v>
      </c>
      <c r="C6" s="1">
        <v>30</v>
      </c>
    </row>
    <row r="7" spans="2:11">
      <c r="B7" s="1" t="s">
        <v>558</v>
      </c>
      <c r="C7" s="1">
        <v>30</v>
      </c>
    </row>
    <row r="8" spans="2:11">
      <c r="B8" s="1" t="s">
        <v>559</v>
      </c>
      <c r="C8" s="1">
        <v>90</v>
      </c>
    </row>
    <row r="9" spans="2:11">
      <c r="B9" s="1" t="s">
        <v>25</v>
      </c>
      <c r="C9" s="1">
        <f>SUM(C6:C8)</f>
        <v>150</v>
      </c>
    </row>
    <row r="12" spans="2:11" ht="20.25">
      <c r="B12" s="6" t="s">
        <v>565</v>
      </c>
    </row>
    <row r="13" spans="2:11">
      <c r="B13" s="1" t="s">
        <v>26</v>
      </c>
      <c r="C13" s="1">
        <f>'Principal - ABP'!P19</f>
        <v>0</v>
      </c>
    </row>
    <row r="14" spans="2:11">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5"/>
  <sheetViews>
    <sheetView topLeftCell="C28" zoomScale="80" zoomScaleNormal="80" workbookViewId="0">
      <selection activeCell="G47" sqref="G47"/>
    </sheetView>
  </sheetViews>
  <sheetFormatPr baseColWidth="10" defaultRowHeight="15"/>
  <cols>
    <col min="1" max="1" width="5.88671875" customWidth="1"/>
    <col min="2" max="2" width="30.6640625" bestFit="1" customWidth="1"/>
    <col min="4" max="4" width="4.6640625" customWidth="1"/>
    <col min="6" max="6" width="14.6640625" customWidth="1"/>
    <col min="7" max="7" width="82" bestFit="1" customWidth="1"/>
    <col min="8" max="8" width="6.109375" customWidth="1"/>
    <col min="9" max="9" width="11.33203125" bestFit="1" customWidth="1"/>
    <col min="10" max="10" width="11.109375" customWidth="1"/>
    <col min="13" max="13" width="3.88671875" customWidth="1"/>
    <col min="14" max="14" width="15.109375" hidden="1" customWidth="1"/>
    <col min="15" max="15" width="11.88671875" hidden="1" customWidth="1"/>
    <col min="16" max="16" width="6.6640625" hidden="1" customWidth="1"/>
  </cols>
  <sheetData>
    <row r="1" spans="2:16" ht="15.75" thickBot="1"/>
    <row r="2" spans="2:16" ht="23.25">
      <c r="B2" s="234" t="s">
        <v>45</v>
      </c>
      <c r="C2" s="235"/>
      <c r="D2" s="235"/>
      <c r="E2" s="235"/>
      <c r="F2" s="235"/>
      <c r="G2" s="235"/>
      <c r="H2" s="235"/>
      <c r="I2" s="235"/>
      <c r="J2" s="235"/>
      <c r="K2" s="235"/>
      <c r="L2" s="236"/>
    </row>
    <row r="3" spans="2:16" ht="36.950000000000003" customHeight="1">
      <c r="B3" s="237" t="s">
        <v>95</v>
      </c>
      <c r="C3" s="238"/>
      <c r="D3" s="238"/>
      <c r="E3" s="238"/>
      <c r="F3" s="238"/>
      <c r="G3" s="238"/>
      <c r="H3" s="238"/>
      <c r="I3" s="238"/>
      <c r="J3" s="238"/>
      <c r="K3" s="238"/>
      <c r="L3" s="239"/>
    </row>
    <row r="4" spans="2:16" ht="15.75">
      <c r="B4" s="240" t="s">
        <v>37</v>
      </c>
      <c r="C4" s="241"/>
      <c r="D4" s="241"/>
      <c r="E4" s="241"/>
      <c r="F4" s="241"/>
      <c r="G4" s="241"/>
      <c r="H4" s="241"/>
      <c r="I4" s="241"/>
      <c r="J4" s="241"/>
      <c r="K4" s="241"/>
      <c r="L4" s="242"/>
    </row>
    <row r="5" spans="2:16" ht="33" customHeight="1" thickBot="1">
      <c r="B5" s="243" t="s">
        <v>94</v>
      </c>
      <c r="C5" s="244"/>
      <c r="D5" s="244"/>
      <c r="E5" s="244"/>
      <c r="F5" s="244"/>
      <c r="G5" s="244"/>
      <c r="H5" s="244"/>
      <c r="I5" s="244"/>
      <c r="J5" s="244"/>
      <c r="K5" s="244"/>
      <c r="L5" s="245"/>
    </row>
    <row r="7" spans="2:16" ht="21" thickBot="1">
      <c r="B7" s="3" t="s">
        <v>46</v>
      </c>
      <c r="H7" s="2"/>
      <c r="I7" s="2"/>
      <c r="J7" s="2"/>
      <c r="K7" s="2"/>
    </row>
    <row r="8" spans="2:16" ht="15" customHeight="1">
      <c r="B8" s="1" t="s">
        <v>22</v>
      </c>
      <c r="C8" s="1">
        <v>30</v>
      </c>
      <c r="E8" s="246" t="s">
        <v>39</v>
      </c>
      <c r="F8" s="248" t="s">
        <v>100</v>
      </c>
      <c r="G8" s="248" t="s">
        <v>41</v>
      </c>
      <c r="H8" s="250" t="s">
        <v>29</v>
      </c>
      <c r="I8" s="250" t="s">
        <v>47</v>
      </c>
      <c r="J8" s="250"/>
      <c r="K8" s="250"/>
      <c r="L8" s="252"/>
    </row>
    <row r="9" spans="2:16" ht="47.25">
      <c r="B9" s="1" t="s">
        <v>23</v>
      </c>
      <c r="C9" s="1">
        <v>96</v>
      </c>
      <c r="E9" s="247"/>
      <c r="F9" s="249"/>
      <c r="G9" s="249"/>
      <c r="H9" s="251"/>
      <c r="I9" s="40" t="s">
        <v>397</v>
      </c>
      <c r="J9" s="40" t="s">
        <v>91</v>
      </c>
      <c r="K9" s="40" t="s">
        <v>398</v>
      </c>
      <c r="L9" s="43" t="s">
        <v>92</v>
      </c>
      <c r="N9" s="53" t="s">
        <v>99</v>
      </c>
      <c r="O9" s="53" t="s">
        <v>143</v>
      </c>
      <c r="P9" t="s">
        <v>142</v>
      </c>
    </row>
    <row r="10" spans="2:16">
      <c r="B10" s="1" t="s">
        <v>24</v>
      </c>
      <c r="C10" s="1">
        <v>24</v>
      </c>
      <c r="E10" s="44" t="s">
        <v>49</v>
      </c>
      <c r="F10" s="32" t="s">
        <v>96</v>
      </c>
      <c r="G10" s="32" t="s">
        <v>97</v>
      </c>
      <c r="H10" s="33">
        <v>0</v>
      </c>
      <c r="I10" s="54">
        <f>VLOOKUP(F10,$N$18:$P$20,2,FALSE)/VLOOKUP(F10,$N$18:$P$20,3,FALSE)*96</f>
        <v>1.6</v>
      </c>
      <c r="J10" s="35">
        <f>$C$20*I10</f>
        <v>9.6000000000000014</v>
      </c>
      <c r="K10" s="54">
        <f>VLOOKUP(F10,$N$18:$P$20,2,FALSE)/VLOOKUP(F10,$N$18:$P$20,3,FALSE)*10</f>
        <v>0.16666666666666666</v>
      </c>
      <c r="L10" s="55">
        <f t="shared" ref="L10:L15" si="0">$C$20*K10</f>
        <v>1</v>
      </c>
      <c r="N10" t="s">
        <v>96</v>
      </c>
      <c r="O10" s="50">
        <v>0.1</v>
      </c>
      <c r="P10">
        <f>COUNTIF($F$10:$F$51,"Especificación")</f>
        <v>4</v>
      </c>
    </row>
    <row r="11" spans="2:16">
      <c r="B11" s="1" t="s">
        <v>25</v>
      </c>
      <c r="C11" s="1">
        <f>SUM(C8:C10)</f>
        <v>150</v>
      </c>
      <c r="E11" s="45" t="s">
        <v>52</v>
      </c>
      <c r="F11" s="34" t="s">
        <v>96</v>
      </c>
      <c r="G11" s="34" t="s">
        <v>115</v>
      </c>
      <c r="H11" s="35">
        <v>0</v>
      </c>
      <c r="I11" s="54">
        <f t="shared" ref="I11:I15" si="1">VLOOKUP(F11,$N$18:$P$20,2,FALSE)/VLOOKUP(F11,$N$18:$P$20,3,FALSE)*96</f>
        <v>1.6</v>
      </c>
      <c r="J11" s="35">
        <f>$C$20*I11</f>
        <v>9.6000000000000014</v>
      </c>
      <c r="K11" s="54">
        <f t="shared" ref="K11:K15" si="2">VLOOKUP(F11,$N$18:$P$20,2,FALSE)/VLOOKUP(F11,$N$18:$P$20,3,FALSE)*10</f>
        <v>0.16666666666666666</v>
      </c>
      <c r="L11" s="55">
        <f t="shared" si="0"/>
        <v>1</v>
      </c>
      <c r="N11" t="s">
        <v>48</v>
      </c>
      <c r="O11" s="50">
        <v>0.35</v>
      </c>
      <c r="P11">
        <f>COUNTIF($F$10:$F$51,"Planificación")</f>
        <v>13</v>
      </c>
    </row>
    <row r="12" spans="2:16">
      <c r="B12" s="5"/>
      <c r="C12" s="5"/>
      <c r="E12" s="45" t="s">
        <v>53</v>
      </c>
      <c r="F12" s="34" t="s">
        <v>96</v>
      </c>
      <c r="G12" s="34" t="s">
        <v>114</v>
      </c>
      <c r="H12" s="35">
        <v>0</v>
      </c>
      <c r="I12" s="54">
        <f t="shared" si="1"/>
        <v>1.6</v>
      </c>
      <c r="J12" s="35">
        <f t="shared" ref="J12:J14" si="3">$C$20*I12</f>
        <v>9.6000000000000014</v>
      </c>
      <c r="K12" s="54">
        <f t="shared" si="2"/>
        <v>0.16666666666666666</v>
      </c>
      <c r="L12" s="55">
        <f t="shared" si="0"/>
        <v>1</v>
      </c>
      <c r="N12" t="s">
        <v>51</v>
      </c>
      <c r="O12" s="50">
        <v>0.3</v>
      </c>
      <c r="P12">
        <f>COUNTIF($F$10:$F$51,"Seguimiento")</f>
        <v>13</v>
      </c>
    </row>
    <row r="13" spans="2:16">
      <c r="E13" s="45" t="s">
        <v>54</v>
      </c>
      <c r="F13" s="34" t="s">
        <v>50</v>
      </c>
      <c r="G13" s="34" t="s">
        <v>107</v>
      </c>
      <c r="H13" s="35">
        <v>0</v>
      </c>
      <c r="I13" s="54">
        <f t="shared" si="1"/>
        <v>9.6000000000000014</v>
      </c>
      <c r="J13" s="35">
        <f t="shared" si="3"/>
        <v>57.600000000000009</v>
      </c>
      <c r="K13" s="54">
        <f t="shared" si="2"/>
        <v>1</v>
      </c>
      <c r="L13" s="55">
        <f t="shared" si="0"/>
        <v>6</v>
      </c>
      <c r="N13" t="s">
        <v>50</v>
      </c>
      <c r="O13" s="50">
        <v>0.15</v>
      </c>
      <c r="P13">
        <f>COUNTIF($F$10:$F$51,"Estimación")</f>
        <v>2</v>
      </c>
    </row>
    <row r="14" spans="2:16">
      <c r="E14" s="45" t="s">
        <v>55</v>
      </c>
      <c r="F14" s="34" t="s">
        <v>48</v>
      </c>
      <c r="G14" s="34" t="s">
        <v>101</v>
      </c>
      <c r="H14" s="35">
        <v>0</v>
      </c>
      <c r="I14" s="54">
        <f t="shared" si="1"/>
        <v>4.8000000000000007</v>
      </c>
      <c r="J14" s="35">
        <f t="shared" si="3"/>
        <v>28.800000000000004</v>
      </c>
      <c r="K14" s="54">
        <f t="shared" si="2"/>
        <v>0.5</v>
      </c>
      <c r="L14" s="55">
        <f t="shared" si="0"/>
        <v>3</v>
      </c>
      <c r="N14" t="s">
        <v>57</v>
      </c>
      <c r="O14" s="50">
        <v>0.1</v>
      </c>
      <c r="P14">
        <f>COUNTIF($F$10:$F$51,"Presentación")</f>
        <v>6</v>
      </c>
    </row>
    <row r="15" spans="2:16">
      <c r="E15" s="45" t="s">
        <v>58</v>
      </c>
      <c r="F15" s="34" t="s">
        <v>48</v>
      </c>
      <c r="G15" s="34" t="s">
        <v>102</v>
      </c>
      <c r="H15" s="35">
        <v>0</v>
      </c>
      <c r="I15" s="54">
        <f t="shared" si="1"/>
        <v>4.8000000000000007</v>
      </c>
      <c r="J15" s="35">
        <f>$C$20*I15</f>
        <v>28.800000000000004</v>
      </c>
      <c r="K15" s="54">
        <f t="shared" si="2"/>
        <v>0.5</v>
      </c>
      <c r="L15" s="55">
        <f t="shared" si="0"/>
        <v>3</v>
      </c>
      <c r="O15" s="52">
        <f>SUM(O10:O14)</f>
        <v>1</v>
      </c>
      <c r="P15">
        <f>SUM(P10:P14)</f>
        <v>38</v>
      </c>
    </row>
    <row r="16" spans="2:16">
      <c r="E16" s="45"/>
      <c r="F16" s="34"/>
      <c r="G16" s="34"/>
      <c r="H16" s="35"/>
      <c r="I16" s="36"/>
      <c r="J16" s="35"/>
      <c r="K16" s="54"/>
      <c r="L16" s="55"/>
      <c r="O16" s="52"/>
    </row>
    <row r="17" spans="2:16">
      <c r="E17" s="45" t="s">
        <v>59</v>
      </c>
      <c r="F17" s="34" t="s">
        <v>48</v>
      </c>
      <c r="G17" s="34" t="s">
        <v>103</v>
      </c>
      <c r="H17" s="35">
        <v>1</v>
      </c>
      <c r="I17" s="54">
        <f>VLOOKUP(F17,$N$24:$P$26,2,FALSE)/VLOOKUP(F17,$N$24:$P$26,3,FALSE)*96</f>
        <v>3.84</v>
      </c>
      <c r="J17" s="35">
        <f t="shared" ref="J17:J25" si="4">$C$20*I17</f>
        <v>23.04</v>
      </c>
      <c r="K17" s="54">
        <f>VLOOKUP(F17,$N$24:$P$26,2,FALSE)/VLOOKUP(F17,$N$24:$P$26,3,FALSE)*10</f>
        <v>0.4</v>
      </c>
      <c r="L17" s="55">
        <f t="shared" ref="L17:L27" si="5">$C$20*K17</f>
        <v>2.4000000000000004</v>
      </c>
      <c r="N17" t="s">
        <v>60</v>
      </c>
      <c r="O17" s="52"/>
    </row>
    <row r="18" spans="2:16">
      <c r="E18" s="45" t="s">
        <v>61</v>
      </c>
      <c r="F18" s="34" t="s">
        <v>48</v>
      </c>
      <c r="G18" s="34" t="s">
        <v>104</v>
      </c>
      <c r="H18" s="35">
        <v>1</v>
      </c>
      <c r="I18" s="54">
        <f t="shared" ref="I18:I27" si="6">VLOOKUP(F18,$N$24:$P$26,2,FALSE)/VLOOKUP(F18,$N$24:$P$26,3,FALSE)*96</f>
        <v>3.84</v>
      </c>
      <c r="J18" s="35">
        <f t="shared" si="4"/>
        <v>23.04</v>
      </c>
      <c r="K18" s="54">
        <f t="shared" ref="K18:K27" si="7">VLOOKUP(F18,$N$24:$P$26,2,FALSE)/VLOOKUP(F18,$N$24:$P$26,3,FALSE)*10</f>
        <v>0.4</v>
      </c>
      <c r="L18" s="55">
        <f t="shared" si="5"/>
        <v>2.4000000000000004</v>
      </c>
      <c r="N18" t="s">
        <v>96</v>
      </c>
      <c r="O18" s="50">
        <v>0.05</v>
      </c>
      <c r="P18">
        <f>COUNTIF($F$10:$F$15,"Especificación")</f>
        <v>3</v>
      </c>
    </row>
    <row r="19" spans="2:16" ht="18" customHeight="1">
      <c r="B19" s="6" t="s">
        <v>93</v>
      </c>
      <c r="E19" s="45" t="s">
        <v>62</v>
      </c>
      <c r="F19" s="34" t="s">
        <v>48</v>
      </c>
      <c r="G19" s="34" t="s">
        <v>105</v>
      </c>
      <c r="H19" s="35">
        <v>1</v>
      </c>
      <c r="I19" s="54">
        <f t="shared" si="6"/>
        <v>3.84</v>
      </c>
      <c r="J19" s="35">
        <f t="shared" si="4"/>
        <v>23.04</v>
      </c>
      <c r="K19" s="54">
        <f t="shared" si="7"/>
        <v>0.4</v>
      </c>
      <c r="L19" s="55">
        <f t="shared" si="5"/>
        <v>2.4000000000000004</v>
      </c>
      <c r="N19" t="s">
        <v>48</v>
      </c>
      <c r="O19" s="50">
        <v>0.1</v>
      </c>
      <c r="P19">
        <f>COUNTIF($F$10:$F$15,"Planificación")</f>
        <v>2</v>
      </c>
    </row>
    <row r="20" spans="2:16">
      <c r="B20" s="1" t="s">
        <v>26</v>
      </c>
      <c r="C20" s="1">
        <f>'Principal - ABP'!E19</f>
        <v>6</v>
      </c>
      <c r="E20" s="45" t="s">
        <v>63</v>
      </c>
      <c r="F20" s="34" t="s">
        <v>48</v>
      </c>
      <c r="G20" s="34" t="s">
        <v>106</v>
      </c>
      <c r="H20" s="35">
        <v>1</v>
      </c>
      <c r="I20" s="54">
        <f t="shared" si="6"/>
        <v>3.84</v>
      </c>
      <c r="J20" s="35">
        <f t="shared" si="4"/>
        <v>23.04</v>
      </c>
      <c r="K20" s="54">
        <f t="shared" si="7"/>
        <v>0.4</v>
      </c>
      <c r="L20" s="55">
        <f t="shared" si="5"/>
        <v>2.4000000000000004</v>
      </c>
      <c r="N20" t="s">
        <v>50</v>
      </c>
      <c r="O20" s="50">
        <v>0.1</v>
      </c>
      <c r="P20">
        <f>COUNTIF($F$10:$F$15,"Estimación")</f>
        <v>1</v>
      </c>
    </row>
    <row r="21" spans="2:16">
      <c r="B21" s="1" t="s">
        <v>27</v>
      </c>
      <c r="C21" s="1">
        <f>C9*C20</f>
        <v>576</v>
      </c>
      <c r="E21" s="45" t="s">
        <v>64</v>
      </c>
      <c r="F21" s="51" t="s">
        <v>48</v>
      </c>
      <c r="G21" s="51" t="s">
        <v>98</v>
      </c>
      <c r="H21" s="35">
        <v>1</v>
      </c>
      <c r="I21" s="54">
        <f t="shared" si="6"/>
        <v>3.84</v>
      </c>
      <c r="J21" s="35">
        <f t="shared" si="4"/>
        <v>23.04</v>
      </c>
      <c r="K21" s="54">
        <f t="shared" si="7"/>
        <v>0.4</v>
      </c>
      <c r="L21" s="55">
        <f t="shared" si="5"/>
        <v>2.4000000000000004</v>
      </c>
      <c r="N21" s="29" t="s">
        <v>65</v>
      </c>
      <c r="O21" s="52">
        <f>SUM(O18:O20)</f>
        <v>0.25</v>
      </c>
      <c r="P21">
        <f>SUM(P18:P20)</f>
        <v>6</v>
      </c>
    </row>
    <row r="22" spans="2:16">
      <c r="B22" s="1" t="s">
        <v>28</v>
      </c>
      <c r="C22" s="1">
        <f>J53</f>
        <v>576.00000000000034</v>
      </c>
      <c r="E22" s="45" t="s">
        <v>66</v>
      </c>
      <c r="F22" s="32" t="s">
        <v>51</v>
      </c>
      <c r="G22" s="32" t="s">
        <v>108</v>
      </c>
      <c r="H22" s="33">
        <v>1</v>
      </c>
      <c r="I22" s="54">
        <f t="shared" si="6"/>
        <v>3.5999999999999996</v>
      </c>
      <c r="J22" s="35">
        <f t="shared" si="4"/>
        <v>21.599999999999998</v>
      </c>
      <c r="K22" s="54">
        <f t="shared" si="7"/>
        <v>0.375</v>
      </c>
      <c r="L22" s="55">
        <f t="shared" si="5"/>
        <v>2.25</v>
      </c>
      <c r="O22" s="50"/>
    </row>
    <row r="23" spans="2:16">
      <c r="B23" s="1" t="s">
        <v>32</v>
      </c>
      <c r="C23" s="4">
        <f>C22/C21-1</f>
        <v>0</v>
      </c>
      <c r="E23" s="45" t="s">
        <v>67</v>
      </c>
      <c r="F23" s="34" t="s">
        <v>51</v>
      </c>
      <c r="G23" s="34" t="s">
        <v>109</v>
      </c>
      <c r="H23" s="37">
        <v>1</v>
      </c>
      <c r="I23" s="54">
        <f t="shared" si="6"/>
        <v>3.5999999999999996</v>
      </c>
      <c r="J23" s="35">
        <f t="shared" si="4"/>
        <v>21.599999999999998</v>
      </c>
      <c r="K23" s="54">
        <f t="shared" si="7"/>
        <v>0.375</v>
      </c>
      <c r="L23" s="55">
        <f t="shared" si="5"/>
        <v>2.25</v>
      </c>
      <c r="N23" t="s">
        <v>7</v>
      </c>
    </row>
    <row r="24" spans="2:16">
      <c r="B24" s="1" t="s">
        <v>30</v>
      </c>
      <c r="C24" s="1">
        <f>C20*10</f>
        <v>60</v>
      </c>
      <c r="E24" s="45" t="s">
        <v>68</v>
      </c>
      <c r="F24" s="34" t="s">
        <v>51</v>
      </c>
      <c r="G24" s="34" t="s">
        <v>110</v>
      </c>
      <c r="H24" s="33">
        <v>1</v>
      </c>
      <c r="I24" s="54">
        <f t="shared" si="6"/>
        <v>3.5999999999999996</v>
      </c>
      <c r="J24" s="35">
        <f t="shared" si="4"/>
        <v>21.599999999999998</v>
      </c>
      <c r="K24" s="54">
        <f t="shared" si="7"/>
        <v>0.375</v>
      </c>
      <c r="L24" s="55">
        <f t="shared" si="5"/>
        <v>2.25</v>
      </c>
      <c r="N24" t="s">
        <v>48</v>
      </c>
      <c r="O24" s="50">
        <v>0.2</v>
      </c>
      <c r="P24">
        <f>COUNTIF($F$17:$F$27,"Planificación")</f>
        <v>5</v>
      </c>
    </row>
    <row r="25" spans="2:16">
      <c r="B25" s="1" t="s">
        <v>31</v>
      </c>
      <c r="C25" s="1">
        <f>L53</f>
        <v>59.999999999999993</v>
      </c>
      <c r="E25" s="45" t="s">
        <v>69</v>
      </c>
      <c r="F25" s="34" t="s">
        <v>51</v>
      </c>
      <c r="G25" s="34" t="s">
        <v>111</v>
      </c>
      <c r="H25" s="35">
        <v>1</v>
      </c>
      <c r="I25" s="54">
        <f t="shared" si="6"/>
        <v>3.5999999999999996</v>
      </c>
      <c r="J25" s="35">
        <f t="shared" si="4"/>
        <v>21.599999999999998</v>
      </c>
      <c r="K25" s="54">
        <f t="shared" si="7"/>
        <v>0.375</v>
      </c>
      <c r="L25" s="55">
        <f t="shared" si="5"/>
        <v>2.25</v>
      </c>
      <c r="N25" t="s">
        <v>51</v>
      </c>
      <c r="O25" s="50">
        <v>0.15</v>
      </c>
      <c r="P25">
        <f>COUNTIF($F$17:$F$27,"Seguimiento")</f>
        <v>4</v>
      </c>
    </row>
    <row r="26" spans="2:16">
      <c r="E26" s="45" t="s">
        <v>70</v>
      </c>
      <c r="F26" s="34" t="s">
        <v>56</v>
      </c>
      <c r="G26" s="34" t="s">
        <v>112</v>
      </c>
      <c r="H26" s="35">
        <v>1</v>
      </c>
      <c r="I26" s="54">
        <f t="shared" si="6"/>
        <v>2.4000000000000004</v>
      </c>
      <c r="J26" s="35">
        <f>$C$20*I26</f>
        <v>14.400000000000002</v>
      </c>
      <c r="K26" s="54">
        <f t="shared" si="7"/>
        <v>0.25</v>
      </c>
      <c r="L26" s="55">
        <f t="shared" si="5"/>
        <v>1.5</v>
      </c>
      <c r="N26" t="s">
        <v>56</v>
      </c>
      <c r="O26" s="50">
        <v>0.05</v>
      </c>
      <c r="P26">
        <f>COUNTIF($F$17:$F$27,"Presentación")</f>
        <v>2</v>
      </c>
    </row>
    <row r="27" spans="2:16">
      <c r="E27" s="45" t="s">
        <v>71</v>
      </c>
      <c r="F27" s="34" t="s">
        <v>56</v>
      </c>
      <c r="G27" s="34" t="s">
        <v>113</v>
      </c>
      <c r="H27" s="35">
        <v>1</v>
      </c>
      <c r="I27" s="54">
        <f t="shared" si="6"/>
        <v>2.4000000000000004</v>
      </c>
      <c r="J27" s="35">
        <f>$C$20*I27</f>
        <v>14.400000000000002</v>
      </c>
      <c r="K27" s="54">
        <f t="shared" si="7"/>
        <v>0.25</v>
      </c>
      <c r="L27" s="55">
        <f t="shared" si="5"/>
        <v>1.5</v>
      </c>
      <c r="N27" s="29" t="s">
        <v>65</v>
      </c>
      <c r="O27" s="52">
        <f>SUM(O24:O26)</f>
        <v>0.39999999999999997</v>
      </c>
      <c r="P27">
        <f>SUM(P24:P26)</f>
        <v>11</v>
      </c>
    </row>
    <row r="28" spans="2:16">
      <c r="E28" s="45"/>
      <c r="F28" s="34"/>
      <c r="G28" s="34"/>
      <c r="H28" s="35"/>
      <c r="I28" s="36"/>
      <c r="J28" s="35"/>
      <c r="K28" s="54"/>
      <c r="L28" s="55"/>
    </row>
    <row r="29" spans="2:16">
      <c r="B29" s="5"/>
      <c r="C29" s="5"/>
      <c r="E29" s="45" t="s">
        <v>72</v>
      </c>
      <c r="F29" s="34" t="s">
        <v>96</v>
      </c>
      <c r="G29" s="34" t="s">
        <v>131</v>
      </c>
      <c r="H29" s="35">
        <v>2</v>
      </c>
      <c r="I29" s="54">
        <f>VLOOKUP(F29,$N$30:$P$34,2,FALSE)/VLOOKUP(F29,$N$30:$P$34,3,FALSE)*96</f>
        <v>4.8000000000000007</v>
      </c>
      <c r="J29" s="35">
        <f t="shared" ref="J29:J35" si="8">$C$20*I29</f>
        <v>28.800000000000004</v>
      </c>
      <c r="K29" s="54">
        <f>VLOOKUP(F29,$N$30:$P$34,2,FALSE)/VLOOKUP(F29,$N$30:$P$34,3,FALSE)*10</f>
        <v>0.5</v>
      </c>
      <c r="L29" s="55">
        <f t="shared" ref="L29:L35" si="9">$C$20*K29</f>
        <v>3</v>
      </c>
      <c r="N29" t="s">
        <v>134</v>
      </c>
      <c r="O29" s="52"/>
    </row>
    <row r="30" spans="2:16">
      <c r="B30" s="5"/>
      <c r="C30" s="5"/>
      <c r="E30" s="45" t="s">
        <v>73</v>
      </c>
      <c r="F30" s="34" t="s">
        <v>50</v>
      </c>
      <c r="G30" s="34" t="s">
        <v>130</v>
      </c>
      <c r="H30" s="35">
        <v>2</v>
      </c>
      <c r="I30" s="54">
        <f t="shared" ref="I30:I35" si="10">VLOOKUP(F30,$N$30:$P$34,2,FALSE)/VLOOKUP(F30,$N$30:$P$34,3,FALSE)*96</f>
        <v>4.8000000000000007</v>
      </c>
      <c r="J30" s="35">
        <f t="shared" si="8"/>
        <v>28.800000000000004</v>
      </c>
      <c r="K30" s="54">
        <f t="shared" ref="K30:K35" si="11">VLOOKUP(F30,$N$30:$P$34,2,FALSE)/VLOOKUP(F30,$N$30:$P$34,3,FALSE)*10</f>
        <v>0.5</v>
      </c>
      <c r="L30" s="55">
        <f t="shared" si="9"/>
        <v>3</v>
      </c>
      <c r="N30" t="s">
        <v>96</v>
      </c>
      <c r="O30" s="50">
        <v>0.05</v>
      </c>
      <c r="P30">
        <f>COUNTIF($F$29:$F$51,"Especificación")</f>
        <v>1</v>
      </c>
    </row>
    <row r="31" spans="2:16">
      <c r="E31" s="45" t="s">
        <v>74</v>
      </c>
      <c r="F31" s="34" t="s">
        <v>48</v>
      </c>
      <c r="G31" s="34" t="s">
        <v>116</v>
      </c>
      <c r="H31" s="35">
        <v>2</v>
      </c>
      <c r="I31" s="54">
        <f t="shared" si="10"/>
        <v>0.8</v>
      </c>
      <c r="J31" s="35">
        <f>$C$20*I31</f>
        <v>4.8000000000000007</v>
      </c>
      <c r="K31" s="54">
        <f t="shared" si="11"/>
        <v>8.3333333333333329E-2</v>
      </c>
      <c r="L31" s="55">
        <f t="shared" si="9"/>
        <v>0.5</v>
      </c>
      <c r="N31" t="s">
        <v>50</v>
      </c>
      <c r="O31" s="50">
        <v>0.05</v>
      </c>
      <c r="P31">
        <f>COUNTIF($F$29:$F$51,"Estimación")</f>
        <v>1</v>
      </c>
    </row>
    <row r="32" spans="2:16">
      <c r="E32" s="45" t="s">
        <v>75</v>
      </c>
      <c r="F32" s="34" t="s">
        <v>48</v>
      </c>
      <c r="G32" s="34" t="s">
        <v>117</v>
      </c>
      <c r="H32" s="35">
        <v>2</v>
      </c>
      <c r="I32" s="54">
        <f t="shared" si="10"/>
        <v>0.8</v>
      </c>
      <c r="J32" s="35">
        <f t="shared" si="8"/>
        <v>4.8000000000000007</v>
      </c>
      <c r="K32" s="54">
        <f t="shared" si="11"/>
        <v>8.3333333333333329E-2</v>
      </c>
      <c r="L32" s="55">
        <f t="shared" si="9"/>
        <v>0.5</v>
      </c>
      <c r="N32" t="s">
        <v>51</v>
      </c>
      <c r="O32" s="50">
        <v>0.15</v>
      </c>
      <c r="P32">
        <f>COUNTIF($F$29:$F$51,"Seguimiento")</f>
        <v>9</v>
      </c>
    </row>
    <row r="33" spans="5:16">
      <c r="E33" s="45" t="s">
        <v>76</v>
      </c>
      <c r="F33" s="32" t="s">
        <v>51</v>
      </c>
      <c r="G33" s="32" t="s">
        <v>108</v>
      </c>
      <c r="H33" s="33">
        <v>2</v>
      </c>
      <c r="I33" s="54">
        <f t="shared" si="10"/>
        <v>1.6</v>
      </c>
      <c r="J33" s="35">
        <f t="shared" si="8"/>
        <v>9.6000000000000014</v>
      </c>
      <c r="K33" s="54">
        <f t="shared" si="11"/>
        <v>0.16666666666666666</v>
      </c>
      <c r="L33" s="55">
        <f t="shared" si="9"/>
        <v>1</v>
      </c>
      <c r="N33" t="s">
        <v>48</v>
      </c>
      <c r="O33" s="50">
        <v>0.05</v>
      </c>
      <c r="P33">
        <f>COUNTIF($F$29:$F$51,"Planificación")</f>
        <v>6</v>
      </c>
    </row>
    <row r="34" spans="5:16">
      <c r="E34" s="45" t="s">
        <v>77</v>
      </c>
      <c r="F34" s="34" t="s">
        <v>51</v>
      </c>
      <c r="G34" s="34" t="s">
        <v>118</v>
      </c>
      <c r="H34" s="33">
        <v>2</v>
      </c>
      <c r="I34" s="54">
        <f t="shared" si="10"/>
        <v>1.6</v>
      </c>
      <c r="J34" s="35">
        <f t="shared" si="8"/>
        <v>9.6000000000000014</v>
      </c>
      <c r="K34" s="54">
        <f t="shared" si="11"/>
        <v>0.16666666666666666</v>
      </c>
      <c r="L34" s="55">
        <f t="shared" si="9"/>
        <v>1</v>
      </c>
      <c r="N34" t="s">
        <v>56</v>
      </c>
      <c r="O34" s="50">
        <v>0.05</v>
      </c>
      <c r="P34">
        <f>COUNTIF($F$29:$F$51,"Presentación")</f>
        <v>4</v>
      </c>
    </row>
    <row r="35" spans="5:16">
      <c r="E35" s="45" t="s">
        <v>78</v>
      </c>
      <c r="F35" s="34" t="s">
        <v>51</v>
      </c>
      <c r="G35" s="34" t="s">
        <v>119</v>
      </c>
      <c r="H35" s="33">
        <v>2</v>
      </c>
      <c r="I35" s="54">
        <f t="shared" si="10"/>
        <v>1.6</v>
      </c>
      <c r="J35" s="35">
        <f t="shared" si="8"/>
        <v>9.6000000000000014</v>
      </c>
      <c r="K35" s="54">
        <f t="shared" si="11"/>
        <v>0.16666666666666666</v>
      </c>
      <c r="L35" s="55">
        <f t="shared" si="9"/>
        <v>1</v>
      </c>
      <c r="N35" s="29" t="s">
        <v>65</v>
      </c>
      <c r="O35" s="52">
        <f>SUM(O30:O34)</f>
        <v>0.35</v>
      </c>
      <c r="P35">
        <f>SUM(P30:P34)</f>
        <v>21</v>
      </c>
    </row>
    <row r="36" spans="5:16">
      <c r="E36" s="45"/>
      <c r="F36" s="34"/>
      <c r="G36" s="34"/>
      <c r="H36" s="33"/>
      <c r="I36" s="36"/>
      <c r="J36" s="35"/>
      <c r="K36" s="54"/>
      <c r="L36" s="55"/>
    </row>
    <row r="37" spans="5:16">
      <c r="E37" s="45" t="s">
        <v>79</v>
      </c>
      <c r="F37" s="34" t="s">
        <v>48</v>
      </c>
      <c r="G37" s="34" t="s">
        <v>120</v>
      </c>
      <c r="H37" s="33">
        <v>3</v>
      </c>
      <c r="I37" s="54">
        <f>VLOOKUP(F37,$N$30:$P$34,2,FALSE)/VLOOKUP(F37,$N$30:$P$34,3,FALSE)*96</f>
        <v>0.8</v>
      </c>
      <c r="J37" s="35">
        <f t="shared" ref="J37:J43" si="12">$C$20*I37</f>
        <v>4.8000000000000007</v>
      </c>
      <c r="K37" s="54">
        <f>VLOOKUP(F37,$N$30:$P$34,2,FALSE)/VLOOKUP(F37,$N$30:$P$34,3,FALSE)*10</f>
        <v>8.3333333333333329E-2</v>
      </c>
      <c r="L37" s="55">
        <f t="shared" ref="L37:L43" si="13">$C$20*K37</f>
        <v>0.5</v>
      </c>
      <c r="N37" t="s">
        <v>86</v>
      </c>
      <c r="O37">
        <v>96</v>
      </c>
    </row>
    <row r="38" spans="5:16">
      <c r="E38" s="45" t="s">
        <v>80</v>
      </c>
      <c r="F38" s="34" t="s">
        <v>48</v>
      </c>
      <c r="G38" s="34" t="s">
        <v>121</v>
      </c>
      <c r="H38" s="33">
        <v>3</v>
      </c>
      <c r="I38" s="54">
        <f t="shared" ref="I38:I43" si="14">VLOOKUP(F38,$N$30:$P$34,2,FALSE)/VLOOKUP(F38,$N$30:$P$34,3,FALSE)*96</f>
        <v>0.8</v>
      </c>
      <c r="J38" s="35">
        <f t="shared" si="12"/>
        <v>4.8000000000000007</v>
      </c>
      <c r="K38" s="54">
        <f t="shared" ref="K38:K43" si="15">VLOOKUP(F38,$N$30:$P$34,2,FALSE)/VLOOKUP(F38,$N$30:$P$34,3,FALSE)*10</f>
        <v>8.3333333333333329E-2</v>
      </c>
      <c r="L38" s="55">
        <f t="shared" si="13"/>
        <v>0.5</v>
      </c>
      <c r="N38" t="s">
        <v>88</v>
      </c>
    </row>
    <row r="39" spans="5:16">
      <c r="E39" s="45" t="s">
        <v>81</v>
      </c>
      <c r="F39" s="32" t="s">
        <v>51</v>
      </c>
      <c r="G39" s="32" t="s">
        <v>108</v>
      </c>
      <c r="H39" s="33">
        <v>3</v>
      </c>
      <c r="I39" s="54">
        <f t="shared" si="14"/>
        <v>1.6</v>
      </c>
      <c r="J39" s="35">
        <f t="shared" si="12"/>
        <v>9.6000000000000014</v>
      </c>
      <c r="K39" s="54">
        <f t="shared" si="15"/>
        <v>0.16666666666666666</v>
      </c>
      <c r="L39" s="55">
        <f t="shared" si="13"/>
        <v>1</v>
      </c>
      <c r="N39" t="s">
        <v>89</v>
      </c>
    </row>
    <row r="40" spans="5:16">
      <c r="E40" s="45" t="s">
        <v>82</v>
      </c>
      <c r="F40" s="34" t="s">
        <v>51</v>
      </c>
      <c r="G40" s="34" t="s">
        <v>122</v>
      </c>
      <c r="H40" s="33">
        <v>3</v>
      </c>
      <c r="I40" s="54">
        <f t="shared" si="14"/>
        <v>1.6</v>
      </c>
      <c r="J40" s="35">
        <f t="shared" si="12"/>
        <v>9.6000000000000014</v>
      </c>
      <c r="K40" s="54">
        <f t="shared" si="15"/>
        <v>0.16666666666666666</v>
      </c>
      <c r="L40" s="55">
        <f t="shared" si="13"/>
        <v>1</v>
      </c>
      <c r="N40" t="s">
        <v>90</v>
      </c>
    </row>
    <row r="41" spans="5:16">
      <c r="E41" s="45" t="s">
        <v>83</v>
      </c>
      <c r="F41" s="34" t="s">
        <v>51</v>
      </c>
      <c r="G41" s="34" t="s">
        <v>123</v>
      </c>
      <c r="H41" s="33">
        <v>3</v>
      </c>
      <c r="I41" s="54">
        <f t="shared" si="14"/>
        <v>1.6</v>
      </c>
      <c r="J41" s="35">
        <f t="shared" si="12"/>
        <v>9.6000000000000014</v>
      </c>
      <c r="K41" s="54">
        <f t="shared" si="15"/>
        <v>0.16666666666666666</v>
      </c>
      <c r="L41" s="55">
        <f t="shared" si="13"/>
        <v>1</v>
      </c>
    </row>
    <row r="42" spans="5:16">
      <c r="E42" s="45" t="s">
        <v>84</v>
      </c>
      <c r="F42" s="34" t="s">
        <v>56</v>
      </c>
      <c r="G42" s="34" t="s">
        <v>124</v>
      </c>
      <c r="H42" s="35">
        <v>3</v>
      </c>
      <c r="I42" s="54">
        <f t="shared" si="14"/>
        <v>1.2000000000000002</v>
      </c>
      <c r="J42" s="35">
        <f t="shared" si="12"/>
        <v>7.2000000000000011</v>
      </c>
      <c r="K42" s="54">
        <f t="shared" si="15"/>
        <v>0.125</v>
      </c>
      <c r="L42" s="55">
        <f t="shared" si="13"/>
        <v>0.75</v>
      </c>
    </row>
    <row r="43" spans="5:16">
      <c r="E43" s="45" t="s">
        <v>85</v>
      </c>
      <c r="F43" s="34" t="s">
        <v>56</v>
      </c>
      <c r="G43" s="34" t="s">
        <v>125</v>
      </c>
      <c r="H43" s="35">
        <v>3</v>
      </c>
      <c r="I43" s="54">
        <f t="shared" si="14"/>
        <v>1.2000000000000002</v>
      </c>
      <c r="J43" s="35">
        <f t="shared" si="12"/>
        <v>7.2000000000000011</v>
      </c>
      <c r="K43" s="54">
        <f t="shared" si="15"/>
        <v>0.125</v>
      </c>
      <c r="L43" s="55">
        <f t="shared" si="13"/>
        <v>0.75</v>
      </c>
    </row>
    <row r="44" spans="5:16">
      <c r="E44" s="45"/>
      <c r="F44" s="34"/>
      <c r="G44" s="34"/>
      <c r="H44" s="35"/>
      <c r="I44" s="36"/>
      <c r="J44" s="35"/>
      <c r="K44" s="54"/>
      <c r="L44" s="55"/>
    </row>
    <row r="45" spans="5:16">
      <c r="E45" s="45" t="s">
        <v>135</v>
      </c>
      <c r="F45" s="34" t="s">
        <v>48</v>
      </c>
      <c r="G45" s="34" t="s">
        <v>126</v>
      </c>
      <c r="H45" s="35">
        <v>4</v>
      </c>
      <c r="I45" s="54">
        <f>VLOOKUP(F45,$N$30:$P$34,2,FALSE)/VLOOKUP(F45,$N$30:$P$34,3,FALSE)*96</f>
        <v>0.8</v>
      </c>
      <c r="J45" s="35">
        <f t="shared" ref="J45:J51" si="16">$C$20*I45</f>
        <v>4.8000000000000007</v>
      </c>
      <c r="K45" s="54">
        <f>VLOOKUP(F45,$N$30:$P$34,2,FALSE)/VLOOKUP(F45,$N$30:$P$34,3,FALSE)*10</f>
        <v>8.3333333333333329E-2</v>
      </c>
      <c r="L45" s="55">
        <f t="shared" ref="L45:L51" si="17">$C$20*K45</f>
        <v>0.5</v>
      </c>
      <c r="O45" s="52"/>
    </row>
    <row r="46" spans="5:16">
      <c r="E46" s="45" t="s">
        <v>136</v>
      </c>
      <c r="F46" s="34" t="s">
        <v>48</v>
      </c>
      <c r="G46" s="34" t="s">
        <v>127</v>
      </c>
      <c r="H46" s="35">
        <v>4</v>
      </c>
      <c r="I46" s="54">
        <f t="shared" ref="I46:I51" si="18">VLOOKUP(F46,$N$30:$P$34,2,FALSE)/VLOOKUP(F46,$N$30:$P$34,3,FALSE)*96</f>
        <v>0.8</v>
      </c>
      <c r="J46" s="35">
        <f t="shared" si="16"/>
        <v>4.8000000000000007</v>
      </c>
      <c r="K46" s="54">
        <f t="shared" ref="K46:K51" si="19">VLOOKUP(F46,$N$30:$P$34,2,FALSE)/VLOOKUP(F46,$N$30:$P$34,3,FALSE)*10</f>
        <v>8.3333333333333329E-2</v>
      </c>
      <c r="L46" s="55">
        <f t="shared" si="17"/>
        <v>0.5</v>
      </c>
      <c r="O46" s="52"/>
    </row>
    <row r="47" spans="5:16">
      <c r="E47" s="45" t="s">
        <v>137</v>
      </c>
      <c r="F47" s="32" t="s">
        <v>51</v>
      </c>
      <c r="G47" s="32" t="s">
        <v>108</v>
      </c>
      <c r="H47" s="33">
        <v>4</v>
      </c>
      <c r="I47" s="54">
        <f t="shared" si="18"/>
        <v>1.6</v>
      </c>
      <c r="J47" s="35">
        <f t="shared" si="16"/>
        <v>9.6000000000000014</v>
      </c>
      <c r="K47" s="54">
        <f t="shared" si="19"/>
        <v>0.16666666666666666</v>
      </c>
      <c r="L47" s="55">
        <f t="shared" si="17"/>
        <v>1</v>
      </c>
      <c r="O47" s="50"/>
    </row>
    <row r="48" spans="5:16">
      <c r="E48" s="45" t="s">
        <v>138</v>
      </c>
      <c r="F48" s="34" t="s">
        <v>51</v>
      </c>
      <c r="G48" s="34" t="s">
        <v>128</v>
      </c>
      <c r="H48" s="37">
        <v>4</v>
      </c>
      <c r="I48" s="54">
        <f t="shared" si="18"/>
        <v>1.6</v>
      </c>
      <c r="J48" s="35">
        <f t="shared" si="16"/>
        <v>9.6000000000000014</v>
      </c>
      <c r="K48" s="54">
        <f t="shared" si="19"/>
        <v>0.16666666666666666</v>
      </c>
      <c r="L48" s="55">
        <f t="shared" si="17"/>
        <v>1</v>
      </c>
      <c r="O48" s="50"/>
    </row>
    <row r="49" spans="5:15">
      <c r="E49" s="45" t="s">
        <v>139</v>
      </c>
      <c r="F49" s="34" t="s">
        <v>51</v>
      </c>
      <c r="G49" s="34" t="s">
        <v>129</v>
      </c>
      <c r="H49" s="35">
        <v>4</v>
      </c>
      <c r="I49" s="54">
        <f t="shared" si="18"/>
        <v>1.6</v>
      </c>
      <c r="J49" s="35">
        <f t="shared" si="16"/>
        <v>9.6000000000000014</v>
      </c>
      <c r="K49" s="54">
        <f t="shared" si="19"/>
        <v>0.16666666666666666</v>
      </c>
      <c r="L49" s="55">
        <f t="shared" si="17"/>
        <v>1</v>
      </c>
      <c r="N49" s="29"/>
      <c r="O49" s="52"/>
    </row>
    <row r="50" spans="5:15">
      <c r="E50" s="45" t="s">
        <v>140</v>
      </c>
      <c r="F50" s="34" t="s">
        <v>56</v>
      </c>
      <c r="G50" s="34" t="s">
        <v>132</v>
      </c>
      <c r="H50" s="35">
        <v>4</v>
      </c>
      <c r="I50" s="54">
        <f t="shared" si="18"/>
        <v>1.2000000000000002</v>
      </c>
      <c r="J50" s="35">
        <f t="shared" si="16"/>
        <v>7.2000000000000011</v>
      </c>
      <c r="K50" s="54">
        <f t="shared" si="19"/>
        <v>0.125</v>
      </c>
      <c r="L50" s="55">
        <f t="shared" si="17"/>
        <v>0.75</v>
      </c>
    </row>
    <row r="51" spans="5:15">
      <c r="E51" s="45" t="s">
        <v>141</v>
      </c>
      <c r="F51" s="34" t="s">
        <v>56</v>
      </c>
      <c r="G51" s="34" t="s">
        <v>133</v>
      </c>
      <c r="H51" s="35">
        <v>4</v>
      </c>
      <c r="I51" s="54">
        <f t="shared" si="18"/>
        <v>1.2000000000000002</v>
      </c>
      <c r="J51" s="35">
        <f t="shared" si="16"/>
        <v>7.2000000000000011</v>
      </c>
      <c r="K51" s="54">
        <f t="shared" si="19"/>
        <v>0.125</v>
      </c>
      <c r="L51" s="55">
        <f t="shared" si="17"/>
        <v>0.75</v>
      </c>
    </row>
    <row r="52" spans="5:15" ht="15.75" thickBot="1">
      <c r="E52" s="46"/>
      <c r="F52" s="47"/>
      <c r="G52" s="47"/>
      <c r="H52" s="48"/>
      <c r="I52" s="49"/>
      <c r="J52" s="48"/>
      <c r="K52" s="56"/>
      <c r="L52" s="57"/>
    </row>
    <row r="53" spans="5:15">
      <c r="E53" s="31"/>
      <c r="F53" s="39"/>
      <c r="G53" s="38" t="s">
        <v>42</v>
      </c>
      <c r="H53" s="31"/>
      <c r="I53" s="58">
        <f>SUM(I10:I52)</f>
        <v>95.999999999999943</v>
      </c>
      <c r="J53">
        <f>SUM(J10:J51)</f>
        <v>576.00000000000034</v>
      </c>
      <c r="K53" s="31">
        <f>SUM(K10:K52)</f>
        <v>9.9999999999999982</v>
      </c>
      <c r="L53">
        <f>SUM(L10:L51)</f>
        <v>59.999999999999993</v>
      </c>
    </row>
    <row r="54" spans="5:15">
      <c r="E54" s="31"/>
      <c r="F54" s="31"/>
      <c r="G54" s="31"/>
      <c r="H54" s="31"/>
      <c r="I54" s="31"/>
      <c r="J54" s="31"/>
    </row>
    <row r="55" spans="5:15">
      <c r="E55" s="31"/>
      <c r="F55" s="31"/>
      <c r="G55" s="31"/>
      <c r="H55" s="31"/>
      <c r="I55" s="31"/>
      <c r="J55" s="31"/>
    </row>
  </sheetData>
  <sheetProtection password="C894" sheet="1" objects="1" scenarios="1"/>
  <mergeCells count="9">
    <mergeCell ref="B2:L2"/>
    <mergeCell ref="B3:L3"/>
    <mergeCell ref="B4:L4"/>
    <mergeCell ref="B5:L5"/>
    <mergeCell ref="E8:E9"/>
    <mergeCell ref="F8:F9"/>
    <mergeCell ref="G8:G9"/>
    <mergeCell ref="H8:H9"/>
    <mergeCell ref="I8:L8"/>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9"/>
  <sheetViews>
    <sheetView topLeftCell="G46" zoomScale="80" zoomScaleNormal="80" workbookViewId="0">
      <selection activeCell="G66" sqref="G66"/>
    </sheetView>
  </sheetViews>
  <sheetFormatPr baseColWidth="10" defaultRowHeight="15"/>
  <cols>
    <col min="2" max="2" width="30.88671875" bestFit="1" customWidth="1"/>
    <col min="5" max="5" width="12.88671875" bestFit="1" customWidth="1"/>
    <col min="6" max="6" width="14.44140625" customWidth="1"/>
    <col min="7" max="7" width="152.33203125" customWidth="1"/>
    <col min="10" max="10" width="14.44140625" bestFit="1" customWidth="1"/>
    <col min="11" max="11" width="8.44140625" customWidth="1"/>
  </cols>
  <sheetData>
    <row r="1" spans="2:11" ht="15.75" thickBot="1"/>
    <row r="2" spans="2:11" ht="23.25">
      <c r="B2" s="234" t="s">
        <v>144</v>
      </c>
      <c r="C2" s="235"/>
      <c r="D2" s="235"/>
      <c r="E2" s="235"/>
      <c r="F2" s="235"/>
      <c r="G2" s="235"/>
      <c r="H2" s="235"/>
      <c r="I2" s="235"/>
      <c r="J2" s="235"/>
      <c r="K2" s="236"/>
    </row>
    <row r="3" spans="2:11" ht="15.95" customHeight="1">
      <c r="B3" s="237" t="s">
        <v>145</v>
      </c>
      <c r="C3" s="238"/>
      <c r="D3" s="238"/>
      <c r="E3" s="238"/>
      <c r="F3" s="238"/>
      <c r="G3" s="238"/>
      <c r="H3" s="238"/>
      <c r="I3" s="238"/>
      <c r="J3" s="238"/>
      <c r="K3" s="239"/>
    </row>
    <row r="4" spans="2:11" ht="15.95" customHeight="1">
      <c r="B4" s="240" t="s">
        <v>37</v>
      </c>
      <c r="C4" s="241"/>
      <c r="D4" s="241"/>
      <c r="E4" s="241"/>
      <c r="F4" s="241"/>
      <c r="G4" s="241"/>
      <c r="H4" s="241"/>
      <c r="I4" s="241"/>
      <c r="J4" s="241"/>
      <c r="K4" s="242"/>
    </row>
    <row r="5" spans="2:11" ht="15.95" customHeight="1" thickBot="1">
      <c r="B5" s="243" t="s">
        <v>146</v>
      </c>
      <c r="C5" s="244"/>
      <c r="D5" s="244"/>
      <c r="E5" s="244"/>
      <c r="F5" s="244"/>
      <c r="G5" s="244"/>
      <c r="H5" s="244"/>
      <c r="I5" s="244"/>
      <c r="J5" s="244"/>
      <c r="K5" s="245"/>
    </row>
    <row r="7" spans="2:11" ht="21" thickBot="1">
      <c r="B7" s="3" t="s">
        <v>147</v>
      </c>
      <c r="H7" s="2" t="s">
        <v>148</v>
      </c>
      <c r="I7" s="2" t="s">
        <v>149</v>
      </c>
      <c r="J7" s="2" t="s">
        <v>150</v>
      </c>
      <c r="K7" s="2" t="s">
        <v>29</v>
      </c>
    </row>
    <row r="8" spans="2:11">
      <c r="B8" s="1" t="s">
        <v>22</v>
      </c>
      <c r="C8" s="1">
        <v>30</v>
      </c>
      <c r="E8" s="261" t="s">
        <v>195</v>
      </c>
      <c r="F8" s="59" t="s">
        <v>151</v>
      </c>
      <c r="G8" s="59" t="s">
        <v>152</v>
      </c>
      <c r="H8" s="59">
        <v>6</v>
      </c>
      <c r="I8" s="59">
        <v>0.5</v>
      </c>
      <c r="J8" s="59" t="s">
        <v>153</v>
      </c>
      <c r="K8" s="256" t="s">
        <v>491</v>
      </c>
    </row>
    <row r="9" spans="2:11">
      <c r="B9" s="1" t="s">
        <v>23</v>
      </c>
      <c r="C9" s="1">
        <v>120</v>
      </c>
      <c r="E9" s="262"/>
      <c r="F9" s="60" t="s">
        <v>154</v>
      </c>
      <c r="G9" s="60" t="s">
        <v>181</v>
      </c>
      <c r="H9" s="60">
        <v>15</v>
      </c>
      <c r="I9" s="60">
        <v>1.6</v>
      </c>
      <c r="J9" s="60" t="s">
        <v>153</v>
      </c>
      <c r="K9" s="257"/>
    </row>
    <row r="10" spans="2:11">
      <c r="B10" s="1" t="s">
        <v>24</v>
      </c>
      <c r="C10" s="1">
        <v>0</v>
      </c>
      <c r="E10" s="262"/>
      <c r="F10" s="60" t="s">
        <v>155</v>
      </c>
      <c r="G10" s="60" t="s">
        <v>156</v>
      </c>
      <c r="H10" s="60">
        <v>5</v>
      </c>
      <c r="I10" s="60">
        <v>0.5</v>
      </c>
      <c r="J10" s="60" t="s">
        <v>153</v>
      </c>
      <c r="K10" s="258"/>
    </row>
    <row r="11" spans="2:11">
      <c r="B11" s="1" t="s">
        <v>25</v>
      </c>
      <c r="C11" s="1">
        <f>SUM(C8:C10)</f>
        <v>150</v>
      </c>
      <c r="E11" s="262"/>
      <c r="F11" s="60" t="s">
        <v>157</v>
      </c>
      <c r="G11" s="60" t="s">
        <v>158</v>
      </c>
      <c r="H11" s="60">
        <v>10</v>
      </c>
      <c r="I11" s="60">
        <v>1.1000000000000001</v>
      </c>
      <c r="J11" s="60" t="s">
        <v>159</v>
      </c>
      <c r="K11" s="259" t="s">
        <v>9</v>
      </c>
    </row>
    <row r="12" spans="2:11">
      <c r="E12" s="262"/>
      <c r="F12" s="60" t="s">
        <v>160</v>
      </c>
      <c r="G12" s="60" t="s">
        <v>186</v>
      </c>
      <c r="H12" s="60">
        <v>25</v>
      </c>
      <c r="I12" s="60">
        <v>2.6</v>
      </c>
      <c r="J12" s="60" t="s">
        <v>159</v>
      </c>
      <c r="K12" s="257"/>
    </row>
    <row r="13" spans="2:11">
      <c r="E13" s="262"/>
      <c r="F13" s="60" t="s">
        <v>162</v>
      </c>
      <c r="G13" s="60" t="s">
        <v>187</v>
      </c>
      <c r="H13" s="60">
        <v>15</v>
      </c>
      <c r="I13" s="60">
        <v>1.6</v>
      </c>
      <c r="J13" s="60" t="s">
        <v>159</v>
      </c>
      <c r="K13" s="257"/>
    </row>
    <row r="14" spans="2:11" ht="20.25">
      <c r="B14" s="6" t="s">
        <v>164</v>
      </c>
      <c r="E14" s="262"/>
      <c r="F14" s="60" t="s">
        <v>165</v>
      </c>
      <c r="G14" s="60" t="s">
        <v>166</v>
      </c>
      <c r="H14" s="60">
        <v>8</v>
      </c>
      <c r="I14" s="60">
        <v>1</v>
      </c>
      <c r="J14" s="60" t="s">
        <v>161</v>
      </c>
      <c r="K14" s="257"/>
    </row>
    <row r="15" spans="2:11">
      <c r="B15" s="1" t="s">
        <v>26</v>
      </c>
      <c r="C15" s="1">
        <f>'Principal - ABP'!F19</f>
        <v>6</v>
      </c>
      <c r="E15" s="262"/>
      <c r="F15" s="60" t="s">
        <v>168</v>
      </c>
      <c r="G15" s="60" t="s">
        <v>188</v>
      </c>
      <c r="H15" s="60">
        <v>15</v>
      </c>
      <c r="I15" s="60">
        <v>1.6</v>
      </c>
      <c r="J15" s="60" t="s">
        <v>161</v>
      </c>
      <c r="K15" s="257"/>
    </row>
    <row r="16" spans="2:11">
      <c r="B16" s="1" t="s">
        <v>27</v>
      </c>
      <c r="C16" s="1">
        <f>C9*C15</f>
        <v>720</v>
      </c>
      <c r="E16" s="262"/>
      <c r="F16" s="60" t="s">
        <v>170</v>
      </c>
      <c r="G16" s="60" t="s">
        <v>189</v>
      </c>
      <c r="H16" s="60">
        <v>20</v>
      </c>
      <c r="I16" s="60">
        <v>2.1</v>
      </c>
      <c r="J16" s="60" t="s">
        <v>161</v>
      </c>
      <c r="K16" s="257"/>
    </row>
    <row r="17" spans="2:11">
      <c r="B17" s="1" t="s">
        <v>28</v>
      </c>
      <c r="C17" s="1">
        <f>(IF(C15=1,#REF!,IF(C15=2,#REF!,IF(C15=3,#REF!,IF(C15=4,H27,IF(C15=5,H48,H69))))))</f>
        <v>574</v>
      </c>
      <c r="E17" s="262"/>
      <c r="F17" s="60" t="s">
        <v>173</v>
      </c>
      <c r="G17" s="60" t="s">
        <v>171</v>
      </c>
      <c r="H17" s="60">
        <v>10</v>
      </c>
      <c r="I17" s="60">
        <v>1.1000000000000001</v>
      </c>
      <c r="J17" s="60" t="s">
        <v>163</v>
      </c>
      <c r="K17" s="257"/>
    </row>
    <row r="18" spans="2:11">
      <c r="B18" s="1" t="s">
        <v>32</v>
      </c>
      <c r="C18" s="61">
        <f>C17/C16-1</f>
        <v>-0.20277777777777772</v>
      </c>
      <c r="E18" s="262"/>
      <c r="F18" s="60" t="s">
        <v>175</v>
      </c>
      <c r="G18" s="60" t="s">
        <v>190</v>
      </c>
      <c r="H18" s="60">
        <v>20</v>
      </c>
      <c r="I18" s="60">
        <v>2.1</v>
      </c>
      <c r="J18" s="60" t="s">
        <v>163</v>
      </c>
      <c r="K18" s="257"/>
    </row>
    <row r="19" spans="2:11">
      <c r="B19" s="1" t="s">
        <v>30</v>
      </c>
      <c r="C19" s="1">
        <f>C15*10</f>
        <v>60</v>
      </c>
      <c r="E19" s="262"/>
      <c r="F19" s="60" t="s">
        <v>177</v>
      </c>
      <c r="G19" s="60" t="s">
        <v>182</v>
      </c>
      <c r="H19" s="60">
        <v>20</v>
      </c>
      <c r="I19" s="60">
        <v>2.1</v>
      </c>
      <c r="J19" s="60" t="s">
        <v>167</v>
      </c>
      <c r="K19" s="257"/>
    </row>
    <row r="20" spans="2:11">
      <c r="B20" s="1" t="s">
        <v>31</v>
      </c>
      <c r="C20" s="1">
        <f>IF(C15=1,#REF!,IF(C15=2,#REF!,IF(C15=3,#REF!,IF(C15=4,I27,IF(C15=5,I48,I69)))))</f>
        <v>60.000000000000007</v>
      </c>
      <c r="E20" s="262"/>
      <c r="F20" s="60" t="s">
        <v>179</v>
      </c>
      <c r="G20" s="60" t="s">
        <v>183</v>
      </c>
      <c r="H20" s="60">
        <v>20</v>
      </c>
      <c r="I20" s="60">
        <v>2.1</v>
      </c>
      <c r="J20" s="60" t="s">
        <v>167</v>
      </c>
      <c r="K20" s="257"/>
    </row>
    <row r="21" spans="2:11">
      <c r="E21" s="262"/>
      <c r="F21" s="60" t="s">
        <v>184</v>
      </c>
      <c r="G21" s="60" t="s">
        <v>191</v>
      </c>
      <c r="H21" s="60">
        <v>25</v>
      </c>
      <c r="I21" s="60">
        <v>2.6</v>
      </c>
      <c r="J21" s="60" t="s">
        <v>169</v>
      </c>
      <c r="K21" s="257"/>
    </row>
    <row r="22" spans="2:11">
      <c r="E22" s="262"/>
      <c r="F22" s="60" t="s">
        <v>192</v>
      </c>
      <c r="G22" s="60" t="s">
        <v>196</v>
      </c>
      <c r="H22" s="60">
        <v>35</v>
      </c>
      <c r="I22" s="60">
        <v>3.5</v>
      </c>
      <c r="J22" s="60" t="s">
        <v>169</v>
      </c>
      <c r="K22" s="258"/>
    </row>
    <row r="23" spans="2:11">
      <c r="E23" s="262"/>
      <c r="F23" s="60" t="s">
        <v>193</v>
      </c>
      <c r="G23" s="60" t="s">
        <v>194</v>
      </c>
      <c r="H23" s="60">
        <v>60</v>
      </c>
      <c r="I23" s="60">
        <v>6.5</v>
      </c>
      <c r="J23" s="60" t="s">
        <v>174</v>
      </c>
      <c r="K23" s="259" t="s">
        <v>425</v>
      </c>
    </row>
    <row r="24" spans="2:11">
      <c r="E24" s="262"/>
      <c r="F24" s="60" t="s">
        <v>197</v>
      </c>
      <c r="G24" s="60" t="s">
        <v>198</v>
      </c>
      <c r="H24" s="60">
        <v>20</v>
      </c>
      <c r="I24" s="60">
        <v>2.1</v>
      </c>
      <c r="J24" s="60" t="s">
        <v>176</v>
      </c>
      <c r="K24" s="257"/>
    </row>
    <row r="25" spans="2:11">
      <c r="E25" s="262"/>
      <c r="F25" s="60" t="s">
        <v>199</v>
      </c>
      <c r="G25" s="60" t="s">
        <v>200</v>
      </c>
      <c r="H25" s="60">
        <v>20</v>
      </c>
      <c r="I25" s="60">
        <v>2.1</v>
      </c>
      <c r="J25" s="60" t="s">
        <v>178</v>
      </c>
      <c r="K25" s="257"/>
    </row>
    <row r="26" spans="2:11" ht="15.75" thickBot="1">
      <c r="E26" s="263"/>
      <c r="F26" s="62" t="s">
        <v>201</v>
      </c>
      <c r="G26" s="62" t="s">
        <v>202</v>
      </c>
      <c r="H26" s="62">
        <v>30</v>
      </c>
      <c r="I26" s="62">
        <v>3.2</v>
      </c>
      <c r="J26" s="62" t="s">
        <v>185</v>
      </c>
      <c r="K26" s="260"/>
    </row>
    <row r="27" spans="2:11" ht="15.75">
      <c r="F27" s="63"/>
      <c r="G27" s="64" t="s">
        <v>180</v>
      </c>
      <c r="H27" s="65">
        <f>SUM(H8:H26)</f>
        <v>379</v>
      </c>
      <c r="I27" s="65">
        <f>SUM(I8:I26)</f>
        <v>40.000000000000007</v>
      </c>
      <c r="J27" s="63"/>
      <c r="K27" s="63"/>
    </row>
    <row r="28" spans="2:11" ht="15.75" thickBot="1"/>
    <row r="29" spans="2:11">
      <c r="E29" s="253" t="s">
        <v>203</v>
      </c>
      <c r="F29" s="59" t="s">
        <v>151</v>
      </c>
      <c r="G29" s="59" t="s">
        <v>152</v>
      </c>
      <c r="H29" s="59">
        <v>6</v>
      </c>
      <c r="I29" s="59">
        <v>0.5</v>
      </c>
      <c r="J29" s="59" t="s">
        <v>153</v>
      </c>
      <c r="K29" s="256" t="s">
        <v>491</v>
      </c>
    </row>
    <row r="30" spans="2:11">
      <c r="E30" s="254"/>
      <c r="F30" s="60" t="s">
        <v>154</v>
      </c>
      <c r="G30" s="60" t="s">
        <v>181</v>
      </c>
      <c r="H30" s="60">
        <v>15</v>
      </c>
      <c r="I30" s="60">
        <v>1.6</v>
      </c>
      <c r="J30" s="60" t="s">
        <v>153</v>
      </c>
      <c r="K30" s="257"/>
    </row>
    <row r="31" spans="2:11">
      <c r="E31" s="254"/>
      <c r="F31" s="60" t="s">
        <v>155</v>
      </c>
      <c r="G31" s="60" t="s">
        <v>156</v>
      </c>
      <c r="H31" s="60">
        <v>5</v>
      </c>
      <c r="I31" s="60">
        <v>0.5</v>
      </c>
      <c r="J31" s="60" t="s">
        <v>153</v>
      </c>
      <c r="K31" s="258"/>
    </row>
    <row r="32" spans="2:11">
      <c r="E32" s="254"/>
      <c r="F32" s="60" t="s">
        <v>157</v>
      </c>
      <c r="G32" s="60" t="s">
        <v>158</v>
      </c>
      <c r="H32" s="60">
        <v>10</v>
      </c>
      <c r="I32" s="60">
        <v>1.1000000000000001</v>
      </c>
      <c r="J32" s="60" t="s">
        <v>159</v>
      </c>
      <c r="K32" s="259" t="s">
        <v>9</v>
      </c>
    </row>
    <row r="33" spans="5:11">
      <c r="E33" s="254"/>
      <c r="F33" s="60" t="s">
        <v>160</v>
      </c>
      <c r="G33" s="60" t="s">
        <v>186</v>
      </c>
      <c r="H33" s="60">
        <v>25</v>
      </c>
      <c r="I33" s="60">
        <v>2.6</v>
      </c>
      <c r="J33" s="60" t="s">
        <v>159</v>
      </c>
      <c r="K33" s="257"/>
    </row>
    <row r="34" spans="5:11">
      <c r="E34" s="254"/>
      <c r="F34" s="60" t="s">
        <v>162</v>
      </c>
      <c r="G34" s="60" t="s">
        <v>187</v>
      </c>
      <c r="H34" s="60">
        <v>15</v>
      </c>
      <c r="I34" s="60">
        <v>1.6</v>
      </c>
      <c r="J34" s="60" t="s">
        <v>159</v>
      </c>
      <c r="K34" s="257"/>
    </row>
    <row r="35" spans="5:11">
      <c r="E35" s="254"/>
      <c r="F35" s="60" t="s">
        <v>165</v>
      </c>
      <c r="G35" s="60" t="s">
        <v>166</v>
      </c>
      <c r="H35" s="60">
        <v>8</v>
      </c>
      <c r="I35" s="60">
        <v>1</v>
      </c>
      <c r="J35" s="60" t="s">
        <v>161</v>
      </c>
      <c r="K35" s="257"/>
    </row>
    <row r="36" spans="5:11">
      <c r="E36" s="254"/>
      <c r="F36" s="60" t="s">
        <v>168</v>
      </c>
      <c r="G36" s="60" t="s">
        <v>188</v>
      </c>
      <c r="H36" s="60">
        <v>15</v>
      </c>
      <c r="I36" s="60">
        <v>1.6</v>
      </c>
      <c r="J36" s="60" t="s">
        <v>161</v>
      </c>
      <c r="K36" s="257"/>
    </row>
    <row r="37" spans="5:11">
      <c r="E37" s="254"/>
      <c r="F37" s="60" t="s">
        <v>170</v>
      </c>
      <c r="G37" s="60" t="s">
        <v>189</v>
      </c>
      <c r="H37" s="60">
        <v>20</v>
      </c>
      <c r="I37" s="60">
        <v>2.1</v>
      </c>
      <c r="J37" s="60" t="s">
        <v>161</v>
      </c>
      <c r="K37" s="257"/>
    </row>
    <row r="38" spans="5:11">
      <c r="E38" s="254"/>
      <c r="F38" s="60" t="s">
        <v>173</v>
      </c>
      <c r="G38" s="60" t="s">
        <v>171</v>
      </c>
      <c r="H38" s="60">
        <v>10</v>
      </c>
      <c r="I38" s="60">
        <v>1.1000000000000001</v>
      </c>
      <c r="J38" s="60" t="s">
        <v>163</v>
      </c>
      <c r="K38" s="257"/>
    </row>
    <row r="39" spans="5:11">
      <c r="E39" s="254"/>
      <c r="F39" s="60" t="s">
        <v>175</v>
      </c>
      <c r="G39" s="60" t="s">
        <v>190</v>
      </c>
      <c r="H39" s="60">
        <v>20</v>
      </c>
      <c r="I39" s="60">
        <v>2.1</v>
      </c>
      <c r="J39" s="60" t="s">
        <v>163</v>
      </c>
      <c r="K39" s="257"/>
    </row>
    <row r="40" spans="5:11">
      <c r="E40" s="254"/>
      <c r="F40" s="60" t="s">
        <v>177</v>
      </c>
      <c r="G40" s="60" t="s">
        <v>182</v>
      </c>
      <c r="H40" s="60">
        <v>20</v>
      </c>
      <c r="I40" s="60">
        <v>2.1</v>
      </c>
      <c r="J40" s="60" t="s">
        <v>163</v>
      </c>
      <c r="K40" s="257"/>
    </row>
    <row r="41" spans="5:11">
      <c r="E41" s="254"/>
      <c r="F41" s="60" t="s">
        <v>179</v>
      </c>
      <c r="G41" s="60" t="s">
        <v>183</v>
      </c>
      <c r="H41" s="60">
        <v>20</v>
      </c>
      <c r="I41" s="60">
        <v>2.1</v>
      </c>
      <c r="J41" s="60" t="s">
        <v>167</v>
      </c>
      <c r="K41" s="257"/>
    </row>
    <row r="42" spans="5:11">
      <c r="E42" s="254"/>
      <c r="F42" s="60" t="s">
        <v>184</v>
      </c>
      <c r="G42" s="60" t="s">
        <v>191</v>
      </c>
      <c r="H42" s="60">
        <v>25</v>
      </c>
      <c r="I42" s="60">
        <v>2.6</v>
      </c>
      <c r="J42" s="60" t="s">
        <v>167</v>
      </c>
      <c r="K42" s="257"/>
    </row>
    <row r="43" spans="5:11">
      <c r="E43" s="254"/>
      <c r="F43" s="60" t="s">
        <v>192</v>
      </c>
      <c r="G43" s="60" t="s">
        <v>204</v>
      </c>
      <c r="H43" s="60">
        <v>45</v>
      </c>
      <c r="I43" s="60">
        <v>4.5</v>
      </c>
      <c r="J43" s="60" t="s">
        <v>169</v>
      </c>
      <c r="K43" s="257"/>
    </row>
    <row r="44" spans="5:11">
      <c r="E44" s="254"/>
      <c r="F44" s="60" t="s">
        <v>193</v>
      </c>
      <c r="G44" s="60" t="s">
        <v>194</v>
      </c>
      <c r="H44" s="60">
        <v>60</v>
      </c>
      <c r="I44" s="60">
        <v>6.5</v>
      </c>
      <c r="J44" s="60" t="s">
        <v>172</v>
      </c>
      <c r="K44" s="258"/>
    </row>
    <row r="45" spans="5:11">
      <c r="E45" s="254"/>
      <c r="F45" s="60" t="s">
        <v>197</v>
      </c>
      <c r="G45" s="60" t="s">
        <v>205</v>
      </c>
      <c r="H45" s="60">
        <v>35</v>
      </c>
      <c r="I45" s="60">
        <v>3.7</v>
      </c>
      <c r="J45" s="60" t="s">
        <v>174</v>
      </c>
      <c r="K45" s="259" t="s">
        <v>425</v>
      </c>
    </row>
    <row r="46" spans="5:11">
      <c r="E46" s="254"/>
      <c r="F46" s="60" t="s">
        <v>199</v>
      </c>
      <c r="G46" s="60" t="s">
        <v>206</v>
      </c>
      <c r="H46" s="60">
        <v>35</v>
      </c>
      <c r="I46" s="60">
        <v>3.7</v>
      </c>
      <c r="J46" s="60" t="s">
        <v>176</v>
      </c>
      <c r="K46" s="257"/>
    </row>
    <row r="47" spans="5:11" ht="15.75" thickBot="1">
      <c r="E47" s="255"/>
      <c r="F47" s="62" t="s">
        <v>201</v>
      </c>
      <c r="G47" s="62" t="s">
        <v>202</v>
      </c>
      <c r="H47" s="62">
        <v>90</v>
      </c>
      <c r="I47" s="62">
        <v>9</v>
      </c>
      <c r="J47" s="62" t="s">
        <v>185</v>
      </c>
      <c r="K47" s="260"/>
    </row>
    <row r="48" spans="5:11" ht="15.75">
      <c r="F48" s="63"/>
      <c r="G48" s="64" t="s">
        <v>180</v>
      </c>
      <c r="H48" s="65">
        <f>SUM(H29:H47)</f>
        <v>479</v>
      </c>
      <c r="I48" s="65">
        <f>SUM(I29:I47)</f>
        <v>50.000000000000007</v>
      </c>
      <c r="J48" s="63"/>
      <c r="K48" s="63"/>
    </row>
    <row r="49" spans="5:11" ht="15.75" thickBot="1"/>
    <row r="50" spans="5:11">
      <c r="E50" s="253" t="s">
        <v>207</v>
      </c>
      <c r="F50" s="59" t="s">
        <v>151</v>
      </c>
      <c r="G50" s="59" t="s">
        <v>152</v>
      </c>
      <c r="H50" s="59">
        <v>6</v>
      </c>
      <c r="I50" s="59">
        <v>0.5</v>
      </c>
      <c r="J50" s="59" t="s">
        <v>153</v>
      </c>
      <c r="K50" s="256" t="s">
        <v>491</v>
      </c>
    </row>
    <row r="51" spans="5:11">
      <c r="E51" s="254"/>
      <c r="F51" s="60" t="s">
        <v>154</v>
      </c>
      <c r="G51" s="60" t="s">
        <v>181</v>
      </c>
      <c r="H51" s="60">
        <v>15</v>
      </c>
      <c r="I51" s="60">
        <v>1.6</v>
      </c>
      <c r="J51" s="60" t="s">
        <v>153</v>
      </c>
      <c r="K51" s="257"/>
    </row>
    <row r="52" spans="5:11">
      <c r="E52" s="254"/>
      <c r="F52" s="60" t="s">
        <v>155</v>
      </c>
      <c r="G52" s="60" t="s">
        <v>156</v>
      </c>
      <c r="H52" s="60">
        <v>5</v>
      </c>
      <c r="I52" s="60">
        <v>0.5</v>
      </c>
      <c r="J52" s="60" t="s">
        <v>153</v>
      </c>
      <c r="K52" s="258"/>
    </row>
    <row r="53" spans="5:11">
      <c r="E53" s="254"/>
      <c r="F53" s="60" t="s">
        <v>157</v>
      </c>
      <c r="G53" s="60" t="s">
        <v>158</v>
      </c>
      <c r="H53" s="60">
        <v>10</v>
      </c>
      <c r="I53" s="60">
        <v>1.1000000000000001</v>
      </c>
      <c r="J53" s="60" t="s">
        <v>159</v>
      </c>
      <c r="K53" s="259" t="s">
        <v>9</v>
      </c>
    </row>
    <row r="54" spans="5:11">
      <c r="E54" s="254"/>
      <c r="F54" s="60" t="s">
        <v>160</v>
      </c>
      <c r="G54" s="60" t="s">
        <v>186</v>
      </c>
      <c r="H54" s="60">
        <v>25</v>
      </c>
      <c r="I54" s="60">
        <v>2.6</v>
      </c>
      <c r="J54" s="60" t="s">
        <v>159</v>
      </c>
      <c r="K54" s="257"/>
    </row>
    <row r="55" spans="5:11">
      <c r="E55" s="254"/>
      <c r="F55" s="60" t="s">
        <v>162</v>
      </c>
      <c r="G55" s="60" t="s">
        <v>187</v>
      </c>
      <c r="H55" s="60">
        <v>15</v>
      </c>
      <c r="I55" s="60">
        <v>1.6</v>
      </c>
      <c r="J55" s="60" t="s">
        <v>159</v>
      </c>
      <c r="K55" s="257"/>
    </row>
    <row r="56" spans="5:11">
      <c r="E56" s="254"/>
      <c r="F56" s="60" t="s">
        <v>165</v>
      </c>
      <c r="G56" s="60" t="s">
        <v>166</v>
      </c>
      <c r="H56" s="60">
        <v>8</v>
      </c>
      <c r="I56" s="60">
        <v>1</v>
      </c>
      <c r="J56" s="60" t="s">
        <v>161</v>
      </c>
      <c r="K56" s="257"/>
    </row>
    <row r="57" spans="5:11">
      <c r="E57" s="254"/>
      <c r="F57" s="60" t="s">
        <v>168</v>
      </c>
      <c r="G57" s="60" t="s">
        <v>188</v>
      </c>
      <c r="H57" s="60">
        <v>15</v>
      </c>
      <c r="I57" s="60">
        <v>1.6</v>
      </c>
      <c r="J57" s="60" t="s">
        <v>161</v>
      </c>
      <c r="K57" s="257"/>
    </row>
    <row r="58" spans="5:11">
      <c r="E58" s="254"/>
      <c r="F58" s="60" t="s">
        <v>170</v>
      </c>
      <c r="G58" s="60" t="s">
        <v>189</v>
      </c>
      <c r="H58" s="60">
        <v>20</v>
      </c>
      <c r="I58" s="60">
        <v>2.1</v>
      </c>
      <c r="J58" s="60" t="s">
        <v>161</v>
      </c>
      <c r="K58" s="257"/>
    </row>
    <row r="59" spans="5:11">
      <c r="E59" s="254"/>
      <c r="F59" s="60" t="s">
        <v>173</v>
      </c>
      <c r="G59" s="60" t="s">
        <v>171</v>
      </c>
      <c r="H59" s="60">
        <v>10</v>
      </c>
      <c r="I59" s="60">
        <v>1.1000000000000001</v>
      </c>
      <c r="J59" s="60" t="s">
        <v>163</v>
      </c>
      <c r="K59" s="257"/>
    </row>
    <row r="60" spans="5:11">
      <c r="E60" s="254"/>
      <c r="F60" s="60" t="s">
        <v>175</v>
      </c>
      <c r="G60" s="60" t="s">
        <v>190</v>
      </c>
      <c r="H60" s="60">
        <v>20</v>
      </c>
      <c r="I60" s="60">
        <v>2.1</v>
      </c>
      <c r="J60" s="60" t="s">
        <v>163</v>
      </c>
      <c r="K60" s="257"/>
    </row>
    <row r="61" spans="5:11">
      <c r="E61" s="254"/>
      <c r="F61" s="60" t="s">
        <v>177</v>
      </c>
      <c r="G61" s="60" t="s">
        <v>182</v>
      </c>
      <c r="H61" s="60">
        <v>20</v>
      </c>
      <c r="I61" s="60">
        <v>2.1</v>
      </c>
      <c r="J61" s="60" t="s">
        <v>163</v>
      </c>
      <c r="K61" s="257"/>
    </row>
    <row r="62" spans="5:11">
      <c r="E62" s="254"/>
      <c r="F62" s="60" t="s">
        <v>179</v>
      </c>
      <c r="G62" s="60" t="s">
        <v>183</v>
      </c>
      <c r="H62" s="60">
        <v>20</v>
      </c>
      <c r="I62" s="60">
        <v>2.1</v>
      </c>
      <c r="J62" s="60" t="s">
        <v>167</v>
      </c>
      <c r="K62" s="257"/>
    </row>
    <row r="63" spans="5:11">
      <c r="E63" s="254"/>
      <c r="F63" s="60" t="s">
        <v>184</v>
      </c>
      <c r="G63" s="60" t="s">
        <v>191</v>
      </c>
      <c r="H63" s="60">
        <v>25</v>
      </c>
      <c r="I63" s="60">
        <v>2.6</v>
      </c>
      <c r="J63" s="60" t="s">
        <v>167</v>
      </c>
      <c r="K63" s="257"/>
    </row>
    <row r="64" spans="5:11">
      <c r="E64" s="254"/>
      <c r="F64" s="60" t="s">
        <v>192</v>
      </c>
      <c r="G64" s="60" t="s">
        <v>204</v>
      </c>
      <c r="H64" s="60">
        <v>45</v>
      </c>
      <c r="I64" s="60">
        <v>4.5</v>
      </c>
      <c r="J64" s="60" t="s">
        <v>167</v>
      </c>
      <c r="K64" s="257"/>
    </row>
    <row r="65" spans="5:11">
      <c r="E65" s="254"/>
      <c r="F65" s="60" t="s">
        <v>193</v>
      </c>
      <c r="G65" s="60" t="s">
        <v>194</v>
      </c>
      <c r="H65" s="60">
        <v>60</v>
      </c>
      <c r="I65" s="60">
        <v>6.5</v>
      </c>
      <c r="J65" s="60" t="s">
        <v>169</v>
      </c>
      <c r="K65" s="257"/>
    </row>
    <row r="66" spans="5:11">
      <c r="E66" s="254"/>
      <c r="F66" s="60" t="s">
        <v>197</v>
      </c>
      <c r="G66" s="60" t="s">
        <v>208</v>
      </c>
      <c r="H66" s="60">
        <v>45</v>
      </c>
      <c r="I66" s="60">
        <v>4.7</v>
      </c>
      <c r="J66" s="60" t="s">
        <v>172</v>
      </c>
      <c r="K66" s="258"/>
    </row>
    <row r="67" spans="5:11">
      <c r="E67" s="254"/>
      <c r="F67" s="60" t="s">
        <v>199</v>
      </c>
      <c r="G67" s="60" t="s">
        <v>209</v>
      </c>
      <c r="H67" s="60">
        <v>40</v>
      </c>
      <c r="I67" s="60">
        <v>4.2</v>
      </c>
      <c r="J67" s="60" t="s">
        <v>174</v>
      </c>
      <c r="K67" s="259" t="s">
        <v>425</v>
      </c>
    </row>
    <row r="68" spans="5:11" ht="15.75" thickBot="1">
      <c r="E68" s="255"/>
      <c r="F68" s="62" t="s">
        <v>201</v>
      </c>
      <c r="G68" s="62" t="s">
        <v>202</v>
      </c>
      <c r="H68" s="62">
        <v>170</v>
      </c>
      <c r="I68" s="62">
        <v>17.5</v>
      </c>
      <c r="J68" s="62" t="s">
        <v>185</v>
      </c>
      <c r="K68" s="260"/>
    </row>
    <row r="69" spans="5:11" ht="15.75">
      <c r="F69" s="63"/>
      <c r="G69" s="64" t="s">
        <v>180</v>
      </c>
      <c r="H69" s="65">
        <f>SUM(H50:H68)</f>
        <v>574</v>
      </c>
      <c r="I69" s="65">
        <f>SUM(I50:I68)</f>
        <v>60.000000000000007</v>
      </c>
      <c r="J69" s="63"/>
      <c r="K69" s="63"/>
    </row>
  </sheetData>
  <sheetProtection password="C894" sheet="1" objects="1" scenarios="1"/>
  <mergeCells count="16">
    <mergeCell ref="B2:K2"/>
    <mergeCell ref="B3:K3"/>
    <mergeCell ref="B4:K4"/>
    <mergeCell ref="B5:K5"/>
    <mergeCell ref="E50:E68"/>
    <mergeCell ref="K50:K52"/>
    <mergeCell ref="K53:K66"/>
    <mergeCell ref="K67:K68"/>
    <mergeCell ref="E8:E26"/>
    <mergeCell ref="E29:E47"/>
    <mergeCell ref="K29:K31"/>
    <mergeCell ref="K32:K44"/>
    <mergeCell ref="K45:K47"/>
    <mergeCell ref="K8:K10"/>
    <mergeCell ref="K11:K22"/>
    <mergeCell ref="K23:K26"/>
  </mergeCells>
  <conditionalFormatting sqref="E8:K8 E27:K27 F11:K11 F9:J10 F23:K23 F12:J22 F24:J26">
    <cfRule type="expression" dxfId="30" priority="3">
      <formula>($C$15=4)</formula>
    </cfRule>
  </conditionalFormatting>
  <conditionalFormatting sqref="E29:K48">
    <cfRule type="expression" dxfId="29" priority="2">
      <formula>($C$15=5)</formula>
    </cfRule>
  </conditionalFormatting>
  <conditionalFormatting sqref="E50:K69">
    <cfRule type="expression" dxfId="2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23" zoomScale="80" zoomScaleNormal="80" workbookViewId="0">
      <selection activeCell="C39" sqref="C39"/>
    </sheetView>
  </sheetViews>
  <sheetFormatPr baseColWidth="10" defaultColWidth="8.88671875" defaultRowHeight="12.75"/>
  <cols>
    <col min="1" max="1" width="13" style="66" bestFit="1" customWidth="1"/>
    <col min="2" max="2" width="15.109375" style="66" bestFit="1" customWidth="1"/>
    <col min="3" max="3" width="61.6640625" style="66" bestFit="1" customWidth="1"/>
    <col min="4" max="16384" width="8.88671875" style="66"/>
  </cols>
  <sheetData>
    <row r="1" spans="1:10" ht="23.25">
      <c r="A1" s="270" t="s">
        <v>210</v>
      </c>
      <c r="B1" s="270"/>
      <c r="C1" s="270"/>
      <c r="D1" s="270"/>
      <c r="E1" s="270"/>
      <c r="F1" s="270"/>
      <c r="G1" s="270"/>
      <c r="H1" s="270"/>
      <c r="I1" s="270"/>
      <c r="J1" s="270"/>
    </row>
    <row r="2" spans="1:10" ht="96" customHeight="1" thickBot="1">
      <c r="A2" s="271" t="s">
        <v>211</v>
      </c>
      <c r="B2" s="271"/>
      <c r="C2" s="271"/>
      <c r="D2" s="271"/>
      <c r="E2" s="271"/>
      <c r="F2" s="271"/>
      <c r="G2" s="271"/>
      <c r="H2" s="271"/>
      <c r="I2" s="271"/>
      <c r="J2" s="271"/>
    </row>
    <row r="3" spans="1:10">
      <c r="A3" s="67"/>
      <c r="B3" s="67"/>
      <c r="C3" s="67"/>
      <c r="D3" s="67"/>
      <c r="E3" s="67"/>
      <c r="F3" s="67"/>
      <c r="G3" s="67"/>
      <c r="H3" s="67"/>
      <c r="I3" s="67"/>
      <c r="J3" s="67"/>
    </row>
    <row r="4" spans="1:10" ht="20.85" customHeight="1">
      <c r="A4" s="272" t="s">
        <v>212</v>
      </c>
      <c r="B4" s="272"/>
      <c r="C4" s="67"/>
      <c r="D4" s="272" t="s">
        <v>213</v>
      </c>
      <c r="E4" s="272"/>
      <c r="F4" s="272"/>
      <c r="G4" s="272"/>
      <c r="H4" s="272"/>
      <c r="I4" s="272"/>
      <c r="J4" s="272"/>
    </row>
    <row r="5" spans="1:10" ht="15.75">
      <c r="A5" s="68" t="s">
        <v>214</v>
      </c>
      <c r="B5" s="69" t="s">
        <v>215</v>
      </c>
      <c r="C5" s="67"/>
      <c r="D5" s="265" t="s">
        <v>216</v>
      </c>
      <c r="E5" s="265"/>
      <c r="F5" s="265"/>
      <c r="G5" s="265"/>
      <c r="H5" s="265"/>
      <c r="I5" s="265"/>
      <c r="J5" s="70">
        <f>'Principal - ABP'!G19</f>
        <v>6</v>
      </c>
    </row>
    <row r="6" spans="1:10" ht="15.75">
      <c r="A6" s="71" t="s">
        <v>217</v>
      </c>
      <c r="B6" s="70">
        <v>10</v>
      </c>
      <c r="C6" s="67"/>
      <c r="D6" s="265" t="s">
        <v>218</v>
      </c>
      <c r="E6" s="265"/>
      <c r="F6" s="265"/>
      <c r="G6" s="265"/>
      <c r="H6" s="265"/>
      <c r="I6" s="265"/>
      <c r="J6" s="72">
        <f>J5*B7</f>
        <v>660</v>
      </c>
    </row>
    <row r="7" spans="1:10" ht="15.75">
      <c r="A7" s="71" t="s">
        <v>219</v>
      </c>
      <c r="B7" s="70">
        <v>110</v>
      </c>
      <c r="C7" s="67"/>
      <c r="D7" s="265" t="s">
        <v>220</v>
      </c>
      <c r="E7" s="265"/>
      <c r="F7" s="265"/>
      <c r="G7" s="265"/>
      <c r="H7" s="265"/>
      <c r="I7" s="265"/>
      <c r="J7" s="73">
        <f>I13</f>
        <v>694</v>
      </c>
    </row>
    <row r="8" spans="1:10" ht="20.25" customHeight="1">
      <c r="A8" s="71" t="s">
        <v>221</v>
      </c>
      <c r="B8" s="70">
        <v>30</v>
      </c>
      <c r="C8" s="67"/>
      <c r="D8" s="265" t="s">
        <v>222</v>
      </c>
      <c r="E8" s="265"/>
      <c r="F8" s="265"/>
      <c r="G8" s="265"/>
      <c r="H8" s="265"/>
      <c r="I8" s="265"/>
      <c r="J8" s="74">
        <f>ABS(J6-J7)/J6</f>
        <v>5.1515151515151514E-2</v>
      </c>
    </row>
    <row r="9" spans="1:10" ht="18.75">
      <c r="A9" s="75" t="s">
        <v>65</v>
      </c>
      <c r="B9" s="76">
        <f>SUM(B6:B8)</f>
        <v>150</v>
      </c>
      <c r="C9" s="67"/>
      <c r="D9" s="266" t="s">
        <v>223</v>
      </c>
      <c r="E9" s="266"/>
      <c r="F9" s="266"/>
      <c r="G9" s="266"/>
      <c r="H9" s="266"/>
      <c r="I9" s="266"/>
      <c r="J9" s="77">
        <f>J13</f>
        <v>63.090909090909079</v>
      </c>
    </row>
    <row r="10" spans="1:10">
      <c r="A10" s="67"/>
      <c r="B10" s="67"/>
      <c r="C10" s="67"/>
      <c r="D10" s="67"/>
      <c r="E10" s="67"/>
      <c r="F10" s="67"/>
      <c r="G10" s="67"/>
      <c r="H10" s="67"/>
      <c r="I10" s="67"/>
      <c r="J10" s="67"/>
    </row>
    <row r="11" spans="1:10" ht="15" customHeight="1">
      <c r="A11" s="267" t="s">
        <v>39</v>
      </c>
      <c r="B11" s="267" t="s">
        <v>40</v>
      </c>
      <c r="C11" s="267" t="s">
        <v>41</v>
      </c>
      <c r="D11" s="268" t="s">
        <v>224</v>
      </c>
      <c r="E11" s="269" t="s">
        <v>225</v>
      </c>
      <c r="F11" s="268" t="s">
        <v>226</v>
      </c>
      <c r="G11" s="268"/>
      <c r="H11" s="268"/>
      <c r="I11" s="269" t="s">
        <v>227</v>
      </c>
      <c r="J11" s="269"/>
    </row>
    <row r="12" spans="1:10" ht="14.25">
      <c r="A12" s="267"/>
      <c r="B12" s="267"/>
      <c r="C12" s="267"/>
      <c r="D12" s="268"/>
      <c r="E12" s="268"/>
      <c r="F12" s="78" t="s">
        <v>228</v>
      </c>
      <c r="G12" s="78" t="s">
        <v>229</v>
      </c>
      <c r="H12" s="78" t="s">
        <v>230</v>
      </c>
      <c r="I12" s="79" t="s">
        <v>215</v>
      </c>
      <c r="J12" s="79" t="s">
        <v>231</v>
      </c>
    </row>
    <row r="13" spans="1:10" ht="18.75">
      <c r="A13" s="264"/>
      <c r="B13" s="264"/>
      <c r="C13" s="264"/>
      <c r="D13" s="264"/>
      <c r="E13" s="264"/>
      <c r="F13" s="264"/>
      <c r="G13" s="264"/>
      <c r="H13" s="264"/>
      <c r="I13" s="80">
        <f>SUM(I14:I49)</f>
        <v>694</v>
      </c>
      <c r="J13" s="80">
        <f>SUM(J14:J49)</f>
        <v>63.090909090909079</v>
      </c>
    </row>
    <row r="14" spans="1:10" ht="15.75">
      <c r="A14" s="81" t="s">
        <v>232</v>
      </c>
      <c r="B14" s="82" t="s">
        <v>233</v>
      </c>
      <c r="C14" s="83" t="s">
        <v>234</v>
      </c>
      <c r="D14" s="81">
        <v>1</v>
      </c>
      <c r="E14" s="84">
        <v>1</v>
      </c>
      <c r="F14" s="85">
        <v>2</v>
      </c>
      <c r="G14" s="85">
        <v>12</v>
      </c>
      <c r="H14" s="86">
        <f t="shared" ref="H14:H49" si="0">G14+F14*$J$5</f>
        <v>24</v>
      </c>
      <c r="I14" s="87">
        <v>12</v>
      </c>
      <c r="J14" s="88">
        <f>I14/$J$6*10*$J$5</f>
        <v>1.0909090909090908</v>
      </c>
    </row>
    <row r="15" spans="1:10" ht="15.75">
      <c r="A15" s="81" t="s">
        <v>235</v>
      </c>
      <c r="B15" s="82" t="s">
        <v>233</v>
      </c>
      <c r="C15" s="83" t="s">
        <v>236</v>
      </c>
      <c r="D15" s="81">
        <v>1</v>
      </c>
      <c r="E15" s="84">
        <v>1</v>
      </c>
      <c r="F15" s="85">
        <v>2</v>
      </c>
      <c r="G15" s="85">
        <v>14</v>
      </c>
      <c r="H15" s="86">
        <f t="shared" si="0"/>
        <v>26</v>
      </c>
      <c r="I15" s="87">
        <v>14</v>
      </c>
      <c r="J15" s="88">
        <f t="shared" ref="J15:J49" si="1">I15/$J$6*10*$J$5</f>
        <v>1.2727272727272727</v>
      </c>
    </row>
    <row r="16" spans="1:10" ht="15.75">
      <c r="A16" s="81" t="s">
        <v>237</v>
      </c>
      <c r="B16" s="82" t="s">
        <v>233</v>
      </c>
      <c r="C16" s="83" t="s">
        <v>238</v>
      </c>
      <c r="D16" s="81">
        <v>1</v>
      </c>
      <c r="E16" s="84">
        <v>1</v>
      </c>
      <c r="F16" s="85"/>
      <c r="G16" s="85">
        <v>20</v>
      </c>
      <c r="H16" s="86">
        <f t="shared" si="0"/>
        <v>20</v>
      </c>
      <c r="I16" s="87">
        <v>20</v>
      </c>
      <c r="J16" s="88">
        <f t="shared" si="1"/>
        <v>1.8181818181818183</v>
      </c>
    </row>
    <row r="17" spans="1:10" ht="15.75">
      <c r="A17" s="81" t="s">
        <v>239</v>
      </c>
      <c r="B17" s="82" t="s">
        <v>233</v>
      </c>
      <c r="C17" s="83" t="s">
        <v>240</v>
      </c>
      <c r="D17" s="81">
        <v>1</v>
      </c>
      <c r="E17" s="84">
        <v>1</v>
      </c>
      <c r="F17" s="85">
        <v>2</v>
      </c>
      <c r="G17" s="85">
        <v>15</v>
      </c>
      <c r="H17" s="86">
        <f t="shared" si="0"/>
        <v>27</v>
      </c>
      <c r="I17" s="87">
        <v>15</v>
      </c>
      <c r="J17" s="88">
        <f t="shared" si="1"/>
        <v>1.3636363636363638</v>
      </c>
    </row>
    <row r="18" spans="1:10" ht="15.75">
      <c r="A18" s="81" t="s">
        <v>241</v>
      </c>
      <c r="B18" s="82" t="s">
        <v>233</v>
      </c>
      <c r="C18" s="83" t="s">
        <v>242</v>
      </c>
      <c r="D18" s="81">
        <v>1</v>
      </c>
      <c r="E18" s="84">
        <v>1</v>
      </c>
      <c r="F18" s="85"/>
      <c r="G18" s="85">
        <v>20</v>
      </c>
      <c r="H18" s="86">
        <f t="shared" si="0"/>
        <v>20</v>
      </c>
      <c r="I18" s="87">
        <v>20</v>
      </c>
      <c r="J18" s="88">
        <f t="shared" si="1"/>
        <v>1.8181818181818183</v>
      </c>
    </row>
    <row r="19" spans="1:10" ht="15.75">
      <c r="A19" s="81" t="s">
        <v>243</v>
      </c>
      <c r="B19" s="82" t="s">
        <v>244</v>
      </c>
      <c r="C19" s="83" t="s">
        <v>245</v>
      </c>
      <c r="D19" s="81">
        <v>1</v>
      </c>
      <c r="E19" s="84">
        <v>1</v>
      </c>
      <c r="F19" s="85">
        <v>3</v>
      </c>
      <c r="G19" s="85">
        <v>10</v>
      </c>
      <c r="H19" s="86">
        <f t="shared" si="0"/>
        <v>28</v>
      </c>
      <c r="I19" s="87">
        <v>10</v>
      </c>
      <c r="J19" s="88">
        <f t="shared" si="1"/>
        <v>0.90909090909090917</v>
      </c>
    </row>
    <row r="20" spans="1:10" ht="15.75">
      <c r="A20" s="81" t="s">
        <v>246</v>
      </c>
      <c r="B20" s="82" t="s">
        <v>244</v>
      </c>
      <c r="C20" s="83" t="s">
        <v>247</v>
      </c>
      <c r="D20" s="81">
        <v>1</v>
      </c>
      <c r="E20" s="84" t="s">
        <v>584</v>
      </c>
      <c r="F20" s="85">
        <v>3.5</v>
      </c>
      <c r="G20" s="85">
        <v>18</v>
      </c>
      <c r="H20" s="86">
        <f t="shared" si="0"/>
        <v>39</v>
      </c>
      <c r="I20" s="87"/>
      <c r="J20" s="88"/>
    </row>
    <row r="21" spans="1:10" ht="15.75">
      <c r="A21" s="81" t="s">
        <v>248</v>
      </c>
      <c r="B21" s="82" t="s">
        <v>244</v>
      </c>
      <c r="C21" s="83" t="s">
        <v>249</v>
      </c>
      <c r="D21" s="81">
        <v>1</v>
      </c>
      <c r="E21" s="84">
        <v>1</v>
      </c>
      <c r="F21" s="85">
        <v>4</v>
      </c>
      <c r="G21" s="85">
        <v>30</v>
      </c>
      <c r="H21" s="86">
        <f t="shared" si="0"/>
        <v>54</v>
      </c>
      <c r="I21" s="87">
        <v>30</v>
      </c>
      <c r="J21" s="88">
        <f t="shared" si="1"/>
        <v>2.7272727272727275</v>
      </c>
    </row>
    <row r="22" spans="1:10" ht="15.75">
      <c r="A22" s="81" t="s">
        <v>250</v>
      </c>
      <c r="B22" s="82" t="s">
        <v>244</v>
      </c>
      <c r="C22" s="83" t="s">
        <v>251</v>
      </c>
      <c r="D22" s="81">
        <v>1</v>
      </c>
      <c r="E22" s="84">
        <v>1</v>
      </c>
      <c r="F22" s="85">
        <v>4</v>
      </c>
      <c r="G22" s="85">
        <v>35</v>
      </c>
      <c r="H22" s="86">
        <f t="shared" si="0"/>
        <v>59</v>
      </c>
      <c r="I22" s="87">
        <v>35</v>
      </c>
      <c r="J22" s="88">
        <f t="shared" si="1"/>
        <v>3.1818181818181817</v>
      </c>
    </row>
    <row r="23" spans="1:10" ht="15.75">
      <c r="A23" s="81" t="s">
        <v>252</v>
      </c>
      <c r="B23" s="82" t="s">
        <v>244</v>
      </c>
      <c r="C23" s="83" t="s">
        <v>253</v>
      </c>
      <c r="D23" s="81" t="s">
        <v>254</v>
      </c>
      <c r="E23" s="84" t="s">
        <v>584</v>
      </c>
      <c r="F23" s="85"/>
      <c r="G23" s="85">
        <v>50</v>
      </c>
      <c r="H23" s="86">
        <f t="shared" si="0"/>
        <v>50</v>
      </c>
      <c r="I23" s="87"/>
      <c r="J23" s="88">
        <f t="shared" si="1"/>
        <v>0</v>
      </c>
    </row>
    <row r="24" spans="1:10" ht="15.75">
      <c r="A24" s="81" t="s">
        <v>255</v>
      </c>
      <c r="B24" s="82" t="s">
        <v>244</v>
      </c>
      <c r="C24" s="83" t="s">
        <v>256</v>
      </c>
      <c r="D24" s="81" t="s">
        <v>257</v>
      </c>
      <c r="E24" s="84" t="s">
        <v>584</v>
      </c>
      <c r="F24" s="85">
        <v>4</v>
      </c>
      <c r="G24" s="85">
        <v>60</v>
      </c>
      <c r="H24" s="86">
        <f t="shared" si="0"/>
        <v>84</v>
      </c>
      <c r="I24" s="87"/>
      <c r="J24" s="88">
        <f t="shared" si="1"/>
        <v>0</v>
      </c>
    </row>
    <row r="25" spans="1:10" ht="15.75">
      <c r="A25" s="81" t="s">
        <v>258</v>
      </c>
      <c r="B25" s="82" t="s">
        <v>244</v>
      </c>
      <c r="C25" s="83" t="s">
        <v>259</v>
      </c>
      <c r="D25" s="81" t="s">
        <v>257</v>
      </c>
      <c r="E25" s="84">
        <v>2</v>
      </c>
      <c r="F25" s="85"/>
      <c r="G25" s="85">
        <v>30</v>
      </c>
      <c r="H25" s="86">
        <f t="shared" si="0"/>
        <v>30</v>
      </c>
      <c r="I25" s="87">
        <v>30</v>
      </c>
      <c r="J25" s="88">
        <f t="shared" si="1"/>
        <v>2.7272727272727275</v>
      </c>
    </row>
    <row r="26" spans="1:10" ht="15.75">
      <c r="A26" s="81" t="s">
        <v>260</v>
      </c>
      <c r="B26" s="82" t="s">
        <v>244</v>
      </c>
      <c r="C26" s="89" t="s">
        <v>261</v>
      </c>
      <c r="D26" s="81" t="s">
        <v>254</v>
      </c>
      <c r="E26" s="84" t="s">
        <v>584</v>
      </c>
      <c r="F26" s="85"/>
      <c r="G26" s="85">
        <v>45</v>
      </c>
      <c r="H26" s="86">
        <f t="shared" si="0"/>
        <v>45</v>
      </c>
      <c r="I26" s="87"/>
      <c r="J26" s="88">
        <f t="shared" si="1"/>
        <v>0</v>
      </c>
    </row>
    <row r="27" spans="1:10" ht="15.75">
      <c r="A27" s="81" t="s">
        <v>262</v>
      </c>
      <c r="B27" s="82" t="s">
        <v>244</v>
      </c>
      <c r="C27" s="90" t="s">
        <v>263</v>
      </c>
      <c r="D27" s="81" t="s">
        <v>264</v>
      </c>
      <c r="E27" s="84">
        <v>3</v>
      </c>
      <c r="F27" s="85"/>
      <c r="G27" s="85">
        <v>50</v>
      </c>
      <c r="H27" s="86">
        <f t="shared" si="0"/>
        <v>50</v>
      </c>
      <c r="I27" s="87">
        <v>50</v>
      </c>
      <c r="J27" s="88">
        <f t="shared" si="1"/>
        <v>4.545454545454545</v>
      </c>
    </row>
    <row r="28" spans="1:10" ht="15.75">
      <c r="A28" s="81" t="s">
        <v>265</v>
      </c>
      <c r="B28" s="82" t="s">
        <v>244</v>
      </c>
      <c r="C28" s="83" t="s">
        <v>266</v>
      </c>
      <c r="D28" s="81" t="s">
        <v>254</v>
      </c>
      <c r="E28" s="84" t="s">
        <v>584</v>
      </c>
      <c r="F28" s="85">
        <v>4</v>
      </c>
      <c r="G28" s="85">
        <v>45</v>
      </c>
      <c r="H28" s="86">
        <f t="shared" si="0"/>
        <v>69</v>
      </c>
      <c r="I28" s="87"/>
      <c r="J28" s="88">
        <f t="shared" si="1"/>
        <v>0</v>
      </c>
    </row>
    <row r="29" spans="1:10" ht="15.75">
      <c r="A29" s="81" t="s">
        <v>267</v>
      </c>
      <c r="B29" s="82" t="s">
        <v>244</v>
      </c>
      <c r="C29" s="90" t="s">
        <v>268</v>
      </c>
      <c r="D29" s="81" t="s">
        <v>269</v>
      </c>
      <c r="E29" s="84">
        <v>3</v>
      </c>
      <c r="F29" s="85">
        <v>3</v>
      </c>
      <c r="G29" s="85">
        <v>35</v>
      </c>
      <c r="H29" s="86">
        <f t="shared" si="0"/>
        <v>53</v>
      </c>
      <c r="I29" s="87">
        <v>35</v>
      </c>
      <c r="J29" s="88">
        <f t="shared" si="1"/>
        <v>3.1818181818181817</v>
      </c>
    </row>
    <row r="30" spans="1:10" ht="15.75">
      <c r="A30" s="81" t="s">
        <v>270</v>
      </c>
      <c r="B30" s="82" t="s">
        <v>271</v>
      </c>
      <c r="C30" s="83" t="s">
        <v>272</v>
      </c>
      <c r="D30" s="81">
        <v>1</v>
      </c>
      <c r="E30" s="84" t="s">
        <v>584</v>
      </c>
      <c r="F30" s="85"/>
      <c r="G30" s="85">
        <v>55</v>
      </c>
      <c r="H30" s="86">
        <f t="shared" si="0"/>
        <v>55</v>
      </c>
      <c r="I30" s="87"/>
      <c r="J30" s="88">
        <f t="shared" si="1"/>
        <v>0</v>
      </c>
    </row>
    <row r="31" spans="1:10" ht="15.75">
      <c r="A31" s="81" t="s">
        <v>273</v>
      </c>
      <c r="B31" s="82" t="s">
        <v>271</v>
      </c>
      <c r="C31" s="83" t="s">
        <v>274</v>
      </c>
      <c r="D31" s="81">
        <v>1</v>
      </c>
      <c r="E31" s="84">
        <v>2</v>
      </c>
      <c r="F31" s="85">
        <v>4</v>
      </c>
      <c r="G31" s="85">
        <v>12</v>
      </c>
      <c r="H31" s="86">
        <f t="shared" si="0"/>
        <v>36</v>
      </c>
      <c r="I31" s="87">
        <v>12</v>
      </c>
      <c r="J31" s="88">
        <f t="shared" si="1"/>
        <v>1.0909090909090908</v>
      </c>
    </row>
    <row r="32" spans="1:10" ht="15.75">
      <c r="A32" s="81" t="s">
        <v>275</v>
      </c>
      <c r="B32" s="82" t="s">
        <v>271</v>
      </c>
      <c r="C32" s="83" t="s">
        <v>276</v>
      </c>
      <c r="D32" s="81" t="s">
        <v>269</v>
      </c>
      <c r="E32" s="84">
        <v>3</v>
      </c>
      <c r="F32" s="85">
        <v>2</v>
      </c>
      <c r="G32" s="85">
        <v>26</v>
      </c>
      <c r="H32" s="86">
        <f t="shared" si="0"/>
        <v>38</v>
      </c>
      <c r="I32" s="87">
        <v>26</v>
      </c>
      <c r="J32" s="88">
        <f t="shared" si="1"/>
        <v>2.3636363636363633</v>
      </c>
    </row>
    <row r="33" spans="1:10" ht="15.75">
      <c r="A33" s="81" t="s">
        <v>277</v>
      </c>
      <c r="B33" s="82" t="s">
        <v>271</v>
      </c>
      <c r="C33" s="83" t="s">
        <v>278</v>
      </c>
      <c r="D33" s="81" t="s">
        <v>254</v>
      </c>
      <c r="E33" s="84">
        <v>1</v>
      </c>
      <c r="F33" s="85"/>
      <c r="G33" s="85">
        <v>30</v>
      </c>
      <c r="H33" s="86">
        <f t="shared" si="0"/>
        <v>30</v>
      </c>
      <c r="I33" s="87">
        <v>30</v>
      </c>
      <c r="J33" s="88">
        <f t="shared" si="1"/>
        <v>2.7272727272727275</v>
      </c>
    </row>
    <row r="34" spans="1:10" ht="15.75">
      <c r="A34" s="81" t="s">
        <v>279</v>
      </c>
      <c r="B34" s="82" t="s">
        <v>271</v>
      </c>
      <c r="C34" s="83" t="s">
        <v>280</v>
      </c>
      <c r="D34" s="81" t="s">
        <v>254</v>
      </c>
      <c r="E34" s="84" t="s">
        <v>584</v>
      </c>
      <c r="F34" s="85"/>
      <c r="G34" s="85">
        <v>45</v>
      </c>
      <c r="H34" s="86">
        <f t="shared" si="0"/>
        <v>45</v>
      </c>
      <c r="I34" s="87"/>
      <c r="J34" s="88">
        <f t="shared" si="1"/>
        <v>0</v>
      </c>
    </row>
    <row r="35" spans="1:10" ht="15.75">
      <c r="A35" s="81" t="s">
        <v>281</v>
      </c>
      <c r="B35" s="82" t="s">
        <v>271</v>
      </c>
      <c r="C35" s="83" t="s">
        <v>282</v>
      </c>
      <c r="D35" s="81" t="s">
        <v>254</v>
      </c>
      <c r="E35" s="84" t="s">
        <v>584</v>
      </c>
      <c r="F35" s="85">
        <v>2.5</v>
      </c>
      <c r="G35" s="85">
        <v>40</v>
      </c>
      <c r="H35" s="86">
        <f t="shared" si="0"/>
        <v>55</v>
      </c>
      <c r="I35" s="87"/>
      <c r="J35" s="88">
        <f t="shared" si="1"/>
        <v>0</v>
      </c>
    </row>
    <row r="36" spans="1:10" ht="15.75">
      <c r="A36" s="81" t="s">
        <v>283</v>
      </c>
      <c r="B36" s="82" t="s">
        <v>271</v>
      </c>
      <c r="C36" s="83" t="s">
        <v>284</v>
      </c>
      <c r="D36" s="81" t="s">
        <v>269</v>
      </c>
      <c r="E36" s="84">
        <v>2</v>
      </c>
      <c r="F36" s="85"/>
      <c r="G36" s="85">
        <v>60</v>
      </c>
      <c r="H36" s="86">
        <f t="shared" si="0"/>
        <v>60</v>
      </c>
      <c r="I36" s="87">
        <v>60</v>
      </c>
      <c r="J36" s="88">
        <f t="shared" si="1"/>
        <v>5.454545454545455</v>
      </c>
    </row>
    <row r="37" spans="1:10" ht="15.75">
      <c r="A37" s="81" t="s">
        <v>285</v>
      </c>
      <c r="B37" s="82" t="s">
        <v>271</v>
      </c>
      <c r="C37" s="83" t="s">
        <v>286</v>
      </c>
      <c r="D37" s="91" t="s">
        <v>269</v>
      </c>
      <c r="E37" s="92">
        <v>3</v>
      </c>
      <c r="F37" s="85"/>
      <c r="G37" s="85">
        <v>80</v>
      </c>
      <c r="H37" s="86">
        <f t="shared" si="0"/>
        <v>80</v>
      </c>
      <c r="I37" s="87">
        <v>80</v>
      </c>
      <c r="J37" s="88">
        <f t="shared" si="1"/>
        <v>7.2727272727272734</v>
      </c>
    </row>
    <row r="38" spans="1:10" ht="15.75">
      <c r="A38" s="81" t="s">
        <v>287</v>
      </c>
      <c r="B38" s="82" t="s">
        <v>271</v>
      </c>
      <c r="C38" s="83" t="s">
        <v>288</v>
      </c>
      <c r="D38" s="81" t="s">
        <v>269</v>
      </c>
      <c r="E38" s="84">
        <v>3</v>
      </c>
      <c r="F38" s="85"/>
      <c r="G38" s="85">
        <v>60</v>
      </c>
      <c r="H38" s="86">
        <f t="shared" si="0"/>
        <v>60</v>
      </c>
      <c r="I38" s="87">
        <v>60</v>
      </c>
      <c r="J38" s="88">
        <f t="shared" si="1"/>
        <v>5.454545454545455</v>
      </c>
    </row>
    <row r="39" spans="1:10" ht="15.75">
      <c r="A39" s="81" t="s">
        <v>289</v>
      </c>
      <c r="B39" s="82" t="s">
        <v>271</v>
      </c>
      <c r="C39" s="83" t="s">
        <v>290</v>
      </c>
      <c r="D39" s="81" t="s">
        <v>291</v>
      </c>
      <c r="E39" s="84">
        <v>4</v>
      </c>
      <c r="F39" s="85"/>
      <c r="G39" s="85">
        <v>35</v>
      </c>
      <c r="H39" s="86">
        <f t="shared" si="0"/>
        <v>35</v>
      </c>
      <c r="I39" s="87">
        <v>35</v>
      </c>
      <c r="J39" s="88">
        <f t="shared" si="1"/>
        <v>3.1818181818181817</v>
      </c>
    </row>
    <row r="40" spans="1:10" ht="15.75">
      <c r="A40" s="81" t="s">
        <v>292</v>
      </c>
      <c r="B40" s="82" t="s">
        <v>271</v>
      </c>
      <c r="C40" s="83" t="s">
        <v>293</v>
      </c>
      <c r="D40" s="81" t="s">
        <v>269</v>
      </c>
      <c r="E40" s="84" t="s">
        <v>584</v>
      </c>
      <c r="F40" s="85"/>
      <c r="G40" s="85">
        <v>60</v>
      </c>
      <c r="H40" s="86">
        <f t="shared" si="0"/>
        <v>60</v>
      </c>
      <c r="I40" s="87"/>
      <c r="J40" s="88">
        <f t="shared" si="1"/>
        <v>0</v>
      </c>
    </row>
    <row r="41" spans="1:10" ht="15.75">
      <c r="A41" s="81" t="s">
        <v>294</v>
      </c>
      <c r="B41" s="82" t="s">
        <v>271</v>
      </c>
      <c r="C41" s="90" t="s">
        <v>295</v>
      </c>
      <c r="D41" s="81" t="s">
        <v>257</v>
      </c>
      <c r="E41" s="84">
        <v>2</v>
      </c>
      <c r="F41" s="85"/>
      <c r="G41" s="85">
        <v>90</v>
      </c>
      <c r="H41" s="86">
        <f t="shared" si="0"/>
        <v>90</v>
      </c>
      <c r="I41" s="87">
        <v>90</v>
      </c>
      <c r="J41" s="88">
        <f t="shared" si="1"/>
        <v>8.1818181818181817</v>
      </c>
    </row>
    <row r="42" spans="1:10" ht="15.75">
      <c r="A42" s="81" t="s">
        <v>296</v>
      </c>
      <c r="B42" s="82" t="s">
        <v>297</v>
      </c>
      <c r="C42" s="83" t="s">
        <v>298</v>
      </c>
      <c r="D42" s="81" t="s">
        <v>257</v>
      </c>
      <c r="E42" s="84" t="s">
        <v>584</v>
      </c>
      <c r="F42" s="85">
        <v>4</v>
      </c>
      <c r="G42" s="85">
        <v>55</v>
      </c>
      <c r="H42" s="86">
        <f t="shared" si="0"/>
        <v>79</v>
      </c>
      <c r="I42" s="87"/>
      <c r="J42" s="88">
        <f t="shared" si="1"/>
        <v>0</v>
      </c>
    </row>
    <row r="43" spans="1:10" ht="15.75">
      <c r="A43" s="81" t="s">
        <v>299</v>
      </c>
      <c r="B43" s="82" t="s">
        <v>297</v>
      </c>
      <c r="C43" s="83" t="s">
        <v>300</v>
      </c>
      <c r="D43" s="81" t="s">
        <v>257</v>
      </c>
      <c r="E43" s="84" t="s">
        <v>584</v>
      </c>
      <c r="F43" s="85">
        <v>4</v>
      </c>
      <c r="G43" s="85">
        <v>55</v>
      </c>
      <c r="H43" s="86">
        <f t="shared" si="0"/>
        <v>79</v>
      </c>
      <c r="I43" s="87"/>
      <c r="J43" s="88">
        <f t="shared" si="1"/>
        <v>0</v>
      </c>
    </row>
    <row r="44" spans="1:10" ht="15.75">
      <c r="A44" s="81" t="s">
        <v>301</v>
      </c>
      <c r="B44" s="82" t="s">
        <v>302</v>
      </c>
      <c r="C44" s="83" t="s">
        <v>303</v>
      </c>
      <c r="D44" s="81" t="s">
        <v>257</v>
      </c>
      <c r="E44" s="84">
        <v>4</v>
      </c>
      <c r="F44" s="85">
        <v>3</v>
      </c>
      <c r="G44" s="85">
        <v>30</v>
      </c>
      <c r="H44" s="86">
        <f t="shared" si="0"/>
        <v>48</v>
      </c>
      <c r="I44" s="87">
        <v>30</v>
      </c>
      <c r="J44" s="88">
        <f t="shared" si="1"/>
        <v>2.7272727272727275</v>
      </c>
    </row>
    <row r="45" spans="1:10" ht="15.75">
      <c r="A45" s="81" t="s">
        <v>304</v>
      </c>
      <c r="B45" s="82" t="s">
        <v>302</v>
      </c>
      <c r="C45" s="83" t="s">
        <v>305</v>
      </c>
      <c r="D45" s="93" t="s">
        <v>257</v>
      </c>
      <c r="E45" s="92" t="s">
        <v>584</v>
      </c>
      <c r="F45" s="85"/>
      <c r="G45" s="85">
        <v>50</v>
      </c>
      <c r="H45" s="86">
        <f t="shared" si="0"/>
        <v>50</v>
      </c>
      <c r="I45" s="87"/>
      <c r="J45" s="88">
        <f t="shared" si="1"/>
        <v>0</v>
      </c>
    </row>
    <row r="46" spans="1:10" ht="15.75">
      <c r="A46" s="81" t="s">
        <v>306</v>
      </c>
      <c r="B46" s="82" t="s">
        <v>302</v>
      </c>
      <c r="C46" s="83" t="s">
        <v>307</v>
      </c>
      <c r="D46" s="81" t="s">
        <v>254</v>
      </c>
      <c r="E46" s="84" t="s">
        <v>584</v>
      </c>
      <c r="F46" s="85"/>
      <c r="G46" s="85">
        <v>60</v>
      </c>
      <c r="H46" s="86">
        <f t="shared" si="0"/>
        <v>60</v>
      </c>
      <c r="I46" s="87"/>
      <c r="J46" s="88">
        <f t="shared" si="1"/>
        <v>0</v>
      </c>
    </row>
    <row r="47" spans="1:10" ht="15.75">
      <c r="A47" s="81" t="s">
        <v>308</v>
      </c>
      <c r="B47" s="82" t="s">
        <v>302</v>
      </c>
      <c r="C47" s="83" t="s">
        <v>309</v>
      </c>
      <c r="D47" s="81" t="s">
        <v>254</v>
      </c>
      <c r="E47" s="84" t="s">
        <v>584</v>
      </c>
      <c r="F47" s="85"/>
      <c r="G47" s="85">
        <v>85</v>
      </c>
      <c r="H47" s="86">
        <f t="shared" si="0"/>
        <v>85</v>
      </c>
      <c r="I47" s="87"/>
      <c r="J47" s="88">
        <f t="shared" si="1"/>
        <v>0</v>
      </c>
    </row>
    <row r="48" spans="1:10" ht="15.75">
      <c r="A48" s="81" t="s">
        <v>310</v>
      </c>
      <c r="B48" s="82" t="s">
        <v>302</v>
      </c>
      <c r="C48" s="83" t="s">
        <v>311</v>
      </c>
      <c r="D48" s="81" t="s">
        <v>257</v>
      </c>
      <c r="E48" s="84" t="s">
        <v>584</v>
      </c>
      <c r="F48" s="85"/>
      <c r="G48" s="85">
        <v>50</v>
      </c>
      <c r="H48" s="86">
        <f t="shared" si="0"/>
        <v>50</v>
      </c>
      <c r="I48" s="87"/>
      <c r="J48" s="88">
        <f t="shared" si="1"/>
        <v>0</v>
      </c>
    </row>
    <row r="49" spans="1:10" ht="15.75">
      <c r="A49" s="81" t="s">
        <v>312</v>
      </c>
      <c r="B49" s="82" t="s">
        <v>302</v>
      </c>
      <c r="C49" s="83" t="s">
        <v>313</v>
      </c>
      <c r="D49" s="81" t="s">
        <v>291</v>
      </c>
      <c r="E49" s="84" t="s">
        <v>584</v>
      </c>
      <c r="F49" s="85"/>
      <c r="G49" s="85">
        <v>60</v>
      </c>
      <c r="H49" s="86">
        <f t="shared" si="0"/>
        <v>60</v>
      </c>
      <c r="I49" s="87"/>
      <c r="J49" s="88">
        <f t="shared" si="1"/>
        <v>0</v>
      </c>
    </row>
  </sheetData>
  <sheetProtection password="C894" sheet="1" objects="1" scenarios="1"/>
  <mergeCells count="17">
    <mergeCell ref="D6:I6"/>
    <mergeCell ref="A1:J1"/>
    <mergeCell ref="A2:J2"/>
    <mergeCell ref="A4:B4"/>
    <mergeCell ref="D4:J4"/>
    <mergeCell ref="D5:I5"/>
    <mergeCell ref="A13:H13"/>
    <mergeCell ref="D7:I7"/>
    <mergeCell ref="D8:I8"/>
    <mergeCell ref="D9:I9"/>
    <mergeCell ref="A11:A12"/>
    <mergeCell ref="B11:B12"/>
    <mergeCell ref="C11:C12"/>
    <mergeCell ref="D11:D12"/>
    <mergeCell ref="E11:E12"/>
    <mergeCell ref="F11:H11"/>
    <mergeCell ref="I11:J11"/>
  </mergeCells>
  <conditionalFormatting sqref="J8">
    <cfRule type="cellIs" dxfId="27" priority="1" operator="greaterThan">
      <formula>0.1</formula>
    </cfRule>
    <cfRule type="cellIs" dxfId="26"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abSelected="1" topLeftCell="A10" zoomScale="80" zoomScaleNormal="80" zoomScalePageLayoutView="130" workbookViewId="0">
      <selection activeCell="K15" sqref="K15"/>
    </sheetView>
  </sheetViews>
  <sheetFormatPr baseColWidth="10" defaultColWidth="8.88671875" defaultRowHeight="12.75"/>
  <cols>
    <col min="1" max="1" width="13" style="66" bestFit="1" customWidth="1"/>
    <col min="2" max="2" width="15.109375" style="66" bestFit="1" customWidth="1"/>
    <col min="3" max="3" width="69.6640625" style="66" customWidth="1"/>
    <col min="4" max="16384" width="8.88671875" style="66"/>
  </cols>
  <sheetData>
    <row r="1" spans="1:10" ht="23.25">
      <c r="A1" s="270" t="s">
        <v>315</v>
      </c>
      <c r="B1" s="270"/>
      <c r="C1" s="270"/>
      <c r="D1" s="270"/>
      <c r="E1" s="270"/>
      <c r="F1" s="270"/>
      <c r="G1" s="270"/>
      <c r="H1" s="270"/>
      <c r="I1" s="270"/>
      <c r="J1" s="270"/>
    </row>
    <row r="2" spans="1:10" ht="96" customHeight="1" thickBot="1">
      <c r="A2" s="271" t="s">
        <v>211</v>
      </c>
      <c r="B2" s="271"/>
      <c r="C2" s="271"/>
      <c r="D2" s="271"/>
      <c r="E2" s="271"/>
      <c r="F2" s="271"/>
      <c r="G2" s="271"/>
      <c r="H2" s="271"/>
      <c r="I2" s="271"/>
      <c r="J2" s="271"/>
    </row>
    <row r="3" spans="1:10">
      <c r="A3" s="67"/>
      <c r="B3" s="67"/>
      <c r="C3" s="67"/>
      <c r="D3" s="67"/>
      <c r="E3" s="67"/>
      <c r="F3" s="67"/>
      <c r="G3" s="67"/>
      <c r="H3" s="67"/>
      <c r="I3" s="67"/>
      <c r="J3" s="67"/>
    </row>
    <row r="4" spans="1:10" ht="20.85" customHeight="1">
      <c r="A4" s="272" t="s">
        <v>212</v>
      </c>
      <c r="B4" s="272"/>
      <c r="C4" s="67"/>
      <c r="D4" s="272" t="s">
        <v>213</v>
      </c>
      <c r="E4" s="272"/>
      <c r="F4" s="272"/>
      <c r="G4" s="272"/>
      <c r="H4" s="272"/>
      <c r="I4" s="272"/>
      <c r="J4" s="272"/>
    </row>
    <row r="5" spans="1:10" ht="15.75">
      <c r="A5" s="68" t="s">
        <v>214</v>
      </c>
      <c r="B5" s="69" t="s">
        <v>215</v>
      </c>
      <c r="C5" s="67"/>
      <c r="D5" s="265" t="s">
        <v>216</v>
      </c>
      <c r="E5" s="265"/>
      <c r="F5" s="265"/>
      <c r="G5" s="265"/>
      <c r="H5" s="265"/>
      <c r="I5" s="265"/>
      <c r="J5" s="70">
        <f>'Principal - ABP'!G19</f>
        <v>6</v>
      </c>
    </row>
    <row r="6" spans="1:10" ht="15.75">
      <c r="A6" s="71" t="s">
        <v>217</v>
      </c>
      <c r="B6" s="70">
        <v>10</v>
      </c>
      <c r="C6" s="67"/>
      <c r="D6" s="265" t="s">
        <v>218</v>
      </c>
      <c r="E6" s="265"/>
      <c r="F6" s="265"/>
      <c r="G6" s="265"/>
      <c r="H6" s="265"/>
      <c r="I6" s="265"/>
      <c r="J6" s="72">
        <f>J5*B7</f>
        <v>660</v>
      </c>
    </row>
    <row r="7" spans="1:10" ht="15.75">
      <c r="A7" s="71" t="s">
        <v>219</v>
      </c>
      <c r="B7" s="70">
        <v>110</v>
      </c>
      <c r="C7" s="67"/>
      <c r="D7" s="265" t="s">
        <v>220</v>
      </c>
      <c r="E7" s="265"/>
      <c r="F7" s="265"/>
      <c r="G7" s="265"/>
      <c r="H7" s="265"/>
      <c r="I7" s="265"/>
      <c r="J7" s="73">
        <f>I13</f>
        <v>665</v>
      </c>
    </row>
    <row r="8" spans="1:10" ht="20.25" customHeight="1">
      <c r="A8" s="71" t="s">
        <v>221</v>
      </c>
      <c r="B8" s="70">
        <v>30</v>
      </c>
      <c r="C8" s="67"/>
      <c r="D8" s="265" t="s">
        <v>222</v>
      </c>
      <c r="E8" s="265"/>
      <c r="F8" s="265"/>
      <c r="G8" s="265"/>
      <c r="H8" s="265"/>
      <c r="I8" s="265"/>
      <c r="J8" s="74">
        <f>ABS(J6-J7)/J6</f>
        <v>7.575757575757576E-3</v>
      </c>
    </row>
    <row r="9" spans="1:10" ht="18.75">
      <c r="A9" s="75" t="s">
        <v>65</v>
      </c>
      <c r="B9" s="76">
        <f>SUM(B6:B8)</f>
        <v>150</v>
      </c>
      <c r="C9" s="67"/>
      <c r="D9" s="266" t="s">
        <v>223</v>
      </c>
      <c r="E9" s="266"/>
      <c r="F9" s="266"/>
      <c r="G9" s="266"/>
      <c r="H9" s="266"/>
      <c r="I9" s="266"/>
      <c r="J9" s="77">
        <f>J13</f>
        <v>60.454545454545453</v>
      </c>
    </row>
    <row r="10" spans="1:10">
      <c r="A10" s="67"/>
      <c r="B10" s="67"/>
      <c r="C10" s="67"/>
      <c r="D10" s="67"/>
      <c r="E10" s="67"/>
      <c r="F10" s="67"/>
      <c r="G10" s="67"/>
      <c r="H10" s="67"/>
      <c r="I10" s="67"/>
      <c r="J10" s="67"/>
    </row>
    <row r="11" spans="1:10" ht="15" customHeight="1">
      <c r="A11" s="267" t="s">
        <v>39</v>
      </c>
      <c r="B11" s="267" t="s">
        <v>40</v>
      </c>
      <c r="C11" s="267" t="s">
        <v>41</v>
      </c>
      <c r="D11" s="268" t="s">
        <v>224</v>
      </c>
      <c r="E11" s="269" t="s">
        <v>225</v>
      </c>
      <c r="F11" s="268" t="s">
        <v>226</v>
      </c>
      <c r="G11" s="268"/>
      <c r="H11" s="268"/>
      <c r="I11" s="269" t="s">
        <v>227</v>
      </c>
      <c r="J11" s="269"/>
    </row>
    <row r="12" spans="1:10" ht="14.25">
      <c r="A12" s="267"/>
      <c r="B12" s="267"/>
      <c r="C12" s="267"/>
      <c r="D12" s="268"/>
      <c r="E12" s="268"/>
      <c r="F12" s="78" t="s">
        <v>228</v>
      </c>
      <c r="G12" s="78" t="s">
        <v>229</v>
      </c>
      <c r="H12" s="78" t="s">
        <v>230</v>
      </c>
      <c r="I12" s="79" t="s">
        <v>215</v>
      </c>
      <c r="J12" s="79" t="s">
        <v>231</v>
      </c>
    </row>
    <row r="13" spans="1:10" ht="18.75">
      <c r="A13" s="264"/>
      <c r="B13" s="264"/>
      <c r="C13" s="264"/>
      <c r="D13" s="264"/>
      <c r="E13" s="264"/>
      <c r="F13" s="264"/>
      <c r="G13" s="264"/>
      <c r="H13" s="264"/>
      <c r="I13" s="80">
        <f>SUM(I14:I48)</f>
        <v>665</v>
      </c>
      <c r="J13" s="80">
        <f>SUM(J14:J48)</f>
        <v>60.454545454545453</v>
      </c>
    </row>
    <row r="14" spans="1:10" ht="31.5">
      <c r="A14" s="81" t="s">
        <v>316</v>
      </c>
      <c r="B14" s="82" t="s">
        <v>317</v>
      </c>
      <c r="C14" s="206" t="s">
        <v>318</v>
      </c>
      <c r="D14" s="81" t="s">
        <v>319</v>
      </c>
      <c r="E14" s="84" t="s">
        <v>584</v>
      </c>
      <c r="F14" s="85">
        <v>5</v>
      </c>
      <c r="G14" s="85">
        <v>25</v>
      </c>
      <c r="H14" s="86">
        <f t="shared" ref="H14:H48" si="0">G14+F14*$J$5</f>
        <v>55</v>
      </c>
      <c r="I14" s="87">
        <v>0</v>
      </c>
      <c r="J14" s="88">
        <f>I14/$J$6*10*$J$5</f>
        <v>0</v>
      </c>
    </row>
    <row r="15" spans="1:10" ht="31.5">
      <c r="A15" s="81" t="s">
        <v>320</v>
      </c>
      <c r="B15" s="82" t="s">
        <v>317</v>
      </c>
      <c r="C15" s="206" t="s">
        <v>321</v>
      </c>
      <c r="D15" s="81" t="s">
        <v>319</v>
      </c>
      <c r="E15" s="84">
        <v>1</v>
      </c>
      <c r="F15" s="85">
        <v>10</v>
      </c>
      <c r="G15" s="85">
        <v>25</v>
      </c>
      <c r="H15" s="86">
        <f t="shared" si="0"/>
        <v>85</v>
      </c>
      <c r="I15" s="87">
        <v>85</v>
      </c>
      <c r="J15" s="88">
        <f t="shared" ref="J15:J48" si="1">I15/$J$6*10*$J$5</f>
        <v>7.7272727272727266</v>
      </c>
    </row>
    <row r="16" spans="1:10" ht="15.75">
      <c r="A16" s="81" t="s">
        <v>322</v>
      </c>
      <c r="B16" s="82" t="s">
        <v>323</v>
      </c>
      <c r="C16" s="206" t="s">
        <v>324</v>
      </c>
      <c r="D16" s="81" t="s">
        <v>319</v>
      </c>
      <c r="E16" s="84">
        <v>1</v>
      </c>
      <c r="F16" s="85">
        <v>3</v>
      </c>
      <c r="G16" s="85">
        <v>10</v>
      </c>
      <c r="H16" s="86">
        <f t="shared" si="0"/>
        <v>28</v>
      </c>
      <c r="I16" s="87">
        <v>50</v>
      </c>
      <c r="J16" s="88">
        <f t="shared" si="1"/>
        <v>4.545454545454545</v>
      </c>
    </row>
    <row r="17" spans="1:10" ht="15.75">
      <c r="A17" s="81" t="s">
        <v>325</v>
      </c>
      <c r="B17" s="82" t="s">
        <v>323</v>
      </c>
      <c r="C17" s="206" t="s">
        <v>326</v>
      </c>
      <c r="D17" s="81" t="s">
        <v>319</v>
      </c>
      <c r="E17" s="84" t="s">
        <v>584</v>
      </c>
      <c r="F17" s="85">
        <v>2</v>
      </c>
      <c r="G17" s="85">
        <v>5</v>
      </c>
      <c r="H17" s="86">
        <f t="shared" si="0"/>
        <v>17</v>
      </c>
      <c r="I17" s="87"/>
      <c r="J17" s="88">
        <f t="shared" si="1"/>
        <v>0</v>
      </c>
    </row>
    <row r="18" spans="1:10" ht="15.75">
      <c r="A18" s="81" t="s">
        <v>327</v>
      </c>
      <c r="B18" s="82" t="s">
        <v>323</v>
      </c>
      <c r="C18" s="206" t="s">
        <v>328</v>
      </c>
      <c r="D18" s="81" t="s">
        <v>319</v>
      </c>
      <c r="E18" s="84">
        <v>1</v>
      </c>
      <c r="F18" s="85">
        <v>2</v>
      </c>
      <c r="G18" s="85">
        <v>5</v>
      </c>
      <c r="H18" s="86">
        <f t="shared" si="0"/>
        <v>17</v>
      </c>
      <c r="I18" s="87">
        <v>25</v>
      </c>
      <c r="J18" s="88">
        <f t="shared" si="1"/>
        <v>2.2727272727272725</v>
      </c>
    </row>
    <row r="19" spans="1:10" ht="15.75">
      <c r="A19" s="81" t="s">
        <v>329</v>
      </c>
      <c r="B19" s="82" t="s">
        <v>323</v>
      </c>
      <c r="C19" s="206" t="s">
        <v>330</v>
      </c>
      <c r="D19" s="81" t="s">
        <v>319</v>
      </c>
      <c r="E19" s="84">
        <v>1</v>
      </c>
      <c r="F19" s="85"/>
      <c r="G19" s="85">
        <v>5</v>
      </c>
      <c r="H19" s="86">
        <f t="shared" si="0"/>
        <v>5</v>
      </c>
      <c r="I19" s="87">
        <v>25</v>
      </c>
      <c r="J19" s="88">
        <f t="shared" si="1"/>
        <v>2.2727272727272725</v>
      </c>
    </row>
    <row r="20" spans="1:10" ht="15.75">
      <c r="A20" s="81" t="s">
        <v>331</v>
      </c>
      <c r="B20" s="82" t="s">
        <v>323</v>
      </c>
      <c r="C20" s="206" t="s">
        <v>332</v>
      </c>
      <c r="D20" s="81" t="s">
        <v>319</v>
      </c>
      <c r="E20" s="84"/>
      <c r="F20" s="85">
        <v>2</v>
      </c>
      <c r="G20" s="85">
        <v>5</v>
      </c>
      <c r="H20" s="86">
        <f t="shared" si="0"/>
        <v>17</v>
      </c>
      <c r="I20" s="87"/>
      <c r="J20" s="88">
        <f t="shared" si="1"/>
        <v>0</v>
      </c>
    </row>
    <row r="21" spans="1:10" ht="15.75">
      <c r="A21" s="81" t="s">
        <v>333</v>
      </c>
      <c r="B21" s="82" t="s">
        <v>334</v>
      </c>
      <c r="C21" s="206" t="s">
        <v>335</v>
      </c>
      <c r="D21" s="81">
        <v>1</v>
      </c>
      <c r="E21" s="84" t="s">
        <v>584</v>
      </c>
      <c r="F21" s="85">
        <v>5</v>
      </c>
      <c r="G21" s="85">
        <v>10</v>
      </c>
      <c r="H21" s="86">
        <f t="shared" si="0"/>
        <v>40</v>
      </c>
      <c r="I21" s="87"/>
      <c r="J21" s="88">
        <f t="shared" si="1"/>
        <v>0</v>
      </c>
    </row>
    <row r="22" spans="1:10" ht="15.75">
      <c r="A22" s="81" t="s">
        <v>336</v>
      </c>
      <c r="B22" s="82" t="s">
        <v>334</v>
      </c>
      <c r="C22" s="206" t="s">
        <v>337</v>
      </c>
      <c r="D22" s="81">
        <v>1</v>
      </c>
      <c r="E22" s="84">
        <v>1</v>
      </c>
      <c r="F22" s="85">
        <v>5</v>
      </c>
      <c r="G22" s="85">
        <v>0</v>
      </c>
      <c r="H22" s="86">
        <f t="shared" si="0"/>
        <v>30</v>
      </c>
      <c r="I22" s="87">
        <v>40</v>
      </c>
      <c r="J22" s="88">
        <f t="shared" si="1"/>
        <v>3.6363636363636367</v>
      </c>
    </row>
    <row r="23" spans="1:10" ht="15.75">
      <c r="A23" s="81" t="s">
        <v>338</v>
      </c>
      <c r="B23" s="82" t="s">
        <v>334</v>
      </c>
      <c r="C23" s="206" t="s">
        <v>339</v>
      </c>
      <c r="D23" s="81" t="s">
        <v>319</v>
      </c>
      <c r="E23" s="84">
        <v>1</v>
      </c>
      <c r="F23" s="85">
        <v>5</v>
      </c>
      <c r="G23" s="85">
        <v>0</v>
      </c>
      <c r="H23" s="86">
        <f t="shared" si="0"/>
        <v>30</v>
      </c>
      <c r="I23" s="87">
        <v>40</v>
      </c>
      <c r="J23" s="88">
        <f t="shared" si="1"/>
        <v>3.6363636363636367</v>
      </c>
    </row>
    <row r="24" spans="1:10" ht="15.75">
      <c r="A24" s="81" t="s">
        <v>340</v>
      </c>
      <c r="B24" s="82" t="s">
        <v>334</v>
      </c>
      <c r="C24" s="206" t="s">
        <v>341</v>
      </c>
      <c r="D24" s="81" t="s">
        <v>319</v>
      </c>
      <c r="E24" s="84" t="s">
        <v>584</v>
      </c>
      <c r="F24" s="85">
        <v>5</v>
      </c>
      <c r="G24" s="85">
        <v>0</v>
      </c>
      <c r="H24" s="86">
        <f t="shared" si="0"/>
        <v>30</v>
      </c>
      <c r="I24" s="87"/>
      <c r="J24" s="88">
        <f t="shared" si="1"/>
        <v>0</v>
      </c>
    </row>
    <row r="25" spans="1:10" ht="15.75">
      <c r="A25" s="81" t="s">
        <v>342</v>
      </c>
      <c r="B25" s="82" t="s">
        <v>334</v>
      </c>
      <c r="C25" s="206" t="s">
        <v>343</v>
      </c>
      <c r="D25" s="81">
        <v>1</v>
      </c>
      <c r="E25" s="84" t="s">
        <v>584</v>
      </c>
      <c r="F25" s="85">
        <v>5</v>
      </c>
      <c r="G25" s="85">
        <v>0</v>
      </c>
      <c r="H25" s="86">
        <f t="shared" si="0"/>
        <v>30</v>
      </c>
      <c r="I25" s="87"/>
      <c r="J25" s="88">
        <f t="shared" si="1"/>
        <v>0</v>
      </c>
    </row>
    <row r="26" spans="1:10" ht="15.75">
      <c r="A26" s="81" t="s">
        <v>344</v>
      </c>
      <c r="B26" s="82" t="s">
        <v>334</v>
      </c>
      <c r="C26" s="207" t="s">
        <v>345</v>
      </c>
      <c r="D26" s="81" t="s">
        <v>254</v>
      </c>
      <c r="E26" s="84">
        <v>2</v>
      </c>
      <c r="F26" s="85">
        <v>3</v>
      </c>
      <c r="G26" s="85">
        <v>10</v>
      </c>
      <c r="H26" s="86">
        <f t="shared" si="0"/>
        <v>28</v>
      </c>
      <c r="I26" s="87">
        <v>20</v>
      </c>
      <c r="J26" s="88">
        <f t="shared" si="1"/>
        <v>1.8181818181818183</v>
      </c>
    </row>
    <row r="27" spans="1:10" ht="31.5">
      <c r="A27" s="81" t="s">
        <v>346</v>
      </c>
      <c r="B27" s="82" t="s">
        <v>347</v>
      </c>
      <c r="C27" s="208" t="s">
        <v>348</v>
      </c>
      <c r="D27" s="81">
        <v>1</v>
      </c>
      <c r="E27" s="84">
        <v>1</v>
      </c>
      <c r="F27" s="85">
        <v>1</v>
      </c>
      <c r="G27" s="85">
        <v>5</v>
      </c>
      <c r="H27" s="86">
        <f t="shared" si="0"/>
        <v>11</v>
      </c>
      <c r="I27" s="87">
        <v>20</v>
      </c>
      <c r="J27" s="88">
        <f t="shared" si="1"/>
        <v>1.8181818181818183</v>
      </c>
    </row>
    <row r="28" spans="1:10" ht="15.75">
      <c r="A28" s="81" t="s">
        <v>349</v>
      </c>
      <c r="B28" s="82" t="s">
        <v>347</v>
      </c>
      <c r="C28" s="206" t="s">
        <v>350</v>
      </c>
      <c r="D28" s="81" t="s">
        <v>254</v>
      </c>
      <c r="E28" s="84">
        <v>1</v>
      </c>
      <c r="F28" s="85">
        <v>3</v>
      </c>
      <c r="G28" s="85">
        <v>10</v>
      </c>
      <c r="H28" s="86">
        <f t="shared" si="0"/>
        <v>28</v>
      </c>
      <c r="I28" s="87">
        <v>40</v>
      </c>
      <c r="J28" s="88">
        <f t="shared" si="1"/>
        <v>3.6363636363636367</v>
      </c>
    </row>
    <row r="29" spans="1:10" ht="15.75">
      <c r="A29" s="81" t="s">
        <v>351</v>
      </c>
      <c r="B29" s="82" t="s">
        <v>347</v>
      </c>
      <c r="C29" s="208" t="s">
        <v>352</v>
      </c>
      <c r="D29" s="81" t="s">
        <v>254</v>
      </c>
      <c r="E29" s="84">
        <v>1</v>
      </c>
      <c r="F29" s="85">
        <v>5</v>
      </c>
      <c r="G29" s="85">
        <v>25</v>
      </c>
      <c r="H29" s="86">
        <f t="shared" si="0"/>
        <v>55</v>
      </c>
      <c r="I29" s="87">
        <v>55</v>
      </c>
      <c r="J29" s="88">
        <f t="shared" si="1"/>
        <v>5</v>
      </c>
    </row>
    <row r="30" spans="1:10" ht="15.75">
      <c r="A30" s="81" t="s">
        <v>353</v>
      </c>
      <c r="B30" s="82" t="s">
        <v>347</v>
      </c>
      <c r="C30" s="206" t="s">
        <v>354</v>
      </c>
      <c r="D30" s="81" t="s">
        <v>269</v>
      </c>
      <c r="E30" s="84">
        <v>3</v>
      </c>
      <c r="F30" s="85">
        <v>5</v>
      </c>
      <c r="G30" s="85">
        <v>15</v>
      </c>
      <c r="H30" s="86">
        <f t="shared" si="0"/>
        <v>45</v>
      </c>
      <c r="I30" s="87">
        <v>65</v>
      </c>
      <c r="J30" s="88">
        <f t="shared" si="1"/>
        <v>5.9090909090909092</v>
      </c>
    </row>
    <row r="31" spans="1:10" ht="15.75">
      <c r="A31" s="81" t="s">
        <v>355</v>
      </c>
      <c r="B31" s="82" t="s">
        <v>356</v>
      </c>
      <c r="C31" s="206" t="s">
        <v>357</v>
      </c>
      <c r="D31" s="81" t="s">
        <v>254</v>
      </c>
      <c r="E31" s="84" t="s">
        <v>584</v>
      </c>
      <c r="F31" s="85">
        <v>1</v>
      </c>
      <c r="G31" s="85">
        <v>5</v>
      </c>
      <c r="H31" s="86">
        <f t="shared" si="0"/>
        <v>11</v>
      </c>
      <c r="I31" s="87"/>
      <c r="J31" s="88">
        <f t="shared" si="1"/>
        <v>0</v>
      </c>
    </row>
    <row r="32" spans="1:10" ht="15.75">
      <c r="A32" s="81" t="s">
        <v>358</v>
      </c>
      <c r="B32" s="82" t="s">
        <v>356</v>
      </c>
      <c r="C32" s="206" t="s">
        <v>359</v>
      </c>
      <c r="D32" s="81" t="s">
        <v>254</v>
      </c>
      <c r="E32" s="84">
        <v>1</v>
      </c>
      <c r="F32" s="85">
        <v>2</v>
      </c>
      <c r="G32" s="85">
        <v>5</v>
      </c>
      <c r="H32" s="86">
        <f t="shared" si="0"/>
        <v>17</v>
      </c>
      <c r="I32" s="87">
        <v>30</v>
      </c>
      <c r="J32" s="88">
        <f t="shared" si="1"/>
        <v>2.7272727272727275</v>
      </c>
    </row>
    <row r="33" spans="1:10" ht="15.75">
      <c r="A33" s="81" t="s">
        <v>360</v>
      </c>
      <c r="B33" s="82" t="s">
        <v>356</v>
      </c>
      <c r="C33" s="206" t="s">
        <v>361</v>
      </c>
      <c r="D33" s="81" t="s">
        <v>254</v>
      </c>
      <c r="E33" s="84" t="s">
        <v>584</v>
      </c>
      <c r="F33" s="85">
        <v>2</v>
      </c>
      <c r="G33" s="85">
        <v>5</v>
      </c>
      <c r="H33" s="86">
        <f t="shared" si="0"/>
        <v>17</v>
      </c>
      <c r="I33" s="87"/>
      <c r="J33" s="88">
        <f t="shared" si="1"/>
        <v>0</v>
      </c>
    </row>
    <row r="34" spans="1:10" ht="15.75">
      <c r="A34" s="81" t="s">
        <v>362</v>
      </c>
      <c r="B34" s="82" t="s">
        <v>356</v>
      </c>
      <c r="C34" s="206" t="s">
        <v>363</v>
      </c>
      <c r="D34" s="81" t="s">
        <v>254</v>
      </c>
      <c r="E34" s="84">
        <v>2</v>
      </c>
      <c r="F34" s="85">
        <v>3</v>
      </c>
      <c r="G34" s="85">
        <v>10</v>
      </c>
      <c r="H34" s="86">
        <f t="shared" si="0"/>
        <v>28</v>
      </c>
      <c r="I34" s="87">
        <v>30</v>
      </c>
      <c r="J34" s="88">
        <f t="shared" si="1"/>
        <v>2.7272727272727275</v>
      </c>
    </row>
    <row r="35" spans="1:10" ht="15.75">
      <c r="A35" s="81" t="s">
        <v>364</v>
      </c>
      <c r="B35" s="82" t="s">
        <v>356</v>
      </c>
      <c r="C35" s="206" t="s">
        <v>365</v>
      </c>
      <c r="D35" s="81" t="s">
        <v>254</v>
      </c>
      <c r="E35" s="84" t="s">
        <v>584</v>
      </c>
      <c r="F35" s="85">
        <v>2</v>
      </c>
      <c r="G35" s="85">
        <v>5</v>
      </c>
      <c r="H35" s="86">
        <f t="shared" si="0"/>
        <v>17</v>
      </c>
      <c r="I35" s="87"/>
      <c r="J35" s="88">
        <f t="shared" si="1"/>
        <v>0</v>
      </c>
    </row>
    <row r="36" spans="1:10" ht="15.75">
      <c r="A36" s="81" t="s">
        <v>366</v>
      </c>
      <c r="B36" s="82" t="s">
        <v>367</v>
      </c>
      <c r="C36" s="206" t="s">
        <v>368</v>
      </c>
      <c r="D36" s="81" t="s">
        <v>369</v>
      </c>
      <c r="E36" s="84">
        <v>2</v>
      </c>
      <c r="F36" s="85"/>
      <c r="G36" s="85">
        <v>5</v>
      </c>
      <c r="H36" s="86">
        <f t="shared" si="0"/>
        <v>5</v>
      </c>
      <c r="I36" s="87">
        <v>10</v>
      </c>
      <c r="J36" s="88">
        <f t="shared" si="1"/>
        <v>0.90909090909090917</v>
      </c>
    </row>
    <row r="37" spans="1:10" ht="15.75">
      <c r="A37" s="81" t="s">
        <v>370</v>
      </c>
      <c r="B37" s="82" t="s">
        <v>367</v>
      </c>
      <c r="C37" s="206" t="s">
        <v>371</v>
      </c>
      <c r="D37" s="81">
        <v>2</v>
      </c>
      <c r="E37" s="92" t="s">
        <v>584</v>
      </c>
      <c r="F37" s="85">
        <v>5</v>
      </c>
      <c r="G37" s="85">
        <v>25</v>
      </c>
      <c r="H37" s="86">
        <f t="shared" si="0"/>
        <v>55</v>
      </c>
      <c r="I37" s="87"/>
      <c r="J37" s="88">
        <f t="shared" si="1"/>
        <v>0</v>
      </c>
    </row>
    <row r="38" spans="1:10" ht="15.75">
      <c r="A38" s="81" t="s">
        <v>372</v>
      </c>
      <c r="B38" s="82" t="s">
        <v>367</v>
      </c>
      <c r="C38" s="206" t="s">
        <v>373</v>
      </c>
      <c r="D38" s="81" t="s">
        <v>374</v>
      </c>
      <c r="E38" s="84">
        <v>2</v>
      </c>
      <c r="F38" s="85">
        <v>5</v>
      </c>
      <c r="G38" s="85">
        <v>5</v>
      </c>
      <c r="H38" s="86">
        <f t="shared" si="0"/>
        <v>35</v>
      </c>
      <c r="I38" s="87">
        <v>40</v>
      </c>
      <c r="J38" s="88">
        <f t="shared" si="1"/>
        <v>3.6363636363636367</v>
      </c>
    </row>
    <row r="39" spans="1:10" ht="15.75">
      <c r="A39" s="81" t="s">
        <v>375</v>
      </c>
      <c r="B39" s="82" t="s">
        <v>367</v>
      </c>
      <c r="C39" s="206" t="s">
        <v>376</v>
      </c>
      <c r="D39" s="81" t="s">
        <v>374</v>
      </c>
      <c r="E39" s="84">
        <v>3</v>
      </c>
      <c r="F39" s="85">
        <v>3</v>
      </c>
      <c r="G39" s="85">
        <v>5</v>
      </c>
      <c r="H39" s="86">
        <f t="shared" si="0"/>
        <v>23</v>
      </c>
      <c r="I39" s="87">
        <v>25</v>
      </c>
      <c r="J39" s="88">
        <f t="shared" si="1"/>
        <v>2.2727272727272725</v>
      </c>
    </row>
    <row r="40" spans="1:10" ht="15.75">
      <c r="A40" s="81" t="s">
        <v>377</v>
      </c>
      <c r="B40" s="82" t="s">
        <v>378</v>
      </c>
      <c r="C40" s="206" t="s">
        <v>379</v>
      </c>
      <c r="D40" s="81" t="s">
        <v>374</v>
      </c>
      <c r="E40" s="84">
        <v>3</v>
      </c>
      <c r="F40" s="85">
        <v>1</v>
      </c>
      <c r="G40" s="85">
        <v>5</v>
      </c>
      <c r="H40" s="86">
        <f t="shared" si="0"/>
        <v>11</v>
      </c>
      <c r="I40" s="87">
        <v>20</v>
      </c>
      <c r="J40" s="88">
        <f t="shared" si="1"/>
        <v>1.8181818181818183</v>
      </c>
    </row>
    <row r="41" spans="1:10" ht="31.5">
      <c r="A41" s="81" t="s">
        <v>380</v>
      </c>
      <c r="B41" s="82" t="s">
        <v>378</v>
      </c>
      <c r="C41" s="208" t="s">
        <v>381</v>
      </c>
      <c r="D41" s="81" t="s">
        <v>374</v>
      </c>
      <c r="E41" s="84" t="s">
        <v>584</v>
      </c>
      <c r="F41" s="85">
        <v>2</v>
      </c>
      <c r="G41" s="85">
        <v>5</v>
      </c>
      <c r="H41" s="86">
        <f t="shared" si="0"/>
        <v>17</v>
      </c>
      <c r="I41" s="87">
        <v>0</v>
      </c>
      <c r="J41" s="88">
        <f t="shared" si="1"/>
        <v>0</v>
      </c>
    </row>
    <row r="42" spans="1:10" ht="31.5">
      <c r="A42" s="81" t="s">
        <v>382</v>
      </c>
      <c r="B42" s="82" t="s">
        <v>378</v>
      </c>
      <c r="C42" s="206" t="s">
        <v>383</v>
      </c>
      <c r="D42" s="81" t="s">
        <v>374</v>
      </c>
      <c r="E42" s="84"/>
      <c r="F42" s="85">
        <v>1</v>
      </c>
      <c r="G42" s="85">
        <v>5</v>
      </c>
      <c r="H42" s="86">
        <f t="shared" si="0"/>
        <v>11</v>
      </c>
      <c r="I42" s="87"/>
      <c r="J42" s="88">
        <f t="shared" si="1"/>
        <v>0</v>
      </c>
    </row>
    <row r="43" spans="1:10" ht="15.75">
      <c r="A43" s="81" t="s">
        <v>384</v>
      </c>
      <c r="B43" s="82" t="s">
        <v>378</v>
      </c>
      <c r="C43" s="206" t="s">
        <v>385</v>
      </c>
      <c r="D43" s="81" t="s">
        <v>374</v>
      </c>
      <c r="E43" s="84">
        <v>2</v>
      </c>
      <c r="F43" s="85">
        <v>2</v>
      </c>
      <c r="G43" s="85">
        <v>5</v>
      </c>
      <c r="H43" s="86">
        <f t="shared" si="0"/>
        <v>17</v>
      </c>
      <c r="I43" s="87">
        <v>20</v>
      </c>
      <c r="J43" s="88">
        <f t="shared" si="1"/>
        <v>1.8181818181818183</v>
      </c>
    </row>
    <row r="44" spans="1:10" ht="15.75">
      <c r="A44" s="81" t="s">
        <v>386</v>
      </c>
      <c r="B44" s="82" t="s">
        <v>378</v>
      </c>
      <c r="C44" s="206" t="s">
        <v>387</v>
      </c>
      <c r="D44" s="81" t="s">
        <v>374</v>
      </c>
      <c r="E44" s="84" t="s">
        <v>584</v>
      </c>
      <c r="F44" s="85">
        <v>3</v>
      </c>
      <c r="G44" s="85">
        <v>10</v>
      </c>
      <c r="H44" s="86">
        <f t="shared" si="0"/>
        <v>28</v>
      </c>
      <c r="I44" s="87"/>
      <c r="J44" s="88">
        <f t="shared" si="1"/>
        <v>0</v>
      </c>
    </row>
    <row r="45" spans="1:10" ht="15.75">
      <c r="A45" s="81" t="s">
        <v>388</v>
      </c>
      <c r="B45" s="82" t="s">
        <v>389</v>
      </c>
      <c r="C45" s="206" t="s">
        <v>390</v>
      </c>
      <c r="D45" s="93" t="s">
        <v>374</v>
      </c>
      <c r="E45" s="92" t="s">
        <v>584</v>
      </c>
      <c r="F45" s="85">
        <v>3</v>
      </c>
      <c r="G45" s="85">
        <v>10</v>
      </c>
      <c r="H45" s="86">
        <f t="shared" si="0"/>
        <v>28</v>
      </c>
      <c r="I45" s="87"/>
      <c r="J45" s="88">
        <f t="shared" si="1"/>
        <v>0</v>
      </c>
    </row>
    <row r="46" spans="1:10" ht="15.75">
      <c r="A46" s="81" t="s">
        <v>391</v>
      </c>
      <c r="B46" s="82" t="s">
        <v>389</v>
      </c>
      <c r="C46" s="206" t="s">
        <v>392</v>
      </c>
      <c r="D46" s="81" t="s">
        <v>264</v>
      </c>
      <c r="E46" s="84" t="s">
        <v>584</v>
      </c>
      <c r="F46" s="85"/>
      <c r="G46" s="85">
        <v>15</v>
      </c>
      <c r="H46" s="86">
        <f t="shared" si="0"/>
        <v>15</v>
      </c>
      <c r="I46" s="87"/>
      <c r="J46" s="88">
        <f t="shared" si="1"/>
        <v>0</v>
      </c>
    </row>
    <row r="47" spans="1:10" ht="15.75">
      <c r="A47" s="81" t="s">
        <v>393</v>
      </c>
      <c r="B47" s="82" t="s">
        <v>389</v>
      </c>
      <c r="C47" s="206" t="s">
        <v>394</v>
      </c>
      <c r="D47" s="81" t="s">
        <v>264</v>
      </c>
      <c r="E47" s="84" t="s">
        <v>584</v>
      </c>
      <c r="F47" s="85"/>
      <c r="G47" s="85">
        <v>15</v>
      </c>
      <c r="H47" s="86">
        <f t="shared" si="0"/>
        <v>15</v>
      </c>
      <c r="I47" s="87"/>
      <c r="J47" s="88">
        <f t="shared" si="1"/>
        <v>0</v>
      </c>
    </row>
    <row r="48" spans="1:10" ht="15.75">
      <c r="A48" s="81" t="s">
        <v>395</v>
      </c>
      <c r="B48" s="82" t="s">
        <v>389</v>
      </c>
      <c r="C48" s="206" t="s">
        <v>396</v>
      </c>
      <c r="D48" s="81" t="s">
        <v>264</v>
      </c>
      <c r="E48" s="84">
        <v>4</v>
      </c>
      <c r="F48" s="85"/>
      <c r="G48" s="85">
        <v>15</v>
      </c>
      <c r="H48" s="86">
        <f t="shared" si="0"/>
        <v>15</v>
      </c>
      <c r="I48" s="87">
        <v>25</v>
      </c>
      <c r="J48" s="88">
        <f t="shared" si="1"/>
        <v>2.2727272727272725</v>
      </c>
    </row>
  </sheetData>
  <sheetProtection password="C894" sheet="1" objects="1" scenarios="1"/>
  <mergeCells count="17">
    <mergeCell ref="A13:H13"/>
    <mergeCell ref="D7:I7"/>
    <mergeCell ref="D8:I8"/>
    <mergeCell ref="D9:I9"/>
    <mergeCell ref="A11:A12"/>
    <mergeCell ref="B11:B12"/>
    <mergeCell ref="C11:C12"/>
    <mergeCell ref="D11:D12"/>
    <mergeCell ref="E11:E12"/>
    <mergeCell ref="F11:H11"/>
    <mergeCell ref="I11:J11"/>
    <mergeCell ref="D6:I6"/>
    <mergeCell ref="A1:J1"/>
    <mergeCell ref="A2:J2"/>
    <mergeCell ref="A4:B4"/>
    <mergeCell ref="D4:J4"/>
    <mergeCell ref="D5:I5"/>
  </mergeCells>
  <conditionalFormatting sqref="J8">
    <cfRule type="cellIs" dxfId="25" priority="1" operator="greaterThan">
      <formula>0.1</formula>
    </cfRule>
    <cfRule type="cellIs" dxfId="24"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2"/>
  <sheetViews>
    <sheetView topLeftCell="A21" zoomScale="60" zoomScaleNormal="60" workbookViewId="0">
      <selection sqref="A1:O62"/>
    </sheetView>
  </sheetViews>
  <sheetFormatPr baseColWidth="10" defaultRowHeight="15"/>
  <cols>
    <col min="2" max="2" width="30.88671875" bestFit="1" customWidth="1"/>
    <col min="15" max="15" width="12.109375" bestFit="1" customWidth="1"/>
  </cols>
  <sheetData>
    <row r="1" spans="2:15" ht="15.75" thickBot="1"/>
    <row r="2" spans="2:15" ht="23.25">
      <c r="B2" s="234" t="s">
        <v>492</v>
      </c>
      <c r="C2" s="235"/>
      <c r="D2" s="235"/>
      <c r="E2" s="235"/>
      <c r="F2" s="235"/>
      <c r="G2" s="235"/>
      <c r="H2" s="235"/>
      <c r="I2" s="235"/>
      <c r="J2" s="235"/>
      <c r="K2" s="235"/>
      <c r="L2" s="235"/>
      <c r="M2" s="235"/>
      <c r="N2" s="235"/>
      <c r="O2" s="236"/>
    </row>
    <row r="3" spans="2:15">
      <c r="B3" s="237" t="s">
        <v>493</v>
      </c>
      <c r="C3" s="238"/>
      <c r="D3" s="238"/>
      <c r="E3" s="238"/>
      <c r="F3" s="238"/>
      <c r="G3" s="238"/>
      <c r="H3" s="238"/>
      <c r="I3" s="238"/>
      <c r="J3" s="238"/>
      <c r="K3" s="238"/>
      <c r="L3" s="238"/>
      <c r="M3" s="238"/>
      <c r="N3" s="238"/>
      <c r="O3" s="239"/>
    </row>
    <row r="4" spans="2:15" ht="15.75">
      <c r="B4" s="240" t="s">
        <v>37</v>
      </c>
      <c r="C4" s="241"/>
      <c r="D4" s="241"/>
      <c r="E4" s="241"/>
      <c r="F4" s="241"/>
      <c r="G4" s="241"/>
      <c r="H4" s="241"/>
      <c r="I4" s="241"/>
      <c r="J4" s="241"/>
      <c r="K4" s="241"/>
      <c r="L4" s="241"/>
      <c r="M4" s="241"/>
      <c r="N4" s="241"/>
      <c r="O4" s="242"/>
    </row>
    <row r="5" spans="2:15" ht="33.950000000000003" customHeight="1" thickBot="1">
      <c r="B5" s="243" t="s">
        <v>494</v>
      </c>
      <c r="C5" s="244"/>
      <c r="D5" s="244"/>
      <c r="E5" s="244"/>
      <c r="F5" s="244"/>
      <c r="G5" s="244"/>
      <c r="H5" s="244"/>
      <c r="I5" s="244"/>
      <c r="J5" s="244"/>
      <c r="K5" s="244"/>
      <c r="L5" s="244"/>
      <c r="M5" s="244"/>
      <c r="N5" s="244"/>
      <c r="O5" s="245"/>
    </row>
    <row r="6" spans="2:15" ht="15.75" thickBot="1"/>
    <row r="7" spans="2:15" ht="20.25">
      <c r="B7" s="3" t="s">
        <v>495</v>
      </c>
      <c r="E7" s="184" t="s">
        <v>496</v>
      </c>
      <c r="F7" s="185"/>
      <c r="G7" s="185"/>
      <c r="H7" s="185"/>
      <c r="I7" s="185"/>
      <c r="J7" s="185"/>
      <c r="K7" s="185"/>
      <c r="L7" s="185"/>
      <c r="M7" s="185"/>
      <c r="N7" s="185"/>
      <c r="O7" s="186"/>
    </row>
    <row r="8" spans="2:15">
      <c r="B8" s="1" t="s">
        <v>22</v>
      </c>
      <c r="C8" s="1">
        <v>30</v>
      </c>
      <c r="D8" s="5"/>
      <c r="E8" s="187"/>
      <c r="F8" s="188"/>
      <c r="G8" s="188"/>
      <c r="H8" s="188"/>
      <c r="I8" s="188"/>
      <c r="J8" s="188"/>
      <c r="K8" s="188"/>
      <c r="L8" s="188"/>
      <c r="M8" s="188"/>
      <c r="N8" s="188"/>
      <c r="O8" s="189"/>
    </row>
    <row r="9" spans="2:15">
      <c r="B9" s="1" t="s">
        <v>23</v>
      </c>
      <c r="C9" s="1">
        <v>100</v>
      </c>
      <c r="D9" s="5"/>
      <c r="E9" s="187" t="s">
        <v>7</v>
      </c>
      <c r="F9" s="188" t="s">
        <v>531</v>
      </c>
      <c r="G9" s="188" t="s">
        <v>425</v>
      </c>
      <c r="H9" s="188"/>
      <c r="I9" s="188"/>
      <c r="J9" s="188"/>
      <c r="K9" s="188"/>
      <c r="L9" s="188"/>
      <c r="M9" s="188"/>
      <c r="N9" s="188"/>
      <c r="O9" s="189" t="s">
        <v>497</v>
      </c>
    </row>
    <row r="10" spans="2:15">
      <c r="B10" s="1" t="s">
        <v>24</v>
      </c>
      <c r="C10" s="1">
        <v>20</v>
      </c>
      <c r="D10" s="5"/>
      <c r="E10" s="187" t="s">
        <v>498</v>
      </c>
      <c r="F10" s="188"/>
      <c r="G10" s="188"/>
      <c r="H10" s="188"/>
      <c r="I10" s="188"/>
      <c r="J10" s="188" t="s">
        <v>498</v>
      </c>
      <c r="K10" s="188" t="s">
        <v>499</v>
      </c>
      <c r="L10" s="188"/>
      <c r="M10" s="188"/>
      <c r="N10" s="188"/>
      <c r="O10" s="189" t="s">
        <v>500</v>
      </c>
    </row>
    <row r="11" spans="2:15">
      <c r="B11" s="1" t="s">
        <v>25</v>
      </c>
      <c r="C11" s="1">
        <f>SUM(C8:C10)</f>
        <v>150</v>
      </c>
      <c r="D11" s="5"/>
      <c r="E11" s="187"/>
      <c r="F11" s="188"/>
      <c r="G11" s="188"/>
      <c r="H11" s="188"/>
      <c r="I11" s="188"/>
      <c r="J11" s="188" t="s">
        <v>501</v>
      </c>
      <c r="K11" s="188" t="s">
        <v>502</v>
      </c>
      <c r="L11" s="188"/>
      <c r="M11" s="188"/>
      <c r="N11" s="188"/>
      <c r="O11" s="189" t="s">
        <v>503</v>
      </c>
    </row>
    <row r="12" spans="2:15" ht="15.75" thickBot="1">
      <c r="E12" s="190"/>
      <c r="F12" s="191"/>
      <c r="G12" s="191"/>
      <c r="H12" s="191"/>
      <c r="I12" s="191"/>
      <c r="J12" s="191" t="s">
        <v>504</v>
      </c>
      <c r="K12" s="191" t="s">
        <v>505</v>
      </c>
      <c r="L12" s="191"/>
      <c r="M12" s="191"/>
      <c r="N12" s="191"/>
      <c r="O12" s="192" t="s">
        <v>506</v>
      </c>
    </row>
    <row r="13" spans="2:15" ht="15.75" thickBot="1">
      <c r="E13" s="63"/>
      <c r="F13" s="63"/>
      <c r="G13" s="63"/>
      <c r="H13" s="63"/>
      <c r="I13" s="63"/>
      <c r="J13" s="63"/>
      <c r="K13" s="63"/>
      <c r="L13" s="63"/>
      <c r="M13" s="63"/>
      <c r="N13" s="63"/>
      <c r="O13" s="63"/>
    </row>
    <row r="14" spans="2:15" ht="20.25">
      <c r="B14" s="6" t="s">
        <v>507</v>
      </c>
      <c r="E14" s="184" t="s">
        <v>508</v>
      </c>
      <c r="F14" s="185"/>
      <c r="G14" s="185"/>
      <c r="H14" s="185"/>
      <c r="I14" s="185"/>
      <c r="J14" s="185"/>
      <c r="K14" s="185"/>
      <c r="L14" s="185"/>
      <c r="M14" s="185"/>
      <c r="N14" s="185"/>
      <c r="O14" s="186"/>
    </row>
    <row r="15" spans="2:15">
      <c r="B15" s="1" t="s">
        <v>26</v>
      </c>
      <c r="C15" s="1">
        <f>'Principal - ABP'!I19</f>
        <v>3</v>
      </c>
      <c r="D15" s="5"/>
      <c r="E15" s="187"/>
      <c r="F15" s="188"/>
      <c r="G15" s="188"/>
      <c r="H15" s="188"/>
      <c r="I15" s="188"/>
      <c r="J15" s="188"/>
      <c r="K15" s="188"/>
      <c r="L15" s="188"/>
      <c r="M15" s="188"/>
      <c r="N15" s="188"/>
      <c r="O15" s="189"/>
    </row>
    <row r="16" spans="2:15">
      <c r="B16" s="1" t="s">
        <v>27</v>
      </c>
      <c r="C16" s="1">
        <f>C9*C15</f>
        <v>300</v>
      </c>
      <c r="D16" s="5"/>
      <c r="E16" s="187" t="s">
        <v>7</v>
      </c>
      <c r="F16" s="188" t="s">
        <v>531</v>
      </c>
      <c r="G16" s="188" t="s">
        <v>425</v>
      </c>
      <c r="H16" s="188"/>
      <c r="I16" s="188"/>
      <c r="J16" s="188"/>
      <c r="K16" s="188"/>
      <c r="L16" s="188"/>
      <c r="M16" s="188"/>
      <c r="N16" s="188"/>
      <c r="O16" s="189" t="s">
        <v>497</v>
      </c>
    </row>
    <row r="17" spans="2:15">
      <c r="B17" s="1" t="s">
        <v>30</v>
      </c>
      <c r="C17" s="1">
        <f>C15*10</f>
        <v>30</v>
      </c>
      <c r="D17" s="5"/>
      <c r="E17" s="187" t="s">
        <v>498</v>
      </c>
      <c r="F17" s="188"/>
      <c r="G17" s="188" t="s">
        <v>509</v>
      </c>
      <c r="H17" s="188"/>
      <c r="I17" s="188"/>
      <c r="J17" s="188" t="s">
        <v>498</v>
      </c>
      <c r="K17" s="188" t="s">
        <v>499</v>
      </c>
      <c r="L17" s="188"/>
      <c r="M17" s="188"/>
      <c r="N17" s="188"/>
      <c r="O17" s="189" t="s">
        <v>500</v>
      </c>
    </row>
    <row r="18" spans="2:15">
      <c r="B18" s="5"/>
      <c r="C18" s="193"/>
      <c r="D18" s="193"/>
      <c r="E18" s="187"/>
      <c r="F18" s="188"/>
      <c r="G18" s="188"/>
      <c r="H18" s="188"/>
      <c r="I18" s="188"/>
      <c r="J18" s="188" t="s">
        <v>501</v>
      </c>
      <c r="K18" s="188" t="s">
        <v>502</v>
      </c>
      <c r="L18" s="188"/>
      <c r="M18" s="188"/>
      <c r="N18" s="188"/>
      <c r="O18" s="189" t="s">
        <v>503</v>
      </c>
    </row>
    <row r="19" spans="2:15">
      <c r="B19" s="5"/>
      <c r="C19" s="5"/>
      <c r="D19" s="5"/>
      <c r="E19" s="187"/>
      <c r="F19" s="188"/>
      <c r="G19" s="188"/>
      <c r="H19" s="188"/>
      <c r="I19" s="188"/>
      <c r="J19" s="188" t="s">
        <v>504</v>
      </c>
      <c r="K19" s="188" t="s">
        <v>505</v>
      </c>
      <c r="L19" s="188"/>
      <c r="M19" s="188"/>
      <c r="N19" s="188"/>
      <c r="O19" s="194" t="s">
        <v>510</v>
      </c>
    </row>
    <row r="20" spans="2:15" ht="15.75" thickBot="1">
      <c r="B20" s="5"/>
      <c r="C20" s="5"/>
      <c r="D20" s="5"/>
      <c r="E20" s="190"/>
      <c r="F20" s="191"/>
      <c r="G20" s="191"/>
      <c r="H20" s="191"/>
      <c r="I20" s="191"/>
      <c r="J20" s="191" t="s">
        <v>509</v>
      </c>
      <c r="K20" s="191" t="s">
        <v>511</v>
      </c>
      <c r="L20" s="191"/>
      <c r="M20" s="191"/>
      <c r="N20" s="191"/>
      <c r="O20" s="195" t="s">
        <v>512</v>
      </c>
    </row>
    <row r="21" spans="2:15" ht="15.75" thickBot="1">
      <c r="E21" s="63"/>
      <c r="F21" s="63"/>
      <c r="G21" s="63"/>
      <c r="H21" s="63"/>
      <c r="I21" s="63"/>
      <c r="J21" s="63"/>
      <c r="K21" s="63"/>
      <c r="L21" s="63"/>
      <c r="M21" s="63"/>
      <c r="N21" s="63"/>
      <c r="O21" s="63"/>
    </row>
    <row r="22" spans="2:15">
      <c r="E22" s="184" t="s">
        <v>513</v>
      </c>
      <c r="F22" s="185"/>
      <c r="G22" s="185"/>
      <c r="H22" s="185"/>
      <c r="I22" s="185"/>
      <c r="J22" s="185"/>
      <c r="K22" s="185"/>
      <c r="L22" s="185"/>
      <c r="M22" s="185"/>
      <c r="N22" s="185"/>
      <c r="O22" s="186"/>
    </row>
    <row r="23" spans="2:15">
      <c r="E23" s="187"/>
      <c r="F23" s="188"/>
      <c r="G23" s="188"/>
      <c r="H23" s="188"/>
      <c r="I23" s="188"/>
      <c r="J23" s="188"/>
      <c r="K23" s="188"/>
      <c r="L23" s="188"/>
      <c r="M23" s="188"/>
      <c r="N23" s="188"/>
      <c r="O23" s="189"/>
    </row>
    <row r="24" spans="2:15">
      <c r="E24" s="187" t="s">
        <v>7</v>
      </c>
      <c r="F24" s="188" t="s">
        <v>531</v>
      </c>
      <c r="G24" s="188" t="s">
        <v>425</v>
      </c>
      <c r="H24" s="188"/>
      <c r="I24" s="188"/>
      <c r="J24" s="188"/>
      <c r="K24" s="188"/>
      <c r="L24" s="188"/>
      <c r="M24" s="188"/>
      <c r="N24" s="188"/>
      <c r="O24" s="189" t="s">
        <v>497</v>
      </c>
    </row>
    <row r="25" spans="2:15">
      <c r="E25" s="187" t="s">
        <v>498</v>
      </c>
      <c r="F25" s="188"/>
      <c r="G25" s="188" t="s">
        <v>509</v>
      </c>
      <c r="H25" s="188"/>
      <c r="I25" s="188"/>
      <c r="J25" s="188" t="s">
        <v>498</v>
      </c>
      <c r="K25" s="188" t="s">
        <v>499</v>
      </c>
      <c r="L25" s="188"/>
      <c r="M25" s="188"/>
      <c r="N25" s="188"/>
      <c r="O25" s="189" t="s">
        <v>500</v>
      </c>
    </row>
    <row r="26" spans="2:15">
      <c r="E26" s="187"/>
      <c r="F26" s="188"/>
      <c r="G26" s="188" t="s">
        <v>514</v>
      </c>
      <c r="H26" s="188"/>
      <c r="I26" s="188"/>
      <c r="J26" s="188" t="s">
        <v>501</v>
      </c>
      <c r="K26" s="188" t="s">
        <v>502</v>
      </c>
      <c r="L26" s="188"/>
      <c r="M26" s="188"/>
      <c r="N26" s="188"/>
      <c r="O26" s="189" t="s">
        <v>503</v>
      </c>
    </row>
    <row r="27" spans="2:15">
      <c r="E27" s="187"/>
      <c r="F27" s="188"/>
      <c r="G27" s="188"/>
      <c r="H27" s="188"/>
      <c r="I27" s="188"/>
      <c r="J27" s="188" t="s">
        <v>504</v>
      </c>
      <c r="K27" s="188" t="s">
        <v>505</v>
      </c>
      <c r="L27" s="188"/>
      <c r="M27" s="188"/>
      <c r="N27" s="188"/>
      <c r="O27" s="194" t="s">
        <v>510</v>
      </c>
    </row>
    <row r="28" spans="2:15">
      <c r="E28" s="187"/>
      <c r="F28" s="188"/>
      <c r="G28" s="188"/>
      <c r="H28" s="188"/>
      <c r="I28" s="188"/>
      <c r="J28" s="188" t="s">
        <v>509</v>
      </c>
      <c r="K28" s="188" t="s">
        <v>511</v>
      </c>
      <c r="L28" s="188"/>
      <c r="M28" s="188"/>
      <c r="N28" s="188"/>
      <c r="O28" s="189" t="s">
        <v>515</v>
      </c>
    </row>
    <row r="29" spans="2:15" ht="15.75" thickBot="1">
      <c r="E29" s="190"/>
      <c r="F29" s="191"/>
      <c r="G29" s="191"/>
      <c r="H29" s="191"/>
      <c r="I29" s="191"/>
      <c r="J29" s="191" t="s">
        <v>514</v>
      </c>
      <c r="K29" s="191" t="s">
        <v>516</v>
      </c>
      <c r="L29" s="191"/>
      <c r="M29" s="191"/>
      <c r="N29" s="191"/>
      <c r="O29" s="195" t="s">
        <v>517</v>
      </c>
    </row>
    <row r="30" spans="2:15" ht="15.75" thickBot="1">
      <c r="E30" s="63"/>
      <c r="F30" s="63"/>
      <c r="G30" s="63"/>
      <c r="H30" s="63"/>
      <c r="I30" s="63"/>
      <c r="J30" s="63"/>
      <c r="K30" s="63"/>
      <c r="L30" s="63"/>
      <c r="M30" s="63"/>
      <c r="N30" s="63"/>
      <c r="O30" s="63"/>
    </row>
    <row r="31" spans="2:15">
      <c r="E31" s="184" t="s">
        <v>518</v>
      </c>
      <c r="F31" s="185"/>
      <c r="G31" s="185"/>
      <c r="H31" s="185"/>
      <c r="I31" s="185"/>
      <c r="J31" s="185"/>
      <c r="K31" s="185"/>
      <c r="L31" s="185"/>
      <c r="M31" s="185"/>
      <c r="N31" s="185"/>
      <c r="O31" s="186"/>
    </row>
    <row r="32" spans="2:15">
      <c r="E32" s="187"/>
      <c r="F32" s="188"/>
      <c r="G32" s="188"/>
      <c r="H32" s="188"/>
      <c r="I32" s="188"/>
      <c r="J32" s="188"/>
      <c r="K32" s="188"/>
      <c r="L32" s="188"/>
      <c r="M32" s="188"/>
      <c r="N32" s="188"/>
      <c r="O32" s="189"/>
    </row>
    <row r="33" spans="5:15">
      <c r="E33" s="187" t="s">
        <v>7</v>
      </c>
      <c r="F33" s="188" t="s">
        <v>531</v>
      </c>
      <c r="G33" s="188" t="s">
        <v>425</v>
      </c>
      <c r="H33" s="188"/>
      <c r="I33" s="188"/>
      <c r="J33" s="188"/>
      <c r="K33" s="188"/>
      <c r="L33" s="188"/>
      <c r="M33" s="188"/>
      <c r="N33" s="188"/>
      <c r="O33" s="189" t="s">
        <v>497</v>
      </c>
    </row>
    <row r="34" spans="5:15">
      <c r="E34" s="187" t="s">
        <v>498</v>
      </c>
      <c r="F34" s="188"/>
      <c r="G34" s="188" t="s">
        <v>509</v>
      </c>
      <c r="H34" s="188"/>
      <c r="I34" s="188"/>
      <c r="J34" s="188" t="s">
        <v>498</v>
      </c>
      <c r="K34" s="188" t="s">
        <v>499</v>
      </c>
      <c r="L34" s="188"/>
      <c r="M34" s="188"/>
      <c r="N34" s="188"/>
      <c r="O34" s="189" t="s">
        <v>519</v>
      </c>
    </row>
    <row r="35" spans="5:15">
      <c r="E35" s="187"/>
      <c r="F35" s="188"/>
      <c r="G35" s="188" t="s">
        <v>514</v>
      </c>
      <c r="H35" s="188"/>
      <c r="I35" s="188"/>
      <c r="J35" s="188" t="s">
        <v>501</v>
      </c>
      <c r="K35" s="188" t="s">
        <v>502</v>
      </c>
      <c r="L35" s="188"/>
      <c r="M35" s="188"/>
      <c r="N35" s="188"/>
      <c r="O35" s="189" t="s">
        <v>503</v>
      </c>
    </row>
    <row r="36" spans="5:15">
      <c r="E36" s="187"/>
      <c r="F36" s="188"/>
      <c r="G36" s="188"/>
      <c r="H36" s="188"/>
      <c r="I36" s="188"/>
      <c r="J36" s="188" t="s">
        <v>504</v>
      </c>
      <c r="K36" s="188" t="s">
        <v>505</v>
      </c>
      <c r="L36" s="188"/>
      <c r="M36" s="188"/>
      <c r="N36" s="188"/>
      <c r="O36" s="194" t="s">
        <v>520</v>
      </c>
    </row>
    <row r="37" spans="5:15">
      <c r="E37" s="187"/>
      <c r="F37" s="188"/>
      <c r="G37" s="188"/>
      <c r="H37" s="188"/>
      <c r="I37" s="188"/>
      <c r="J37" s="188" t="s">
        <v>509</v>
      </c>
      <c r="K37" s="188" t="s">
        <v>511</v>
      </c>
      <c r="L37" s="188"/>
      <c r="M37" s="188"/>
      <c r="N37" s="188"/>
      <c r="O37" s="189" t="s">
        <v>521</v>
      </c>
    </row>
    <row r="38" spans="5:15">
      <c r="E38" s="187"/>
      <c r="F38" s="188"/>
      <c r="G38" s="188"/>
      <c r="H38" s="188"/>
      <c r="I38" s="188"/>
      <c r="J38" s="188" t="s">
        <v>514</v>
      </c>
      <c r="K38" s="188" t="s">
        <v>516</v>
      </c>
      <c r="L38" s="188"/>
      <c r="M38" s="188"/>
      <c r="N38" s="188"/>
      <c r="O38" s="189" t="s">
        <v>517</v>
      </c>
    </row>
    <row r="39" spans="5:15" ht="15.75" thickBot="1">
      <c r="E39" s="190"/>
      <c r="F39" s="191"/>
      <c r="G39" s="191"/>
      <c r="H39" s="191"/>
      <c r="I39" s="191"/>
      <c r="J39" s="191" t="s">
        <v>522</v>
      </c>
      <c r="K39" s="191" t="s">
        <v>523</v>
      </c>
      <c r="L39" s="191"/>
      <c r="M39" s="191"/>
      <c r="N39" s="191"/>
      <c r="O39" s="195" t="s">
        <v>521</v>
      </c>
    </row>
    <row r="40" spans="5:15" ht="15.75" thickBot="1">
      <c r="E40" s="63"/>
      <c r="F40" s="63"/>
      <c r="G40" s="63"/>
      <c r="H40" s="63"/>
      <c r="I40" s="63"/>
      <c r="J40" s="63"/>
      <c r="K40" s="63"/>
      <c r="L40" s="63"/>
      <c r="M40" s="63"/>
      <c r="N40" s="63"/>
      <c r="O40" s="63"/>
    </row>
    <row r="41" spans="5:15">
      <c r="E41" s="184" t="s">
        <v>524</v>
      </c>
      <c r="F41" s="185"/>
      <c r="G41" s="185"/>
      <c r="H41" s="185"/>
      <c r="I41" s="185"/>
      <c r="J41" s="185"/>
      <c r="K41" s="185"/>
      <c r="L41" s="185"/>
      <c r="M41" s="185"/>
      <c r="N41" s="185"/>
      <c r="O41" s="186"/>
    </row>
    <row r="42" spans="5:15">
      <c r="E42" s="187"/>
      <c r="F42" s="188"/>
      <c r="G42" s="188"/>
      <c r="H42" s="188"/>
      <c r="I42" s="188"/>
      <c r="J42" s="188"/>
      <c r="K42" s="188"/>
      <c r="L42" s="188"/>
      <c r="M42" s="188"/>
      <c r="N42" s="188"/>
      <c r="O42" s="189"/>
    </row>
    <row r="43" spans="5:15">
      <c r="E43" s="187" t="s">
        <v>7</v>
      </c>
      <c r="F43" s="188" t="s">
        <v>531</v>
      </c>
      <c r="G43" s="188" t="s">
        <v>425</v>
      </c>
      <c r="H43" s="188"/>
      <c r="I43" s="188"/>
      <c r="J43" s="188"/>
      <c r="K43" s="188"/>
      <c r="L43" s="188"/>
      <c r="M43" s="188"/>
      <c r="N43" s="188"/>
      <c r="O43" s="189" t="s">
        <v>497</v>
      </c>
    </row>
    <row r="44" spans="5:15">
      <c r="E44" s="187" t="s">
        <v>498</v>
      </c>
      <c r="F44" s="188"/>
      <c r="G44" s="188" t="s">
        <v>509</v>
      </c>
      <c r="H44" s="188"/>
      <c r="I44" s="188"/>
      <c r="J44" s="188" t="s">
        <v>498</v>
      </c>
      <c r="K44" s="188" t="s">
        <v>499</v>
      </c>
      <c r="L44" s="188"/>
      <c r="M44" s="188"/>
      <c r="N44" s="188"/>
      <c r="O44" s="189" t="s">
        <v>519</v>
      </c>
    </row>
    <row r="45" spans="5:15">
      <c r="E45" s="187"/>
      <c r="F45" s="188"/>
      <c r="G45" s="188" t="s">
        <v>514</v>
      </c>
      <c r="H45" s="188"/>
      <c r="I45" s="188"/>
      <c r="J45" s="188" t="s">
        <v>501</v>
      </c>
      <c r="K45" s="188" t="s">
        <v>502</v>
      </c>
      <c r="L45" s="188"/>
      <c r="M45" s="188"/>
      <c r="N45" s="188"/>
      <c r="O45" s="189" t="s">
        <v>525</v>
      </c>
    </row>
    <row r="46" spans="5:15">
      <c r="E46" s="187"/>
      <c r="F46" s="188"/>
      <c r="G46" s="188"/>
      <c r="H46" s="188"/>
      <c r="I46" s="188"/>
      <c r="J46" s="188" t="s">
        <v>504</v>
      </c>
      <c r="K46" s="188" t="s">
        <v>505</v>
      </c>
      <c r="L46" s="188"/>
      <c r="M46" s="188"/>
      <c r="N46" s="188"/>
      <c r="O46" s="194" t="s">
        <v>520</v>
      </c>
    </row>
    <row r="47" spans="5:15">
      <c r="E47" s="187"/>
      <c r="F47" s="188"/>
      <c r="G47" s="188"/>
      <c r="H47" s="188"/>
      <c r="I47" s="188"/>
      <c r="J47" s="188" t="s">
        <v>509</v>
      </c>
      <c r="K47" s="188" t="s">
        <v>511</v>
      </c>
      <c r="L47" s="188"/>
      <c r="M47" s="188"/>
      <c r="N47" s="188"/>
      <c r="O47" s="189" t="s">
        <v>521</v>
      </c>
    </row>
    <row r="48" spans="5:15">
      <c r="E48" s="187"/>
      <c r="F48" s="188"/>
      <c r="G48" s="188"/>
      <c r="H48" s="188"/>
      <c r="I48" s="188"/>
      <c r="J48" s="188" t="s">
        <v>514</v>
      </c>
      <c r="K48" s="188" t="s">
        <v>516</v>
      </c>
      <c r="L48" s="188"/>
      <c r="M48" s="188"/>
      <c r="N48" s="188"/>
      <c r="O48" s="189" t="s">
        <v>517</v>
      </c>
    </row>
    <row r="49" spans="5:15">
      <c r="E49" s="187"/>
      <c r="F49" s="188"/>
      <c r="G49" s="188"/>
      <c r="H49" s="188"/>
      <c r="I49" s="188"/>
      <c r="J49" s="188" t="s">
        <v>522</v>
      </c>
      <c r="K49" s="188" t="s">
        <v>523</v>
      </c>
      <c r="L49" s="188"/>
      <c r="M49" s="188"/>
      <c r="N49" s="188"/>
      <c r="O49" s="189" t="s">
        <v>521</v>
      </c>
    </row>
    <row r="50" spans="5:15" ht="15.75" thickBot="1">
      <c r="E50" s="190"/>
      <c r="F50" s="191"/>
      <c r="G50" s="191"/>
      <c r="H50" s="191"/>
      <c r="I50" s="191"/>
      <c r="J50" s="191" t="s">
        <v>526</v>
      </c>
      <c r="K50" s="191" t="s">
        <v>527</v>
      </c>
      <c r="L50" s="191"/>
      <c r="M50" s="191"/>
      <c r="N50" s="191"/>
      <c r="O50" s="195" t="s">
        <v>525</v>
      </c>
    </row>
    <row r="51" spans="5:15" ht="15.75" thickBot="1">
      <c r="E51" s="63"/>
      <c r="F51" s="63"/>
      <c r="G51" s="63"/>
      <c r="H51" s="63"/>
      <c r="I51" s="63"/>
      <c r="J51" s="63"/>
      <c r="K51" s="63"/>
      <c r="L51" s="63"/>
      <c r="M51" s="63"/>
      <c r="N51" s="63"/>
      <c r="O51" s="63"/>
    </row>
    <row r="52" spans="5:15">
      <c r="E52" s="184" t="s">
        <v>528</v>
      </c>
      <c r="F52" s="185"/>
      <c r="G52" s="185"/>
      <c r="H52" s="185"/>
      <c r="I52" s="185"/>
      <c r="J52" s="185"/>
      <c r="K52" s="185"/>
      <c r="L52" s="185"/>
      <c r="M52" s="185"/>
      <c r="N52" s="185"/>
      <c r="O52" s="186"/>
    </row>
    <row r="53" spans="5:15">
      <c r="E53" s="187"/>
      <c r="F53" s="188"/>
      <c r="G53" s="188"/>
      <c r="H53" s="188"/>
      <c r="I53" s="188"/>
      <c r="J53" s="188"/>
      <c r="K53" s="188"/>
      <c r="L53" s="188"/>
      <c r="M53" s="188"/>
      <c r="N53" s="188"/>
      <c r="O53" s="189"/>
    </row>
    <row r="54" spans="5:15">
      <c r="E54" s="187" t="s">
        <v>7</v>
      </c>
      <c r="F54" s="188" t="s">
        <v>531</v>
      </c>
      <c r="G54" s="188" t="s">
        <v>425</v>
      </c>
      <c r="H54" s="188"/>
      <c r="I54" s="188"/>
      <c r="J54" s="188"/>
      <c r="K54" s="188"/>
      <c r="L54" s="188"/>
      <c r="M54" s="188"/>
      <c r="N54" s="188"/>
      <c r="O54" s="189" t="s">
        <v>497</v>
      </c>
    </row>
    <row r="55" spans="5:15">
      <c r="E55" s="187" t="s">
        <v>498</v>
      </c>
      <c r="F55" s="188"/>
      <c r="G55" s="188" t="s">
        <v>509</v>
      </c>
      <c r="H55" s="188"/>
      <c r="I55" s="188"/>
      <c r="J55" s="188" t="s">
        <v>498</v>
      </c>
      <c r="K55" s="188" t="s">
        <v>499</v>
      </c>
      <c r="L55" s="188"/>
      <c r="M55" s="188"/>
      <c r="N55" s="188"/>
      <c r="O55" s="189" t="s">
        <v>519</v>
      </c>
    </row>
    <row r="56" spans="5:15">
      <c r="E56" s="187"/>
      <c r="F56" s="188"/>
      <c r="G56" s="188" t="s">
        <v>514</v>
      </c>
      <c r="H56" s="188"/>
      <c r="I56" s="188"/>
      <c r="J56" s="188" t="s">
        <v>501</v>
      </c>
      <c r="K56" s="188" t="s">
        <v>502</v>
      </c>
      <c r="L56" s="188"/>
      <c r="M56" s="188"/>
      <c r="N56" s="188"/>
      <c r="O56" s="189" t="s">
        <v>525</v>
      </c>
    </row>
    <row r="57" spans="5:15">
      <c r="E57" s="187"/>
      <c r="F57" s="188"/>
      <c r="G57" s="188"/>
      <c r="H57" s="188"/>
      <c r="I57" s="188"/>
      <c r="J57" s="188" t="s">
        <v>504</v>
      </c>
      <c r="K57" s="188" t="s">
        <v>505</v>
      </c>
      <c r="L57" s="188"/>
      <c r="M57" s="188"/>
      <c r="N57" s="188"/>
      <c r="O57" s="194" t="s">
        <v>520</v>
      </c>
    </row>
    <row r="58" spans="5:15">
      <c r="E58" s="187"/>
      <c r="F58" s="188"/>
      <c r="G58" s="188"/>
      <c r="H58" s="188"/>
      <c r="I58" s="188"/>
      <c r="J58" s="188" t="s">
        <v>509</v>
      </c>
      <c r="K58" s="188" t="s">
        <v>511</v>
      </c>
      <c r="L58" s="188"/>
      <c r="M58" s="188"/>
      <c r="N58" s="188"/>
      <c r="O58" s="189" t="s">
        <v>521</v>
      </c>
    </row>
    <row r="59" spans="5:15">
      <c r="E59" s="187"/>
      <c r="F59" s="188"/>
      <c r="G59" s="188"/>
      <c r="H59" s="188"/>
      <c r="I59" s="188"/>
      <c r="J59" s="188" t="s">
        <v>514</v>
      </c>
      <c r="K59" s="188" t="s">
        <v>516</v>
      </c>
      <c r="L59" s="188"/>
      <c r="M59" s="188"/>
      <c r="N59" s="188"/>
      <c r="O59" s="189" t="s">
        <v>517</v>
      </c>
    </row>
    <row r="60" spans="5:15">
      <c r="E60" s="187"/>
      <c r="F60" s="188"/>
      <c r="G60" s="188"/>
      <c r="H60" s="188"/>
      <c r="I60" s="188"/>
      <c r="J60" s="188" t="s">
        <v>522</v>
      </c>
      <c r="K60" s="188" t="s">
        <v>523</v>
      </c>
      <c r="L60" s="188"/>
      <c r="M60" s="188"/>
      <c r="N60" s="188"/>
      <c r="O60" s="189" t="s">
        <v>503</v>
      </c>
    </row>
    <row r="61" spans="5:15">
      <c r="E61" s="187"/>
      <c r="F61" s="188"/>
      <c r="G61" s="188"/>
      <c r="H61" s="188"/>
      <c r="I61" s="188"/>
      <c r="J61" s="188" t="s">
        <v>526</v>
      </c>
      <c r="K61" s="188" t="s">
        <v>527</v>
      </c>
      <c r="L61" s="188"/>
      <c r="M61" s="188"/>
      <c r="N61" s="188"/>
      <c r="O61" s="189" t="s">
        <v>525</v>
      </c>
    </row>
    <row r="62" spans="5:15" ht="15.75" thickBot="1">
      <c r="E62" s="190"/>
      <c r="F62" s="191"/>
      <c r="G62" s="191"/>
      <c r="H62" s="191"/>
      <c r="I62" s="191"/>
      <c r="J62" s="191" t="s">
        <v>529</v>
      </c>
      <c r="K62" s="191" t="s">
        <v>530</v>
      </c>
      <c r="L62" s="191"/>
      <c r="M62" s="191"/>
      <c r="N62" s="191"/>
      <c r="O62" s="196" t="s">
        <v>503</v>
      </c>
    </row>
  </sheetData>
  <sheetProtection password="C894" sheet="1" objects="1" scenarios="1"/>
  <mergeCells count="4">
    <mergeCell ref="B2:O2"/>
    <mergeCell ref="B3:O3"/>
    <mergeCell ref="B4:O4"/>
    <mergeCell ref="B5:O5"/>
  </mergeCells>
  <conditionalFormatting sqref="E7:O12">
    <cfRule type="expression" dxfId="23" priority="6">
      <formula>($C$15=1)</formula>
    </cfRule>
  </conditionalFormatting>
  <conditionalFormatting sqref="E14:O20">
    <cfRule type="expression" dxfId="22" priority="5">
      <formula>($C$15=2)</formula>
    </cfRule>
  </conditionalFormatting>
  <conditionalFormatting sqref="E22:O29">
    <cfRule type="expression" dxfId="21" priority="4">
      <formula>($C$15=3)</formula>
    </cfRule>
  </conditionalFormatting>
  <conditionalFormatting sqref="E31:O39">
    <cfRule type="expression" dxfId="20" priority="3">
      <formula>($C$15=4)</formula>
    </cfRule>
  </conditionalFormatting>
  <conditionalFormatting sqref="E41:O50">
    <cfRule type="expression" dxfId="19" priority="2">
      <formula>($C$15=5)</formula>
    </cfRule>
  </conditionalFormatting>
  <conditionalFormatting sqref="E52:O62">
    <cfRule type="expression" dxfId="1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2"/>
  <sheetViews>
    <sheetView topLeftCell="D16" workbookViewId="0">
      <selection activeCell="P26" sqref="P26"/>
    </sheetView>
  </sheetViews>
  <sheetFormatPr baseColWidth="10" defaultRowHeight="15"/>
  <sheetData>
    <row r="1" spans="2:15" ht="15.75" thickBot="1"/>
    <row r="2" spans="2:15" ht="23.25">
      <c r="B2" s="234" t="s">
        <v>492</v>
      </c>
      <c r="C2" s="235"/>
      <c r="D2" s="235"/>
      <c r="E2" s="235"/>
      <c r="F2" s="235"/>
      <c r="G2" s="235"/>
      <c r="H2" s="235"/>
      <c r="I2" s="235"/>
      <c r="J2" s="235"/>
      <c r="K2" s="235"/>
      <c r="L2" s="235"/>
      <c r="M2" s="235"/>
      <c r="N2" s="235"/>
      <c r="O2" s="236"/>
    </row>
    <row r="3" spans="2:15">
      <c r="B3" s="237" t="s">
        <v>493</v>
      </c>
      <c r="C3" s="238"/>
      <c r="D3" s="238"/>
      <c r="E3" s="238"/>
      <c r="F3" s="238"/>
      <c r="G3" s="238"/>
      <c r="H3" s="238"/>
      <c r="I3" s="238"/>
      <c r="J3" s="238"/>
      <c r="K3" s="238"/>
      <c r="L3" s="238"/>
      <c r="M3" s="238"/>
      <c r="N3" s="238"/>
      <c r="O3" s="239"/>
    </row>
    <row r="4" spans="2:15" ht="15.75">
      <c r="B4" s="240" t="s">
        <v>37</v>
      </c>
      <c r="C4" s="241"/>
      <c r="D4" s="241"/>
      <c r="E4" s="241"/>
      <c r="F4" s="241"/>
      <c r="G4" s="241"/>
      <c r="H4" s="241"/>
      <c r="I4" s="241"/>
      <c r="J4" s="241"/>
      <c r="K4" s="241"/>
      <c r="L4" s="241"/>
      <c r="M4" s="241"/>
      <c r="N4" s="241"/>
      <c r="O4" s="242"/>
    </row>
    <row r="5" spans="2:15" ht="15.75" thickBot="1">
      <c r="B5" s="243" t="s">
        <v>494</v>
      </c>
      <c r="C5" s="244"/>
      <c r="D5" s="244"/>
      <c r="E5" s="244"/>
      <c r="F5" s="244"/>
      <c r="G5" s="244"/>
      <c r="H5" s="244"/>
      <c r="I5" s="244"/>
      <c r="J5" s="244"/>
      <c r="K5" s="244"/>
      <c r="L5" s="244"/>
      <c r="M5" s="244"/>
      <c r="N5" s="244"/>
      <c r="O5" s="245"/>
    </row>
    <row r="6" spans="2:15" ht="15.75" thickBot="1"/>
    <row r="7" spans="2:15" ht="20.25">
      <c r="B7" s="3" t="s">
        <v>495</v>
      </c>
      <c r="E7" s="184" t="s">
        <v>496</v>
      </c>
      <c r="F7" s="185"/>
      <c r="G7" s="185"/>
      <c r="H7" s="185"/>
      <c r="I7" s="185"/>
      <c r="J7" s="185"/>
      <c r="K7" s="185"/>
      <c r="L7" s="185"/>
      <c r="M7" s="185"/>
      <c r="N7" s="185"/>
      <c r="O7" s="186"/>
    </row>
    <row r="8" spans="2:15">
      <c r="B8" s="1" t="s">
        <v>22</v>
      </c>
      <c r="C8" s="1">
        <v>30</v>
      </c>
      <c r="D8" s="5"/>
      <c r="E8" s="187"/>
      <c r="F8" s="188"/>
      <c r="G8" s="188"/>
      <c r="H8" s="188"/>
      <c r="I8" s="188"/>
      <c r="J8" s="188"/>
      <c r="K8" s="188"/>
      <c r="L8" s="188"/>
      <c r="M8" s="188"/>
      <c r="N8" s="188"/>
      <c r="O8" s="189"/>
    </row>
    <row r="9" spans="2:15">
      <c r="B9" s="1" t="s">
        <v>23</v>
      </c>
      <c r="C9" s="1">
        <v>100</v>
      </c>
      <c r="D9" s="5"/>
      <c r="E9" s="187" t="s">
        <v>7</v>
      </c>
      <c r="F9" s="188" t="s">
        <v>531</v>
      </c>
      <c r="G9" s="188" t="s">
        <v>425</v>
      </c>
      <c r="H9" s="188"/>
      <c r="I9" s="188"/>
      <c r="J9" s="188"/>
      <c r="K9" s="188"/>
      <c r="L9" s="188"/>
      <c r="M9" s="188"/>
      <c r="N9" s="188"/>
      <c r="O9" s="189" t="s">
        <v>497</v>
      </c>
    </row>
    <row r="10" spans="2:15">
      <c r="B10" s="1" t="s">
        <v>24</v>
      </c>
      <c r="C10" s="1">
        <v>20</v>
      </c>
      <c r="D10" s="5"/>
      <c r="E10" s="187" t="s">
        <v>498</v>
      </c>
      <c r="F10" s="188"/>
      <c r="G10" s="188"/>
      <c r="H10" s="188"/>
      <c r="I10" s="188"/>
      <c r="J10" s="188" t="s">
        <v>498</v>
      </c>
      <c r="K10" s="188" t="s">
        <v>499</v>
      </c>
      <c r="L10" s="188"/>
      <c r="M10" s="188"/>
      <c r="N10" s="188"/>
      <c r="O10" s="189" t="s">
        <v>500</v>
      </c>
    </row>
    <row r="11" spans="2:15">
      <c r="B11" s="1" t="s">
        <v>25</v>
      </c>
      <c r="C11" s="1">
        <f>SUM(C8:C10)</f>
        <v>150</v>
      </c>
      <c r="D11" s="5"/>
      <c r="E11" s="187"/>
      <c r="F11" s="188"/>
      <c r="G11" s="188"/>
      <c r="H11" s="188"/>
      <c r="I11" s="188"/>
      <c r="J11" s="188" t="s">
        <v>501</v>
      </c>
      <c r="K11" s="188" t="s">
        <v>502</v>
      </c>
      <c r="L11" s="188"/>
      <c r="M11" s="188"/>
      <c r="N11" s="188"/>
      <c r="O11" s="189" t="s">
        <v>503</v>
      </c>
    </row>
    <row r="12" spans="2:15" ht="15.75" thickBot="1">
      <c r="E12" s="190"/>
      <c r="F12" s="191"/>
      <c r="G12" s="191"/>
      <c r="H12" s="191"/>
      <c r="I12" s="191"/>
      <c r="J12" s="191" t="s">
        <v>504</v>
      </c>
      <c r="K12" s="191" t="s">
        <v>505</v>
      </c>
      <c r="L12" s="191"/>
      <c r="M12" s="191"/>
      <c r="N12" s="191"/>
      <c r="O12" s="192" t="s">
        <v>506</v>
      </c>
    </row>
    <row r="13" spans="2:15" ht="15.75" thickBot="1">
      <c r="E13" s="63"/>
      <c r="F13" s="63"/>
      <c r="G13" s="63"/>
      <c r="H13" s="63"/>
      <c r="I13" s="63"/>
      <c r="J13" s="63"/>
      <c r="K13" s="63"/>
      <c r="L13" s="63"/>
      <c r="M13" s="63"/>
      <c r="N13" s="63"/>
      <c r="O13" s="63"/>
    </row>
    <row r="14" spans="2:15" ht="20.25">
      <c r="B14" s="6" t="s">
        <v>507</v>
      </c>
      <c r="E14" s="184" t="s">
        <v>508</v>
      </c>
      <c r="F14" s="185"/>
      <c r="G14" s="185"/>
      <c r="H14" s="185"/>
      <c r="I14" s="185"/>
      <c r="J14" s="185"/>
      <c r="K14" s="185"/>
      <c r="L14" s="185"/>
      <c r="M14" s="185"/>
      <c r="N14" s="185"/>
      <c r="O14" s="186"/>
    </row>
    <row r="15" spans="2:15">
      <c r="B15" s="1" t="s">
        <v>26</v>
      </c>
      <c r="C15" s="1">
        <f>'Principal - ABP'!I19</f>
        <v>3</v>
      </c>
      <c r="D15" s="5"/>
      <c r="E15" s="187"/>
      <c r="F15" s="188"/>
      <c r="G15" s="188"/>
      <c r="H15" s="188"/>
      <c r="I15" s="188"/>
      <c r="J15" s="188"/>
      <c r="K15" s="188"/>
      <c r="L15" s="188"/>
      <c r="M15" s="188"/>
      <c r="N15" s="188"/>
      <c r="O15" s="189"/>
    </row>
    <row r="16" spans="2:15">
      <c r="B16" s="1" t="s">
        <v>27</v>
      </c>
      <c r="C16" s="1">
        <f>C9*C15</f>
        <v>300</v>
      </c>
      <c r="D16" s="5"/>
      <c r="E16" s="187" t="s">
        <v>7</v>
      </c>
      <c r="F16" s="188" t="s">
        <v>531</v>
      </c>
      <c r="G16" s="188" t="s">
        <v>425</v>
      </c>
      <c r="H16" s="188"/>
      <c r="I16" s="188"/>
      <c r="J16" s="188"/>
      <c r="K16" s="188"/>
      <c r="L16" s="188"/>
      <c r="M16" s="188"/>
      <c r="N16" s="188"/>
      <c r="O16" s="189" t="s">
        <v>497</v>
      </c>
    </row>
    <row r="17" spans="2:15">
      <c r="B17" s="1" t="s">
        <v>30</v>
      </c>
      <c r="C17" s="1">
        <f>C15*10</f>
        <v>30</v>
      </c>
      <c r="D17" s="5"/>
      <c r="E17" s="187" t="s">
        <v>498</v>
      </c>
      <c r="F17" s="188"/>
      <c r="G17" s="188" t="s">
        <v>509</v>
      </c>
      <c r="H17" s="188"/>
      <c r="I17" s="188"/>
      <c r="J17" s="188" t="s">
        <v>498</v>
      </c>
      <c r="K17" s="188" t="s">
        <v>499</v>
      </c>
      <c r="L17" s="188"/>
      <c r="M17" s="188"/>
      <c r="N17" s="188"/>
      <c r="O17" s="189" t="s">
        <v>500</v>
      </c>
    </row>
    <row r="18" spans="2:15">
      <c r="B18" s="5"/>
      <c r="C18" s="193"/>
      <c r="D18" s="193"/>
      <c r="E18" s="187"/>
      <c r="F18" s="188"/>
      <c r="G18" s="188"/>
      <c r="H18" s="188"/>
      <c r="I18" s="188"/>
      <c r="J18" s="188" t="s">
        <v>501</v>
      </c>
      <c r="K18" s="188" t="s">
        <v>502</v>
      </c>
      <c r="L18" s="188"/>
      <c r="M18" s="188"/>
      <c r="N18" s="188"/>
      <c r="O18" s="189" t="s">
        <v>503</v>
      </c>
    </row>
    <row r="19" spans="2:15">
      <c r="B19" s="5"/>
      <c r="C19" s="5"/>
      <c r="D19" s="5"/>
      <c r="E19" s="187"/>
      <c r="F19" s="188"/>
      <c r="G19" s="188"/>
      <c r="H19" s="188"/>
      <c r="I19" s="188"/>
      <c r="J19" s="188" t="s">
        <v>504</v>
      </c>
      <c r="K19" s="188" t="s">
        <v>505</v>
      </c>
      <c r="L19" s="188"/>
      <c r="M19" s="188"/>
      <c r="N19" s="188"/>
      <c r="O19" s="194" t="s">
        <v>510</v>
      </c>
    </row>
    <row r="20" spans="2:15" ht="15.75" thickBot="1">
      <c r="B20" s="5"/>
      <c r="C20" s="5"/>
      <c r="D20" s="5"/>
      <c r="E20" s="190"/>
      <c r="F20" s="191"/>
      <c r="G20" s="191"/>
      <c r="H20" s="191"/>
      <c r="I20" s="191"/>
      <c r="J20" s="191" t="s">
        <v>509</v>
      </c>
      <c r="K20" s="191" t="s">
        <v>511</v>
      </c>
      <c r="L20" s="191"/>
      <c r="M20" s="191"/>
      <c r="N20" s="191"/>
      <c r="O20" s="195" t="s">
        <v>512</v>
      </c>
    </row>
    <row r="21" spans="2:15" ht="15.75" thickBot="1">
      <c r="E21" s="63"/>
      <c r="F21" s="63"/>
      <c r="G21" s="63"/>
      <c r="H21" s="63"/>
      <c r="I21" s="63"/>
      <c r="J21" s="63"/>
      <c r="K21" s="63"/>
      <c r="L21" s="63"/>
      <c r="M21" s="63"/>
      <c r="N21" s="63"/>
      <c r="O21" s="63"/>
    </row>
    <row r="22" spans="2:15">
      <c r="E22" s="184" t="s">
        <v>513</v>
      </c>
      <c r="F22" s="185"/>
      <c r="G22" s="185"/>
      <c r="H22" s="185"/>
      <c r="I22" s="185"/>
      <c r="J22" s="185"/>
      <c r="K22" s="185"/>
      <c r="L22" s="185"/>
      <c r="M22" s="185"/>
      <c r="N22" s="185"/>
      <c r="O22" s="186"/>
    </row>
    <row r="23" spans="2:15">
      <c r="E23" s="187"/>
      <c r="F23" s="188"/>
      <c r="G23" s="188"/>
      <c r="H23" s="188"/>
      <c r="I23" s="188"/>
      <c r="J23" s="188"/>
      <c r="K23" s="188"/>
      <c r="L23" s="188"/>
      <c r="M23" s="188"/>
      <c r="N23" s="188"/>
      <c r="O23" s="189"/>
    </row>
    <row r="24" spans="2:15">
      <c r="E24" s="187" t="s">
        <v>7</v>
      </c>
      <c r="F24" s="188" t="s">
        <v>531</v>
      </c>
      <c r="G24" s="188" t="s">
        <v>425</v>
      </c>
      <c r="H24" s="188"/>
      <c r="I24" s="188"/>
      <c r="J24" s="188"/>
      <c r="K24" s="188"/>
      <c r="L24" s="188"/>
      <c r="M24" s="188"/>
      <c r="N24" s="188"/>
      <c r="O24" s="189" t="s">
        <v>497</v>
      </c>
    </row>
    <row r="25" spans="2:15">
      <c r="E25" s="187" t="s">
        <v>498</v>
      </c>
      <c r="F25" s="188" t="s">
        <v>504</v>
      </c>
      <c r="G25" s="188" t="s">
        <v>509</v>
      </c>
      <c r="H25" s="188"/>
      <c r="I25" s="188"/>
      <c r="J25" s="188" t="s">
        <v>498</v>
      </c>
      <c r="K25" s="188" t="s">
        <v>499</v>
      </c>
      <c r="L25" s="188"/>
      <c r="M25" s="188"/>
      <c r="N25" s="188"/>
      <c r="O25" s="210">
        <v>0.2</v>
      </c>
    </row>
    <row r="26" spans="2:15">
      <c r="E26" s="187" t="s">
        <v>501</v>
      </c>
      <c r="F26" s="188"/>
      <c r="G26" s="188" t="s">
        <v>514</v>
      </c>
      <c r="H26" s="188"/>
      <c r="I26" s="188"/>
      <c r="J26" s="188" t="s">
        <v>501</v>
      </c>
      <c r="K26" s="188" t="s">
        <v>502</v>
      </c>
      <c r="L26" s="188"/>
      <c r="M26" s="188"/>
      <c r="N26" s="188"/>
      <c r="O26" s="210">
        <v>0.1</v>
      </c>
    </row>
    <row r="27" spans="2:15">
      <c r="E27" s="187"/>
      <c r="F27" s="188"/>
      <c r="G27" s="188"/>
      <c r="H27" s="188"/>
      <c r="I27" s="188"/>
      <c r="J27" s="188" t="s">
        <v>504</v>
      </c>
      <c r="K27" s="188" t="s">
        <v>505</v>
      </c>
      <c r="L27" s="188"/>
      <c r="M27" s="188"/>
      <c r="N27" s="188"/>
      <c r="O27" s="210">
        <v>0.35</v>
      </c>
    </row>
    <row r="28" spans="2:15">
      <c r="E28" s="187"/>
      <c r="F28" s="188"/>
      <c r="G28" s="188"/>
      <c r="H28" s="188"/>
      <c r="I28" s="188"/>
      <c r="J28" s="188" t="s">
        <v>509</v>
      </c>
      <c r="K28" s="188" t="s">
        <v>511</v>
      </c>
      <c r="L28" s="188"/>
      <c r="M28" s="188"/>
      <c r="N28" s="188"/>
      <c r="O28" s="210">
        <v>0.3</v>
      </c>
    </row>
    <row r="29" spans="2:15" ht="15.75" thickBot="1">
      <c r="E29" s="190"/>
      <c r="F29" s="191"/>
      <c r="G29" s="191"/>
      <c r="H29" s="191"/>
      <c r="I29" s="191"/>
      <c r="J29" s="191" t="s">
        <v>514</v>
      </c>
      <c r="K29" s="191" t="s">
        <v>516</v>
      </c>
      <c r="L29" s="191"/>
      <c r="M29" s="191"/>
      <c r="N29" s="191"/>
      <c r="O29" s="211">
        <v>0.05</v>
      </c>
    </row>
    <row r="30" spans="2:15" ht="15.75" thickBot="1">
      <c r="E30" s="63"/>
      <c r="F30" s="63"/>
      <c r="G30" s="63"/>
      <c r="H30" s="63"/>
      <c r="I30" s="63"/>
      <c r="J30" s="63"/>
      <c r="K30" s="63"/>
      <c r="L30" s="63"/>
      <c r="M30" s="63"/>
      <c r="N30" s="63"/>
      <c r="O30" s="63"/>
    </row>
    <row r="31" spans="2:15">
      <c r="E31" s="184" t="s">
        <v>518</v>
      </c>
      <c r="F31" s="185"/>
      <c r="G31" s="185"/>
      <c r="H31" s="185"/>
      <c r="I31" s="185"/>
      <c r="J31" s="185"/>
      <c r="K31" s="185"/>
      <c r="L31" s="185"/>
      <c r="M31" s="185"/>
      <c r="N31" s="185"/>
      <c r="O31" s="186"/>
    </row>
    <row r="32" spans="2:15">
      <c r="E32" s="187"/>
      <c r="F32" s="188"/>
      <c r="G32" s="188"/>
      <c r="H32" s="188"/>
      <c r="I32" s="188"/>
      <c r="J32" s="188"/>
      <c r="K32" s="188"/>
      <c r="L32" s="188"/>
      <c r="M32" s="188"/>
      <c r="N32" s="188"/>
      <c r="O32" s="189"/>
    </row>
    <row r="33" spans="5:15">
      <c r="E33" s="187" t="s">
        <v>7</v>
      </c>
      <c r="F33" s="188" t="s">
        <v>531</v>
      </c>
      <c r="G33" s="188" t="s">
        <v>425</v>
      </c>
      <c r="H33" s="188"/>
      <c r="I33" s="188"/>
      <c r="J33" s="188"/>
      <c r="K33" s="188"/>
      <c r="L33" s="188"/>
      <c r="M33" s="188"/>
      <c r="N33" s="188"/>
      <c r="O33" s="189" t="s">
        <v>497</v>
      </c>
    </row>
    <row r="34" spans="5:15">
      <c r="E34" s="187" t="s">
        <v>498</v>
      </c>
      <c r="F34" s="188"/>
      <c r="G34" s="188" t="s">
        <v>509</v>
      </c>
      <c r="H34" s="188"/>
      <c r="I34" s="188"/>
      <c r="J34" s="188" t="s">
        <v>498</v>
      </c>
      <c r="K34" s="188" t="s">
        <v>499</v>
      </c>
      <c r="L34" s="188"/>
      <c r="M34" s="188"/>
      <c r="N34" s="188"/>
      <c r="O34" s="189" t="s">
        <v>519</v>
      </c>
    </row>
    <row r="35" spans="5:15">
      <c r="E35" s="187"/>
      <c r="F35" s="188"/>
      <c r="G35" s="188" t="s">
        <v>514</v>
      </c>
      <c r="H35" s="188"/>
      <c r="I35" s="188"/>
      <c r="J35" s="188" t="s">
        <v>501</v>
      </c>
      <c r="K35" s="188" t="s">
        <v>502</v>
      </c>
      <c r="L35" s="188"/>
      <c r="M35" s="188"/>
      <c r="N35" s="188"/>
      <c r="O35" s="189" t="s">
        <v>503</v>
      </c>
    </row>
    <row r="36" spans="5:15">
      <c r="E36" s="187"/>
      <c r="F36" s="188"/>
      <c r="G36" s="188"/>
      <c r="H36" s="188"/>
      <c r="I36" s="188"/>
      <c r="J36" s="188" t="s">
        <v>504</v>
      </c>
      <c r="K36" s="188" t="s">
        <v>505</v>
      </c>
      <c r="L36" s="188"/>
      <c r="M36" s="188"/>
      <c r="N36" s="188"/>
      <c r="O36" s="194" t="s">
        <v>520</v>
      </c>
    </row>
    <row r="37" spans="5:15">
      <c r="E37" s="187"/>
      <c r="F37" s="188"/>
      <c r="G37" s="188"/>
      <c r="H37" s="188"/>
      <c r="I37" s="188"/>
      <c r="J37" s="188" t="s">
        <v>509</v>
      </c>
      <c r="K37" s="188" t="s">
        <v>511</v>
      </c>
      <c r="L37" s="188"/>
      <c r="M37" s="188"/>
      <c r="N37" s="188"/>
      <c r="O37" s="189" t="s">
        <v>521</v>
      </c>
    </row>
    <row r="38" spans="5:15">
      <c r="E38" s="187"/>
      <c r="F38" s="188"/>
      <c r="G38" s="188"/>
      <c r="H38" s="188"/>
      <c r="I38" s="188"/>
      <c r="J38" s="188" t="s">
        <v>514</v>
      </c>
      <c r="K38" s="188" t="s">
        <v>516</v>
      </c>
      <c r="L38" s="188"/>
      <c r="M38" s="188"/>
      <c r="N38" s="188"/>
      <c r="O38" s="189" t="s">
        <v>517</v>
      </c>
    </row>
    <row r="39" spans="5:15" ht="15.75" thickBot="1">
      <c r="E39" s="190"/>
      <c r="F39" s="191"/>
      <c r="G39" s="191"/>
      <c r="H39" s="191"/>
      <c r="I39" s="191"/>
      <c r="J39" s="191" t="s">
        <v>522</v>
      </c>
      <c r="K39" s="191" t="s">
        <v>523</v>
      </c>
      <c r="L39" s="191"/>
      <c r="M39" s="191"/>
      <c r="N39" s="191"/>
      <c r="O39" s="195" t="s">
        <v>521</v>
      </c>
    </row>
    <row r="40" spans="5:15" ht="15.75" thickBot="1">
      <c r="E40" s="63"/>
      <c r="F40" s="63"/>
      <c r="G40" s="63"/>
      <c r="H40" s="63"/>
      <c r="I40" s="63"/>
      <c r="J40" s="63"/>
      <c r="K40" s="63"/>
      <c r="L40" s="63"/>
      <c r="M40" s="63"/>
      <c r="N40" s="63"/>
      <c r="O40" s="63"/>
    </row>
    <row r="41" spans="5:15">
      <c r="E41" s="184" t="s">
        <v>524</v>
      </c>
      <c r="F41" s="185"/>
      <c r="G41" s="185"/>
      <c r="H41" s="185"/>
      <c r="I41" s="185"/>
      <c r="J41" s="185"/>
      <c r="K41" s="185"/>
      <c r="L41" s="185"/>
      <c r="M41" s="185"/>
      <c r="N41" s="185"/>
      <c r="O41" s="186"/>
    </row>
    <row r="42" spans="5:15">
      <c r="E42" s="187"/>
      <c r="F42" s="188"/>
      <c r="G42" s="188"/>
      <c r="H42" s="188"/>
      <c r="I42" s="188"/>
      <c r="J42" s="188"/>
      <c r="K42" s="188"/>
      <c r="L42" s="188"/>
      <c r="M42" s="188"/>
      <c r="N42" s="188"/>
      <c r="O42" s="189"/>
    </row>
    <row r="43" spans="5:15">
      <c r="E43" s="187" t="s">
        <v>7</v>
      </c>
      <c r="F43" s="188" t="s">
        <v>531</v>
      </c>
      <c r="G43" s="188" t="s">
        <v>425</v>
      </c>
      <c r="H43" s="188"/>
      <c r="I43" s="188"/>
      <c r="J43" s="188"/>
      <c r="K43" s="188"/>
      <c r="L43" s="188"/>
      <c r="M43" s="188"/>
      <c r="N43" s="188"/>
      <c r="O43" s="189" t="s">
        <v>497</v>
      </c>
    </row>
    <row r="44" spans="5:15">
      <c r="E44" s="187" t="s">
        <v>498</v>
      </c>
      <c r="F44" s="188"/>
      <c r="G44" s="188" t="s">
        <v>509</v>
      </c>
      <c r="H44" s="188"/>
      <c r="I44" s="188"/>
      <c r="J44" s="188" t="s">
        <v>498</v>
      </c>
      <c r="K44" s="188" t="s">
        <v>499</v>
      </c>
      <c r="L44" s="188"/>
      <c r="M44" s="188"/>
      <c r="N44" s="188"/>
      <c r="O44" s="189" t="s">
        <v>519</v>
      </c>
    </row>
    <row r="45" spans="5:15">
      <c r="E45" s="187"/>
      <c r="F45" s="188"/>
      <c r="G45" s="188" t="s">
        <v>514</v>
      </c>
      <c r="H45" s="188"/>
      <c r="I45" s="188"/>
      <c r="J45" s="188" t="s">
        <v>501</v>
      </c>
      <c r="K45" s="188" t="s">
        <v>502</v>
      </c>
      <c r="L45" s="188"/>
      <c r="M45" s="188"/>
      <c r="N45" s="188"/>
      <c r="O45" s="189" t="s">
        <v>525</v>
      </c>
    </row>
    <row r="46" spans="5:15">
      <c r="E46" s="187"/>
      <c r="F46" s="188"/>
      <c r="G46" s="188"/>
      <c r="H46" s="188"/>
      <c r="I46" s="188"/>
      <c r="J46" s="188" t="s">
        <v>504</v>
      </c>
      <c r="K46" s="188" t="s">
        <v>505</v>
      </c>
      <c r="L46" s="188"/>
      <c r="M46" s="188"/>
      <c r="N46" s="188"/>
      <c r="O46" s="194" t="s">
        <v>520</v>
      </c>
    </row>
    <row r="47" spans="5:15">
      <c r="E47" s="187"/>
      <c r="F47" s="188"/>
      <c r="G47" s="188"/>
      <c r="H47" s="188"/>
      <c r="I47" s="188"/>
      <c r="J47" s="188" t="s">
        <v>509</v>
      </c>
      <c r="K47" s="188" t="s">
        <v>511</v>
      </c>
      <c r="L47" s="188"/>
      <c r="M47" s="188"/>
      <c r="N47" s="188"/>
      <c r="O47" s="189" t="s">
        <v>521</v>
      </c>
    </row>
    <row r="48" spans="5:15">
      <c r="E48" s="187"/>
      <c r="F48" s="188"/>
      <c r="G48" s="188"/>
      <c r="H48" s="188"/>
      <c r="I48" s="188"/>
      <c r="J48" s="188" t="s">
        <v>514</v>
      </c>
      <c r="K48" s="188" t="s">
        <v>516</v>
      </c>
      <c r="L48" s="188"/>
      <c r="M48" s="188"/>
      <c r="N48" s="188"/>
      <c r="O48" s="189" t="s">
        <v>517</v>
      </c>
    </row>
    <row r="49" spans="5:15">
      <c r="E49" s="187"/>
      <c r="F49" s="188"/>
      <c r="G49" s="188"/>
      <c r="H49" s="188"/>
      <c r="I49" s="188"/>
      <c r="J49" s="188" t="s">
        <v>522</v>
      </c>
      <c r="K49" s="188" t="s">
        <v>523</v>
      </c>
      <c r="L49" s="188"/>
      <c r="M49" s="188"/>
      <c r="N49" s="188"/>
      <c r="O49" s="189" t="s">
        <v>521</v>
      </c>
    </row>
    <row r="50" spans="5:15" ht="15.75" thickBot="1">
      <c r="E50" s="190"/>
      <c r="F50" s="191"/>
      <c r="G50" s="191"/>
      <c r="H50" s="191"/>
      <c r="I50" s="191"/>
      <c r="J50" s="191" t="s">
        <v>526</v>
      </c>
      <c r="K50" s="191" t="s">
        <v>527</v>
      </c>
      <c r="L50" s="191"/>
      <c r="M50" s="191"/>
      <c r="N50" s="191"/>
      <c r="O50" s="195" t="s">
        <v>525</v>
      </c>
    </row>
    <row r="51" spans="5:15" ht="15.75" thickBot="1">
      <c r="E51" s="63"/>
      <c r="F51" s="63"/>
      <c r="G51" s="63"/>
      <c r="H51" s="63"/>
      <c r="I51" s="63"/>
      <c r="J51" s="63"/>
      <c r="K51" s="63"/>
      <c r="L51" s="63"/>
      <c r="M51" s="63"/>
      <c r="N51" s="63"/>
      <c r="O51" s="63"/>
    </row>
    <row r="52" spans="5:15">
      <c r="E52" s="184" t="s">
        <v>528</v>
      </c>
      <c r="F52" s="185"/>
      <c r="G52" s="185"/>
      <c r="H52" s="185"/>
      <c r="I52" s="185"/>
      <c r="J52" s="185"/>
      <c r="K52" s="185"/>
      <c r="L52" s="185"/>
      <c r="M52" s="185"/>
      <c r="N52" s="185"/>
      <c r="O52" s="186"/>
    </row>
    <row r="53" spans="5:15">
      <c r="E53" s="187"/>
      <c r="F53" s="188"/>
      <c r="G53" s="188"/>
      <c r="H53" s="188"/>
      <c r="I53" s="188"/>
      <c r="J53" s="188"/>
      <c r="K53" s="188"/>
      <c r="L53" s="188"/>
      <c r="M53" s="188"/>
      <c r="N53" s="188"/>
      <c r="O53" s="189"/>
    </row>
    <row r="54" spans="5:15">
      <c r="E54" s="187" t="s">
        <v>7</v>
      </c>
      <c r="F54" s="188" t="s">
        <v>531</v>
      </c>
      <c r="G54" s="188" t="s">
        <v>425</v>
      </c>
      <c r="H54" s="188"/>
      <c r="I54" s="188"/>
      <c r="J54" s="188"/>
      <c r="K54" s="188"/>
      <c r="L54" s="188"/>
      <c r="M54" s="188"/>
      <c r="N54" s="188"/>
      <c r="O54" s="189" t="s">
        <v>497</v>
      </c>
    </row>
    <row r="55" spans="5:15">
      <c r="E55" s="187" t="s">
        <v>498</v>
      </c>
      <c r="F55" s="188"/>
      <c r="G55" s="188" t="s">
        <v>509</v>
      </c>
      <c r="H55" s="188"/>
      <c r="I55" s="188"/>
      <c r="J55" s="188" t="s">
        <v>498</v>
      </c>
      <c r="K55" s="188" t="s">
        <v>499</v>
      </c>
      <c r="L55" s="188"/>
      <c r="M55" s="188"/>
      <c r="N55" s="188"/>
      <c r="O55" s="189" t="s">
        <v>519</v>
      </c>
    </row>
    <row r="56" spans="5:15">
      <c r="E56" s="187"/>
      <c r="F56" s="188"/>
      <c r="G56" s="188" t="s">
        <v>514</v>
      </c>
      <c r="H56" s="188"/>
      <c r="I56" s="188"/>
      <c r="J56" s="188" t="s">
        <v>501</v>
      </c>
      <c r="K56" s="188" t="s">
        <v>502</v>
      </c>
      <c r="L56" s="188"/>
      <c r="M56" s="188"/>
      <c r="N56" s="188"/>
      <c r="O56" s="189" t="s">
        <v>525</v>
      </c>
    </row>
    <row r="57" spans="5:15">
      <c r="E57" s="187"/>
      <c r="F57" s="188"/>
      <c r="G57" s="188"/>
      <c r="H57" s="188"/>
      <c r="I57" s="188"/>
      <c r="J57" s="188" t="s">
        <v>504</v>
      </c>
      <c r="K57" s="188" t="s">
        <v>505</v>
      </c>
      <c r="L57" s="188"/>
      <c r="M57" s="188"/>
      <c r="N57" s="188"/>
      <c r="O57" s="194" t="s">
        <v>520</v>
      </c>
    </row>
    <row r="58" spans="5:15">
      <c r="E58" s="187"/>
      <c r="F58" s="188"/>
      <c r="G58" s="188"/>
      <c r="H58" s="188"/>
      <c r="I58" s="188"/>
      <c r="J58" s="188" t="s">
        <v>509</v>
      </c>
      <c r="K58" s="188" t="s">
        <v>511</v>
      </c>
      <c r="L58" s="188"/>
      <c r="M58" s="188"/>
      <c r="N58" s="188"/>
      <c r="O58" s="189" t="s">
        <v>521</v>
      </c>
    </row>
    <row r="59" spans="5:15">
      <c r="E59" s="187"/>
      <c r="F59" s="188"/>
      <c r="G59" s="188"/>
      <c r="H59" s="188"/>
      <c r="I59" s="188"/>
      <c r="J59" s="188" t="s">
        <v>514</v>
      </c>
      <c r="K59" s="188" t="s">
        <v>516</v>
      </c>
      <c r="L59" s="188"/>
      <c r="M59" s="188"/>
      <c r="N59" s="188"/>
      <c r="O59" s="189" t="s">
        <v>517</v>
      </c>
    </row>
    <row r="60" spans="5:15">
      <c r="E60" s="187"/>
      <c r="F60" s="188"/>
      <c r="G60" s="188"/>
      <c r="H60" s="188"/>
      <c r="I60" s="188"/>
      <c r="J60" s="188" t="s">
        <v>522</v>
      </c>
      <c r="K60" s="188" t="s">
        <v>523</v>
      </c>
      <c r="L60" s="188"/>
      <c r="M60" s="188"/>
      <c r="N60" s="188"/>
      <c r="O60" s="189" t="s">
        <v>503</v>
      </c>
    </row>
    <row r="61" spans="5:15">
      <c r="E61" s="187"/>
      <c r="F61" s="188"/>
      <c r="G61" s="188"/>
      <c r="H61" s="188"/>
      <c r="I61" s="188"/>
      <c r="J61" s="188" t="s">
        <v>526</v>
      </c>
      <c r="K61" s="188" t="s">
        <v>527</v>
      </c>
      <c r="L61" s="188"/>
      <c r="M61" s="188"/>
      <c r="N61" s="188"/>
      <c r="O61" s="189" t="s">
        <v>525</v>
      </c>
    </row>
    <row r="62" spans="5:15" ht="15.75" thickBot="1">
      <c r="E62" s="190"/>
      <c r="F62" s="191"/>
      <c r="G62" s="191"/>
      <c r="H62" s="191"/>
      <c r="I62" s="191"/>
      <c r="J62" s="191" t="s">
        <v>529</v>
      </c>
      <c r="K62" s="191" t="s">
        <v>530</v>
      </c>
      <c r="L62" s="191"/>
      <c r="M62" s="191"/>
      <c r="N62" s="191"/>
      <c r="O62" s="196" t="s">
        <v>503</v>
      </c>
    </row>
  </sheetData>
  <mergeCells count="4">
    <mergeCell ref="B2:O2"/>
    <mergeCell ref="B3:O3"/>
    <mergeCell ref="B4:O4"/>
    <mergeCell ref="B5:O5"/>
  </mergeCells>
  <conditionalFormatting sqref="E7:O12">
    <cfRule type="expression" dxfId="17" priority="6">
      <formula>($C$15=1)</formula>
    </cfRule>
  </conditionalFormatting>
  <conditionalFormatting sqref="E14:O20">
    <cfRule type="expression" dxfId="16" priority="5">
      <formula>($C$15=2)</formula>
    </cfRule>
  </conditionalFormatting>
  <conditionalFormatting sqref="E22:O29">
    <cfRule type="expression" dxfId="15" priority="4">
      <formula>($C$15=3)</formula>
    </cfRule>
  </conditionalFormatting>
  <conditionalFormatting sqref="E31:O39">
    <cfRule type="expression" dxfId="14" priority="3">
      <formula>($C$15=4)</formula>
    </cfRule>
  </conditionalFormatting>
  <conditionalFormatting sqref="E41:O50">
    <cfRule type="expression" dxfId="13" priority="2">
      <formula>($C$15=5)</formula>
    </cfRule>
  </conditionalFormatting>
  <conditionalFormatting sqref="E52:O62">
    <cfRule type="expression" dxfId="12" priority="1">
      <formula>($C$15=6)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5"/>
  <sheetViews>
    <sheetView topLeftCell="B4" workbookViewId="0">
      <selection activeCell="J14" sqref="J14"/>
    </sheetView>
  </sheetViews>
  <sheetFormatPr baseColWidth="10" defaultRowHeight="15"/>
  <cols>
    <col min="2" max="2" width="51.6640625" bestFit="1" customWidth="1"/>
    <col min="3" max="3" width="9.33203125" customWidth="1"/>
    <col min="6" max="6" width="15.109375" customWidth="1"/>
    <col min="7" max="7" width="55.88671875" bestFit="1" customWidth="1"/>
    <col min="8" max="8" width="10.33203125" bestFit="1" customWidth="1"/>
    <col min="10" max="10" width="11.88671875" bestFit="1" customWidth="1"/>
    <col min="11" max="11" width="11" bestFit="1" customWidth="1"/>
  </cols>
  <sheetData>
    <row r="1" spans="2:15" ht="15.75" thickBot="1"/>
    <row r="2" spans="2:15" ht="23.25">
      <c r="B2" s="234" t="s">
        <v>434</v>
      </c>
      <c r="C2" s="235"/>
      <c r="D2" s="235"/>
      <c r="E2" s="235"/>
      <c r="F2" s="235"/>
      <c r="G2" s="235"/>
      <c r="H2" s="235"/>
      <c r="I2" s="235"/>
      <c r="J2" s="235"/>
      <c r="K2" s="236"/>
      <c r="L2" s="113"/>
      <c r="M2" s="113"/>
      <c r="N2" s="113"/>
      <c r="O2" s="113"/>
    </row>
    <row r="3" spans="2:15" ht="33.950000000000003" customHeight="1">
      <c r="B3" s="237" t="s">
        <v>435</v>
      </c>
      <c r="C3" s="238"/>
      <c r="D3" s="238"/>
      <c r="E3" s="238"/>
      <c r="F3" s="238"/>
      <c r="G3" s="238"/>
      <c r="H3" s="238"/>
      <c r="I3" s="238"/>
      <c r="J3" s="238"/>
      <c r="K3" s="239"/>
      <c r="L3" s="114"/>
      <c r="M3" s="114"/>
      <c r="N3" s="114"/>
      <c r="O3" s="114"/>
    </row>
    <row r="4" spans="2:15" ht="15.75">
      <c r="B4" s="240" t="s">
        <v>37</v>
      </c>
      <c r="C4" s="241"/>
      <c r="D4" s="241"/>
      <c r="E4" s="241"/>
      <c r="F4" s="241"/>
      <c r="G4" s="241"/>
      <c r="H4" s="241"/>
      <c r="I4" s="241"/>
      <c r="J4" s="241"/>
      <c r="K4" s="242"/>
      <c r="L4" s="114"/>
      <c r="M4" s="114"/>
      <c r="N4" s="114"/>
      <c r="O4" s="114"/>
    </row>
    <row r="5" spans="2:15" ht="33.950000000000003" customHeight="1" thickBot="1">
      <c r="B5" s="243" t="s">
        <v>436</v>
      </c>
      <c r="C5" s="244"/>
      <c r="D5" s="244"/>
      <c r="E5" s="244"/>
      <c r="F5" s="244"/>
      <c r="G5" s="244"/>
      <c r="H5" s="244"/>
      <c r="I5" s="244"/>
      <c r="J5" s="244"/>
      <c r="K5" s="245"/>
      <c r="L5" s="114"/>
      <c r="M5" s="114"/>
      <c r="N5" s="114"/>
      <c r="O5" s="114"/>
    </row>
    <row r="7" spans="2:15" ht="20.25">
      <c r="B7" s="3" t="s">
        <v>437</v>
      </c>
    </row>
    <row r="8" spans="2:15" ht="15.75" thickBot="1">
      <c r="B8" s="1" t="s">
        <v>22</v>
      </c>
      <c r="C8" s="1">
        <v>30</v>
      </c>
    </row>
    <row r="9" spans="2:15" ht="15.75" thickBot="1">
      <c r="B9" s="1" t="s">
        <v>23</v>
      </c>
      <c r="C9" s="1">
        <v>100</v>
      </c>
      <c r="F9" s="115" t="s">
        <v>438</v>
      </c>
      <c r="G9" s="116" t="s">
        <v>439</v>
      </c>
      <c r="H9" s="116" t="s">
        <v>440</v>
      </c>
      <c r="I9" s="116" t="s">
        <v>143</v>
      </c>
      <c r="J9" s="116" t="s">
        <v>215</v>
      </c>
      <c r="K9" s="117" t="s">
        <v>231</v>
      </c>
    </row>
    <row r="10" spans="2:15" ht="15" customHeight="1">
      <c r="B10" s="1" t="s">
        <v>24</v>
      </c>
      <c r="C10" s="1">
        <v>20</v>
      </c>
      <c r="E10" s="273" t="s">
        <v>441</v>
      </c>
      <c r="F10" s="277" t="s">
        <v>442</v>
      </c>
      <c r="G10" s="1" t="s">
        <v>443</v>
      </c>
      <c r="H10" s="1" t="s">
        <v>444</v>
      </c>
      <c r="I10" s="1">
        <v>2</v>
      </c>
      <c r="J10" s="118">
        <f t="shared" ref="J10:J16" si="0">($C$15/$I$34)*I10</f>
        <v>22.222222222222221</v>
      </c>
      <c r="K10" s="119">
        <f t="shared" ref="K10:K16" si="1">($C$16/$I$34)*I10</f>
        <v>2.2222222222222223</v>
      </c>
    </row>
    <row r="11" spans="2:15">
      <c r="B11" s="1" t="s">
        <v>25</v>
      </c>
      <c r="C11" s="1">
        <f>SUM(C8:C10)</f>
        <v>150</v>
      </c>
      <c r="E11" s="274"/>
      <c r="F11" s="278"/>
      <c r="G11" s="1" t="s">
        <v>445</v>
      </c>
      <c r="H11" s="1" t="s">
        <v>444</v>
      </c>
      <c r="I11" s="1">
        <v>2</v>
      </c>
      <c r="J11" s="118">
        <f t="shared" si="0"/>
        <v>22.222222222222221</v>
      </c>
      <c r="K11" s="119">
        <f t="shared" si="1"/>
        <v>2.2222222222222223</v>
      </c>
    </row>
    <row r="12" spans="2:15">
      <c r="E12" s="274"/>
      <c r="F12" s="278"/>
      <c r="G12" s="1" t="s">
        <v>446</v>
      </c>
      <c r="H12" s="1" t="s">
        <v>444</v>
      </c>
      <c r="I12" s="1">
        <v>2</v>
      </c>
      <c r="J12" s="118">
        <f t="shared" si="0"/>
        <v>22.222222222222221</v>
      </c>
      <c r="K12" s="119">
        <f t="shared" si="1"/>
        <v>2.2222222222222223</v>
      </c>
    </row>
    <row r="13" spans="2:15">
      <c r="B13" s="1" t="s">
        <v>447</v>
      </c>
      <c r="C13" s="120">
        <v>10</v>
      </c>
      <c r="E13" s="274"/>
      <c r="F13" s="279"/>
      <c r="G13" s="1" t="s">
        <v>448</v>
      </c>
      <c r="H13" s="1" t="s">
        <v>444</v>
      </c>
      <c r="I13" s="1">
        <v>2</v>
      </c>
      <c r="J13" s="118">
        <f t="shared" si="0"/>
        <v>22.222222222222221</v>
      </c>
      <c r="K13" s="119">
        <f t="shared" si="1"/>
        <v>2.2222222222222223</v>
      </c>
    </row>
    <row r="14" spans="2:15">
      <c r="B14" s="1" t="s">
        <v>449</v>
      </c>
      <c r="C14" s="120">
        <v>1</v>
      </c>
      <c r="E14" s="274"/>
      <c r="F14" s="280" t="s">
        <v>450</v>
      </c>
      <c r="G14" s="1" t="s">
        <v>451</v>
      </c>
      <c r="H14" s="1" t="s">
        <v>444</v>
      </c>
      <c r="I14" s="1">
        <v>1</v>
      </c>
      <c r="J14" s="118">
        <f t="shared" si="0"/>
        <v>11.111111111111111</v>
      </c>
      <c r="K14" s="119">
        <f t="shared" si="1"/>
        <v>1.1111111111111112</v>
      </c>
    </row>
    <row r="15" spans="2:15" ht="15" customHeight="1">
      <c r="B15" s="121" t="s">
        <v>452</v>
      </c>
      <c r="C15" s="1">
        <v>200</v>
      </c>
      <c r="E15" s="274"/>
      <c r="F15" s="281"/>
      <c r="G15" s="122" t="s">
        <v>453</v>
      </c>
      <c r="H15" s="122" t="s">
        <v>444</v>
      </c>
      <c r="I15" s="122">
        <v>1</v>
      </c>
      <c r="J15" s="123">
        <f t="shared" si="0"/>
        <v>11.111111111111111</v>
      </c>
      <c r="K15" s="124">
        <f t="shared" si="1"/>
        <v>1.1111111111111112</v>
      </c>
    </row>
    <row r="16" spans="2:15" ht="15.75" thickBot="1">
      <c r="B16" s="121" t="s">
        <v>454</v>
      </c>
      <c r="C16" s="1">
        <v>20</v>
      </c>
      <c r="E16" s="275"/>
      <c r="F16" s="125" t="s">
        <v>455</v>
      </c>
      <c r="G16" s="126" t="s">
        <v>456</v>
      </c>
      <c r="H16" s="126" t="s">
        <v>444</v>
      </c>
      <c r="I16" s="126">
        <v>2</v>
      </c>
      <c r="J16" s="127">
        <f t="shared" si="0"/>
        <v>22.222222222222221</v>
      </c>
      <c r="K16" s="128">
        <f t="shared" si="1"/>
        <v>2.2222222222222223</v>
      </c>
    </row>
    <row r="17" spans="2:11">
      <c r="B17" s="129"/>
      <c r="C17" s="5"/>
      <c r="E17" s="130"/>
    </row>
    <row r="18" spans="2:11">
      <c r="G18" s="131" t="s">
        <v>457</v>
      </c>
      <c r="J18" s="94">
        <f>SUM(J10:J16)</f>
        <v>133.33333333333334</v>
      </c>
      <c r="K18" s="94">
        <f>SUM(K10:K16)</f>
        <v>13.333333333333332</v>
      </c>
    </row>
    <row r="19" spans="2:11" ht="20.25">
      <c r="B19" s="6" t="s">
        <v>458</v>
      </c>
    </row>
    <row r="20" spans="2:11" ht="15.75" thickBot="1">
      <c r="B20" s="1" t="s">
        <v>26</v>
      </c>
      <c r="C20" s="1">
        <f>'Principal - ABP'!J19</f>
        <v>0</v>
      </c>
      <c r="J20" s="94"/>
      <c r="K20" s="94"/>
    </row>
    <row r="21" spans="2:11">
      <c r="B21" s="1" t="s">
        <v>27</v>
      </c>
      <c r="C21" s="1">
        <f>C9*C20</f>
        <v>0</v>
      </c>
      <c r="E21" s="273" t="s">
        <v>459</v>
      </c>
      <c r="F21" s="132"/>
      <c r="G21" s="133" t="s">
        <v>460</v>
      </c>
      <c r="H21" s="133" t="s">
        <v>444</v>
      </c>
      <c r="I21" s="133">
        <v>3</v>
      </c>
      <c r="J21" s="134">
        <f>($C$15/$I$34)*I21</f>
        <v>33.333333333333329</v>
      </c>
      <c r="K21" s="135">
        <f>($C$16/$I$34)*I21</f>
        <v>3.3333333333333335</v>
      </c>
    </row>
    <row r="22" spans="2:11">
      <c r="B22" s="1" t="s">
        <v>30</v>
      </c>
      <c r="C22" s="1">
        <f>C20*10</f>
        <v>0</v>
      </c>
      <c r="E22" s="274"/>
      <c r="F22" s="136"/>
      <c r="G22" s="122"/>
      <c r="H22" s="122"/>
      <c r="I22" s="122"/>
      <c r="J22" s="123"/>
      <c r="K22" s="124"/>
    </row>
    <row r="23" spans="2:11" ht="15.75" thickBot="1">
      <c r="B23" s="121" t="s">
        <v>461</v>
      </c>
      <c r="C23" s="137">
        <f>J18/J34</f>
        <v>0.66666666666666674</v>
      </c>
      <c r="E23" s="275"/>
      <c r="F23" s="125"/>
      <c r="G23" s="126"/>
      <c r="H23" s="126"/>
      <c r="I23" s="126"/>
      <c r="J23" s="127"/>
      <c r="K23" s="128"/>
    </row>
    <row r="24" spans="2:11">
      <c r="B24" s="121" t="s">
        <v>462</v>
      </c>
      <c r="C24" s="137">
        <f>(J24+J31)/J34</f>
        <v>0.33333333333333326</v>
      </c>
      <c r="G24" s="131" t="s">
        <v>463</v>
      </c>
      <c r="J24" s="94">
        <f>SUM(J21:J23)</f>
        <v>33.333333333333329</v>
      </c>
      <c r="K24" s="94">
        <f>SUM(K21:K23)</f>
        <v>3.3333333333333335</v>
      </c>
    </row>
    <row r="25" spans="2:11" ht="15.75" thickBot="1"/>
    <row r="26" spans="2:11">
      <c r="E26" s="273" t="s">
        <v>464</v>
      </c>
      <c r="F26" s="132"/>
      <c r="G26" s="133" t="s">
        <v>465</v>
      </c>
      <c r="H26" s="133" t="s">
        <v>444</v>
      </c>
      <c r="I26" s="133">
        <v>2</v>
      </c>
      <c r="J26" s="134">
        <f>($C$15/$I$34)*I26</f>
        <v>22.222222222222221</v>
      </c>
      <c r="K26" s="135">
        <f>($C$16/$I$34)*I26</f>
        <v>2.2222222222222223</v>
      </c>
    </row>
    <row r="27" spans="2:11">
      <c r="E27" s="274"/>
      <c r="F27" s="138"/>
      <c r="G27" s="1" t="s">
        <v>466</v>
      </c>
      <c r="H27" s="1" t="s">
        <v>444</v>
      </c>
      <c r="I27" s="1">
        <v>1</v>
      </c>
      <c r="J27" s="118">
        <f>($C$15/$I$34)*I27</f>
        <v>11.111111111111111</v>
      </c>
      <c r="K27" s="119">
        <f>($C$16/$I$34)*I27</f>
        <v>1.1111111111111112</v>
      </c>
    </row>
    <row r="28" spans="2:11">
      <c r="B28" s="276" t="s">
        <v>467</v>
      </c>
      <c r="E28" s="274"/>
      <c r="F28" s="136"/>
      <c r="G28" s="1"/>
      <c r="H28" s="1"/>
      <c r="I28" s="1"/>
      <c r="J28" s="1"/>
      <c r="K28" s="139"/>
    </row>
    <row r="29" spans="2:11">
      <c r="B29" s="276"/>
      <c r="E29" s="274"/>
      <c r="F29" s="136"/>
      <c r="G29" s="122"/>
      <c r="H29" s="122"/>
      <c r="I29" s="122"/>
      <c r="J29" s="123"/>
      <c r="K29" s="124"/>
    </row>
    <row r="30" spans="2:11" ht="15.75" thickBot="1">
      <c r="B30" s="276"/>
      <c r="E30" s="275"/>
      <c r="F30" s="125"/>
      <c r="G30" s="126" t="s">
        <v>468</v>
      </c>
      <c r="H30" s="140" t="s">
        <v>469</v>
      </c>
      <c r="I30" s="141"/>
      <c r="J30" s="142">
        <f>($C$15/$I$34)*I30</f>
        <v>0</v>
      </c>
      <c r="K30" s="143">
        <f>($C$16/$I$34)*I30</f>
        <v>0</v>
      </c>
    </row>
    <row r="31" spans="2:11">
      <c r="B31" s="276"/>
      <c r="G31" s="131" t="s">
        <v>470</v>
      </c>
      <c r="J31" s="94">
        <f>SUM(J26:J29)</f>
        <v>33.333333333333329</v>
      </c>
      <c r="K31" s="94">
        <f>SUM(K26:K29)</f>
        <v>3.3333333333333335</v>
      </c>
    </row>
    <row r="32" spans="2:11">
      <c r="B32" s="276"/>
    </row>
    <row r="33" spans="2:11">
      <c r="B33" s="276"/>
    </row>
    <row r="34" spans="2:11">
      <c r="B34" s="276"/>
      <c r="G34" s="29" t="s">
        <v>42</v>
      </c>
      <c r="I34">
        <f>SUM(I10:I16,I21:I23,I26:I29)</f>
        <v>18</v>
      </c>
      <c r="J34" s="94">
        <f>J18+J24+J31</f>
        <v>200</v>
      </c>
      <c r="K34" s="94">
        <f>K18+K24+K31</f>
        <v>19.999999999999996</v>
      </c>
    </row>
    <row r="35" spans="2:11">
      <c r="B35" s="276"/>
    </row>
  </sheetData>
  <sheetProtection password="C894" sheet="1" objects="1" scenarios="1"/>
  <mergeCells count="10">
    <mergeCell ref="E21:E23"/>
    <mergeCell ref="E26:E30"/>
    <mergeCell ref="B28:B35"/>
    <mergeCell ref="B2:K2"/>
    <mergeCell ref="B3:K3"/>
    <mergeCell ref="B4:K4"/>
    <mergeCell ref="B5:K5"/>
    <mergeCell ref="E10:E16"/>
    <mergeCell ref="F10:F13"/>
    <mergeCell ref="F14:F15"/>
  </mergeCells>
  <conditionalFormatting sqref="C23">
    <cfRule type="expression" dxfId="11" priority="2">
      <formula>OR($C$23&lt;60%,$C$23&gt;70%)</formula>
    </cfRule>
  </conditionalFormatting>
  <conditionalFormatting sqref="C24">
    <cfRule type="expression" dxfId="10" priority="1">
      <formula>OR($C$24&lt;30%,$C$24&gt;40%)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8"/>
  <sheetViews>
    <sheetView topLeftCell="E12" workbookViewId="0">
      <selection sqref="A1:Q30"/>
    </sheetView>
  </sheetViews>
  <sheetFormatPr baseColWidth="10" defaultRowHeight="15"/>
  <cols>
    <col min="2" max="2" width="28.88671875" bestFit="1" customWidth="1"/>
    <col min="15" max="15" width="14.109375" customWidth="1"/>
  </cols>
  <sheetData>
    <row r="1" spans="2:15" ht="15.75" thickBot="1"/>
    <row r="2" spans="2:15" ht="23.25">
      <c r="B2" s="234" t="s">
        <v>532</v>
      </c>
      <c r="C2" s="235"/>
      <c r="D2" s="235"/>
      <c r="E2" s="235"/>
      <c r="F2" s="235"/>
      <c r="G2" s="235"/>
      <c r="H2" s="235"/>
      <c r="I2" s="235"/>
      <c r="J2" s="235"/>
      <c r="K2" s="235"/>
      <c r="L2" s="235"/>
      <c r="M2" s="235"/>
      <c r="N2" s="235"/>
      <c r="O2" s="236"/>
    </row>
    <row r="3" spans="2:15">
      <c r="B3" s="237"/>
      <c r="C3" s="238"/>
      <c r="D3" s="238"/>
      <c r="E3" s="238"/>
      <c r="F3" s="238"/>
      <c r="G3" s="238"/>
      <c r="H3" s="238"/>
      <c r="I3" s="238"/>
      <c r="J3" s="238"/>
      <c r="K3" s="238"/>
      <c r="L3" s="238"/>
      <c r="M3" s="238"/>
      <c r="N3" s="238"/>
      <c r="O3" s="239"/>
    </row>
    <row r="4" spans="2:15" ht="15.75">
      <c r="B4" s="240" t="s">
        <v>37</v>
      </c>
      <c r="C4" s="241"/>
      <c r="D4" s="241"/>
      <c r="E4" s="241"/>
      <c r="F4" s="241"/>
      <c r="G4" s="241"/>
      <c r="H4" s="241"/>
      <c r="I4" s="241"/>
      <c r="J4" s="241"/>
      <c r="K4" s="241"/>
      <c r="L4" s="241"/>
      <c r="M4" s="241"/>
      <c r="N4" s="241"/>
      <c r="O4" s="242"/>
    </row>
    <row r="5" spans="2:15" ht="38.1" customHeight="1" thickBot="1">
      <c r="B5" s="243" t="s">
        <v>494</v>
      </c>
      <c r="C5" s="244"/>
      <c r="D5" s="244"/>
      <c r="E5" s="244"/>
      <c r="F5" s="244"/>
      <c r="G5" s="244"/>
      <c r="H5" s="244"/>
      <c r="I5" s="244"/>
      <c r="J5" s="244"/>
      <c r="K5" s="244"/>
      <c r="L5" s="244"/>
      <c r="M5" s="244"/>
      <c r="N5" s="244"/>
      <c r="O5" s="245"/>
    </row>
    <row r="6" spans="2:15" ht="15.75" thickBot="1"/>
    <row r="7" spans="2:15" ht="21" thickBot="1">
      <c r="B7" s="3" t="s">
        <v>533</v>
      </c>
      <c r="E7" s="197" t="s">
        <v>534</v>
      </c>
      <c r="F7" s="198"/>
      <c r="G7" s="198"/>
      <c r="H7" s="198"/>
      <c r="I7" s="198"/>
      <c r="J7" s="198"/>
      <c r="K7" s="198"/>
      <c r="L7" s="198"/>
      <c r="M7" s="198"/>
      <c r="N7" s="198"/>
      <c r="O7" s="199"/>
    </row>
    <row r="8" spans="2:15" ht="15.75" thickBot="1">
      <c r="B8" s="1" t="s">
        <v>22</v>
      </c>
      <c r="C8" s="1">
        <v>30</v>
      </c>
      <c r="D8" s="5"/>
      <c r="E8" s="63"/>
      <c r="F8" s="63"/>
      <c r="G8" s="63"/>
      <c r="H8" s="63"/>
      <c r="I8" s="63"/>
      <c r="J8" s="63"/>
      <c r="K8" s="63"/>
      <c r="L8" s="63"/>
      <c r="M8" s="63"/>
      <c r="N8" s="63"/>
      <c r="O8" s="63"/>
    </row>
    <row r="9" spans="2:15">
      <c r="B9" s="1" t="s">
        <v>23</v>
      </c>
      <c r="C9" s="1">
        <v>100</v>
      </c>
      <c r="D9" s="5"/>
      <c r="E9" s="184" t="s">
        <v>535</v>
      </c>
      <c r="F9" s="185"/>
      <c r="G9" s="185"/>
      <c r="H9" s="185"/>
      <c r="I9" s="185"/>
      <c r="J9" s="185"/>
      <c r="K9" s="185"/>
      <c r="L9" s="185"/>
      <c r="M9" s="185"/>
      <c r="N9" s="185"/>
      <c r="O9" s="186"/>
    </row>
    <row r="10" spans="2:15">
      <c r="B10" s="1" t="s">
        <v>24</v>
      </c>
      <c r="C10" s="1">
        <v>20</v>
      </c>
      <c r="D10" s="5"/>
      <c r="E10" s="187"/>
      <c r="F10" s="188"/>
      <c r="G10" s="188"/>
      <c r="H10" s="188"/>
      <c r="I10" s="188"/>
      <c r="J10" s="188"/>
      <c r="K10" s="188"/>
      <c r="L10" s="188"/>
      <c r="M10" s="188"/>
      <c r="N10" s="188"/>
      <c r="O10" s="189"/>
    </row>
    <row r="11" spans="2:15">
      <c r="B11" s="1" t="s">
        <v>25</v>
      </c>
      <c r="C11" s="1">
        <f>SUM(C8:C10)</f>
        <v>150</v>
      </c>
      <c r="D11" s="5"/>
      <c r="E11" s="187" t="s">
        <v>7</v>
      </c>
      <c r="F11" s="188" t="s">
        <v>531</v>
      </c>
      <c r="G11" s="188" t="s">
        <v>425</v>
      </c>
      <c r="H11" s="188"/>
      <c r="I11" s="188"/>
      <c r="J11" s="188"/>
      <c r="K11" s="188"/>
      <c r="L11" s="188"/>
      <c r="M11" s="188"/>
      <c r="N11" s="188"/>
      <c r="O11" s="189" t="s">
        <v>497</v>
      </c>
    </row>
    <row r="12" spans="2:15">
      <c r="E12" s="187"/>
      <c r="F12" s="188"/>
      <c r="G12" s="188"/>
      <c r="H12" s="188"/>
      <c r="I12" s="188"/>
      <c r="J12" s="188" t="s">
        <v>498</v>
      </c>
      <c r="K12" s="188" t="s">
        <v>536</v>
      </c>
      <c r="L12" s="188"/>
      <c r="M12" s="188"/>
      <c r="N12" s="188"/>
      <c r="O12" s="189" t="s">
        <v>537</v>
      </c>
    </row>
    <row r="13" spans="2:15">
      <c r="E13" s="187"/>
      <c r="F13" s="188"/>
      <c r="G13" s="188"/>
      <c r="H13" s="188"/>
      <c r="I13" s="188"/>
      <c r="J13" s="188" t="s">
        <v>501</v>
      </c>
      <c r="K13" s="188" t="s">
        <v>538</v>
      </c>
      <c r="L13" s="188"/>
      <c r="M13" s="188"/>
      <c r="N13" s="188"/>
      <c r="O13" s="189" t="s">
        <v>539</v>
      </c>
    </row>
    <row r="14" spans="2:15" ht="20.25">
      <c r="B14" s="6" t="s">
        <v>540</v>
      </c>
      <c r="E14" s="187"/>
      <c r="F14" s="188"/>
      <c r="G14" s="188"/>
      <c r="H14" s="188"/>
      <c r="I14" s="188"/>
      <c r="J14" s="188" t="s">
        <v>504</v>
      </c>
      <c r="K14" s="188" t="s">
        <v>541</v>
      </c>
      <c r="L14" s="188"/>
      <c r="M14" s="188"/>
      <c r="N14" s="188"/>
      <c r="O14" s="194" t="s">
        <v>539</v>
      </c>
    </row>
    <row r="15" spans="2:15">
      <c r="B15" s="1" t="s">
        <v>26</v>
      </c>
      <c r="C15" s="1">
        <f>'Principal - ABP'!K19</f>
        <v>6</v>
      </c>
      <c r="D15" s="5"/>
      <c r="E15" s="187"/>
      <c r="F15" s="188"/>
      <c r="G15" s="188"/>
      <c r="H15" s="188"/>
      <c r="I15" s="188"/>
      <c r="J15" s="188" t="s">
        <v>509</v>
      </c>
      <c r="K15" s="188" t="s">
        <v>542</v>
      </c>
      <c r="L15" s="188"/>
      <c r="M15" s="188"/>
      <c r="N15" s="188"/>
      <c r="O15" s="189" t="s">
        <v>543</v>
      </c>
    </row>
    <row r="16" spans="2:15">
      <c r="B16" s="1" t="s">
        <v>27</v>
      </c>
      <c r="C16" s="1">
        <f>C9*C15</f>
        <v>600</v>
      </c>
      <c r="D16" s="5"/>
      <c r="E16" s="187"/>
      <c r="F16" s="188"/>
      <c r="G16" s="188"/>
      <c r="H16" s="188"/>
      <c r="I16" s="188"/>
      <c r="J16" s="188" t="s">
        <v>509</v>
      </c>
      <c r="K16" s="188" t="s">
        <v>544</v>
      </c>
      <c r="L16" s="188"/>
      <c r="M16" s="188"/>
      <c r="N16" s="188"/>
      <c r="O16" s="189" t="s">
        <v>503</v>
      </c>
    </row>
    <row r="17" spans="2:15">
      <c r="B17" s="1" t="s">
        <v>30</v>
      </c>
      <c r="C17" s="1">
        <f>C15*10</f>
        <v>60</v>
      </c>
      <c r="D17" s="5"/>
      <c r="E17" s="187"/>
      <c r="F17" s="188"/>
      <c r="G17" s="188"/>
      <c r="H17" s="188"/>
      <c r="I17" s="188"/>
      <c r="J17" s="188" t="s">
        <v>514</v>
      </c>
      <c r="K17" s="188" t="s">
        <v>545</v>
      </c>
      <c r="L17" s="188"/>
      <c r="M17" s="188"/>
      <c r="N17" s="188"/>
      <c r="O17" s="189" t="s">
        <v>512</v>
      </c>
    </row>
    <row r="18" spans="2:15">
      <c r="B18" s="5"/>
      <c r="C18" s="5"/>
      <c r="D18" s="5"/>
      <c r="E18" s="187"/>
      <c r="F18" s="188"/>
      <c r="G18" s="188"/>
      <c r="H18" s="188"/>
      <c r="I18" s="188"/>
      <c r="J18" s="188"/>
      <c r="K18" s="188"/>
      <c r="L18" s="188"/>
      <c r="M18" s="188"/>
      <c r="N18" s="188"/>
      <c r="O18" s="189"/>
    </row>
    <row r="19" spans="2:15">
      <c r="B19" s="5"/>
      <c r="C19" s="5"/>
      <c r="D19" s="5"/>
      <c r="E19" s="187" t="s">
        <v>546</v>
      </c>
      <c r="F19" s="188"/>
      <c r="G19" s="188"/>
      <c r="H19" s="188"/>
      <c r="I19" s="188"/>
      <c r="J19" s="188"/>
      <c r="K19" s="188"/>
      <c r="L19" s="188"/>
      <c r="M19" s="188"/>
      <c r="N19" s="188"/>
      <c r="O19" s="189"/>
    </row>
    <row r="20" spans="2:15">
      <c r="B20" s="5"/>
      <c r="C20" s="5"/>
      <c r="D20" s="5"/>
      <c r="E20" s="187"/>
      <c r="F20" s="188"/>
      <c r="G20" s="188"/>
      <c r="H20" s="188"/>
      <c r="I20" s="188"/>
      <c r="J20" s="188"/>
      <c r="K20" s="188"/>
      <c r="L20" s="188"/>
      <c r="M20" s="188"/>
      <c r="N20" s="188"/>
      <c r="O20" s="189"/>
    </row>
    <row r="21" spans="2:15">
      <c r="B21" s="5"/>
      <c r="C21" s="5"/>
      <c r="D21" s="5"/>
      <c r="E21" s="187"/>
      <c r="F21" s="188"/>
      <c r="G21" s="188"/>
      <c r="H21" s="188"/>
      <c r="I21" s="188"/>
      <c r="J21" s="188" t="s">
        <v>522</v>
      </c>
      <c r="K21" s="188" t="s">
        <v>547</v>
      </c>
      <c r="L21" s="188"/>
      <c r="M21" s="188"/>
      <c r="N21" s="188"/>
      <c r="O21" s="189" t="s">
        <v>537</v>
      </c>
    </row>
    <row r="22" spans="2:15">
      <c r="B22" s="5"/>
      <c r="C22" s="5"/>
      <c r="D22" s="5"/>
      <c r="E22" s="187"/>
      <c r="F22" s="188"/>
      <c r="G22" s="188"/>
      <c r="H22" s="188"/>
      <c r="I22" s="188"/>
      <c r="J22" s="188" t="s">
        <v>526</v>
      </c>
      <c r="K22" s="188" t="s">
        <v>548</v>
      </c>
      <c r="L22" s="188"/>
      <c r="M22" s="188"/>
      <c r="N22" s="188"/>
      <c r="O22" s="189" t="s">
        <v>537</v>
      </c>
    </row>
    <row r="23" spans="2:15">
      <c r="B23" s="5"/>
      <c r="C23" s="5"/>
      <c r="D23" s="5"/>
      <c r="E23" s="187"/>
      <c r="F23" s="188"/>
      <c r="G23" s="188"/>
      <c r="H23" s="188"/>
      <c r="I23" s="188"/>
      <c r="J23" s="188" t="s">
        <v>529</v>
      </c>
      <c r="K23" s="188" t="s">
        <v>549</v>
      </c>
      <c r="L23" s="188"/>
      <c r="M23" s="188"/>
      <c r="N23" s="188"/>
      <c r="O23" s="189" t="s">
        <v>550</v>
      </c>
    </row>
    <row r="24" spans="2:15">
      <c r="B24" s="5"/>
      <c r="C24" s="5"/>
      <c r="D24" s="5"/>
      <c r="E24" s="187"/>
      <c r="F24" s="188"/>
      <c r="G24" s="188"/>
      <c r="H24" s="188"/>
      <c r="I24" s="188"/>
      <c r="J24" s="188" t="s">
        <v>551</v>
      </c>
      <c r="K24" s="188" t="s">
        <v>552</v>
      </c>
      <c r="L24" s="188"/>
      <c r="M24" s="188"/>
      <c r="N24" s="188"/>
      <c r="O24" s="189" t="s">
        <v>539</v>
      </c>
    </row>
    <row r="25" spans="2:15">
      <c r="B25" s="5"/>
      <c r="C25" s="5"/>
      <c r="D25" s="5"/>
      <c r="E25" s="187"/>
      <c r="F25" s="188"/>
      <c r="G25" s="188"/>
      <c r="H25" s="188"/>
      <c r="I25" s="188"/>
      <c r="J25" s="188"/>
      <c r="K25" s="188"/>
      <c r="L25" s="188"/>
      <c r="M25" s="188"/>
      <c r="N25" s="188"/>
      <c r="O25" s="189"/>
    </row>
    <row r="26" spans="2:15">
      <c r="B26" s="5"/>
      <c r="C26" s="5"/>
      <c r="D26" s="5"/>
      <c r="E26" s="187" t="s">
        <v>553</v>
      </c>
      <c r="F26" s="188"/>
      <c r="G26" s="188"/>
      <c r="H26" s="188"/>
      <c r="I26" s="188"/>
      <c r="J26" s="188"/>
      <c r="K26" s="188"/>
      <c r="L26" s="188"/>
      <c r="M26" s="188"/>
      <c r="N26" s="188"/>
      <c r="O26" s="189"/>
    </row>
    <row r="27" spans="2:15" ht="15.75" thickBot="1">
      <c r="B27" s="5"/>
      <c r="C27" s="5"/>
      <c r="D27" s="5"/>
      <c r="E27" s="190"/>
      <c r="F27" s="191"/>
      <c r="G27" s="191"/>
      <c r="H27" s="191"/>
      <c r="I27" s="191"/>
      <c r="J27" s="191" t="s">
        <v>554</v>
      </c>
      <c r="K27" s="191" t="s">
        <v>555</v>
      </c>
      <c r="L27" s="191"/>
      <c r="M27" s="191"/>
      <c r="N27" s="191"/>
      <c r="O27" s="195" t="s">
        <v>556</v>
      </c>
    </row>
    <row r="28" spans="2:15">
      <c r="B28" s="5"/>
      <c r="C28" s="5"/>
      <c r="D28" s="5"/>
      <c r="E28" s="63"/>
      <c r="F28" s="63"/>
      <c r="G28" s="63"/>
      <c r="H28" s="63"/>
      <c r="I28" s="63"/>
      <c r="J28" s="63"/>
      <c r="K28" s="63"/>
      <c r="L28" s="63"/>
      <c r="M28" s="63"/>
      <c r="N28" s="63"/>
      <c r="O28" s="63"/>
    </row>
    <row r="29" spans="2:15">
      <c r="B29" s="5"/>
      <c r="C29" s="193"/>
      <c r="D29" s="193"/>
      <c r="E29" s="200"/>
      <c r="F29" s="200"/>
      <c r="G29" s="200"/>
      <c r="H29" s="200"/>
      <c r="I29" s="200"/>
      <c r="J29" s="200"/>
      <c r="K29" s="200"/>
      <c r="L29" s="200"/>
      <c r="M29" s="200"/>
      <c r="N29" s="200"/>
      <c r="O29" s="200"/>
    </row>
    <row r="30" spans="2:15">
      <c r="B30" s="5"/>
      <c r="C30" s="5"/>
      <c r="D30" s="5"/>
      <c r="E30" s="200"/>
      <c r="F30" s="200"/>
      <c r="G30" s="200"/>
      <c r="H30" s="200"/>
      <c r="I30" s="200"/>
      <c r="J30" s="200"/>
      <c r="K30" s="200"/>
      <c r="L30" s="200"/>
      <c r="M30" s="200"/>
      <c r="N30" s="200"/>
      <c r="O30" s="200"/>
    </row>
    <row r="31" spans="2:15">
      <c r="B31" s="5"/>
      <c r="C31" s="5"/>
      <c r="D31" s="5"/>
      <c r="E31" s="129"/>
      <c r="F31" s="129"/>
      <c r="G31" s="129"/>
      <c r="H31" s="200"/>
      <c r="I31" s="200"/>
      <c r="J31" s="200"/>
      <c r="K31" s="200"/>
      <c r="L31" s="200"/>
      <c r="M31" s="200"/>
      <c r="N31" s="200"/>
      <c r="O31" s="200"/>
    </row>
    <row r="32" spans="2:15">
      <c r="B32" s="5"/>
      <c r="C32" s="5"/>
      <c r="D32" s="5"/>
      <c r="E32" s="129"/>
      <c r="F32" s="129"/>
      <c r="G32" s="129"/>
      <c r="H32" s="200"/>
      <c r="I32" s="200"/>
      <c r="J32" s="200"/>
      <c r="K32" s="200"/>
      <c r="L32" s="200"/>
      <c r="M32" s="200"/>
      <c r="N32" s="200"/>
      <c r="O32" s="200"/>
    </row>
    <row r="33" spans="5:15">
      <c r="E33" s="129"/>
      <c r="F33" s="129"/>
      <c r="G33" s="129"/>
      <c r="H33" s="200"/>
      <c r="I33" s="200"/>
      <c r="J33" s="200"/>
      <c r="K33" s="200"/>
      <c r="L33" s="200"/>
      <c r="M33" s="200"/>
      <c r="N33" s="200"/>
      <c r="O33" s="200"/>
    </row>
    <row r="34" spans="5:15">
      <c r="E34" s="200"/>
      <c r="F34" s="200"/>
      <c r="G34" s="200"/>
      <c r="H34" s="200"/>
      <c r="I34" s="200"/>
      <c r="J34" s="200"/>
      <c r="K34" s="200"/>
      <c r="L34" s="200"/>
      <c r="M34" s="200"/>
      <c r="N34" s="200"/>
      <c r="O34" s="200"/>
    </row>
    <row r="35" spans="5:15">
      <c r="E35" s="200"/>
      <c r="F35" s="200"/>
      <c r="G35" s="200"/>
      <c r="H35" s="200"/>
      <c r="I35" s="200"/>
      <c r="J35" s="200"/>
      <c r="K35" s="200"/>
      <c r="L35" s="200"/>
      <c r="M35" s="200"/>
      <c r="N35" s="200"/>
      <c r="O35" s="201"/>
    </row>
    <row r="36" spans="5:15">
      <c r="E36" s="200"/>
      <c r="F36" s="200"/>
      <c r="G36" s="200"/>
      <c r="H36" s="200"/>
      <c r="I36" s="200"/>
      <c r="J36" s="200"/>
      <c r="K36" s="200"/>
      <c r="L36" s="200"/>
      <c r="M36" s="200"/>
      <c r="N36" s="200"/>
      <c r="O36" s="201"/>
    </row>
    <row r="37" spans="5:15">
      <c r="E37" s="200"/>
      <c r="F37" s="200"/>
      <c r="G37" s="200"/>
      <c r="H37" s="200"/>
      <c r="I37" s="200"/>
      <c r="J37" s="200"/>
      <c r="K37" s="200"/>
      <c r="L37" s="200"/>
      <c r="M37" s="200"/>
      <c r="N37" s="200"/>
      <c r="O37" s="201"/>
    </row>
    <row r="38" spans="5:15">
      <c r="E38" s="200"/>
      <c r="F38" s="200"/>
      <c r="G38" s="200"/>
      <c r="H38" s="200"/>
      <c r="I38" s="200"/>
      <c r="J38" s="200"/>
      <c r="K38" s="200"/>
      <c r="L38" s="200"/>
      <c r="M38" s="200"/>
      <c r="N38" s="200"/>
      <c r="O38" s="201"/>
    </row>
    <row r="39" spans="5:15">
      <c r="E39" s="200"/>
      <c r="F39" s="200"/>
      <c r="G39" s="200"/>
      <c r="H39" s="200"/>
      <c r="I39" s="200"/>
      <c r="J39" s="200"/>
      <c r="K39" s="200"/>
      <c r="L39" s="200"/>
      <c r="M39" s="200"/>
      <c r="N39" s="200"/>
      <c r="O39" s="200"/>
    </row>
    <row r="40" spans="5:15">
      <c r="E40" s="200"/>
      <c r="F40" s="200"/>
      <c r="G40" s="200"/>
      <c r="H40" s="200"/>
      <c r="I40" s="200"/>
      <c r="J40" s="200"/>
      <c r="K40" s="200"/>
      <c r="L40" s="200"/>
      <c r="M40" s="200"/>
      <c r="N40" s="200"/>
      <c r="O40" s="200"/>
    </row>
    <row r="41" spans="5:15">
      <c r="E41" s="200"/>
      <c r="F41" s="200"/>
      <c r="G41" s="200"/>
      <c r="H41" s="200"/>
      <c r="I41" s="200"/>
      <c r="J41" s="200"/>
      <c r="K41" s="200"/>
      <c r="L41" s="200"/>
      <c r="M41" s="200"/>
      <c r="N41" s="200"/>
      <c r="O41" s="200"/>
    </row>
    <row r="42" spans="5:15">
      <c r="E42" s="200"/>
      <c r="F42" s="200"/>
      <c r="G42" s="200"/>
      <c r="H42" s="200"/>
      <c r="I42" s="200"/>
      <c r="J42" s="200"/>
      <c r="K42" s="200"/>
      <c r="L42" s="200"/>
      <c r="M42" s="200"/>
      <c r="N42" s="200"/>
      <c r="O42" s="200"/>
    </row>
    <row r="43" spans="5:15">
      <c r="E43" s="129"/>
      <c r="F43" s="129"/>
      <c r="G43" s="129"/>
      <c r="H43" s="129"/>
      <c r="I43" s="129"/>
      <c r="J43" s="129"/>
      <c r="K43" s="129"/>
      <c r="L43" s="129"/>
      <c r="M43" s="129"/>
      <c r="N43" s="129"/>
      <c r="O43" s="129"/>
    </row>
    <row r="44" spans="5:15">
      <c r="E44" s="129"/>
      <c r="F44" s="129"/>
      <c r="G44" s="129"/>
      <c r="H44" s="129"/>
      <c r="I44" s="129"/>
      <c r="J44" s="129"/>
      <c r="K44" s="129"/>
      <c r="L44" s="129"/>
      <c r="M44" s="129"/>
      <c r="N44" s="129"/>
      <c r="O44" s="129"/>
    </row>
    <row r="45" spans="5:15">
      <c r="E45" s="129"/>
      <c r="F45" s="129"/>
      <c r="G45" s="129"/>
      <c r="H45" s="129"/>
      <c r="I45" s="129"/>
      <c r="J45" s="129"/>
      <c r="K45" s="129"/>
      <c r="L45" s="129"/>
      <c r="M45" s="129"/>
      <c r="N45" s="129"/>
      <c r="O45" s="129"/>
    </row>
    <row r="46" spans="5:15">
      <c r="E46" s="129"/>
      <c r="F46" s="129"/>
      <c r="G46" s="129"/>
      <c r="H46" s="129"/>
      <c r="I46" s="129"/>
      <c r="J46" s="129"/>
      <c r="K46" s="129"/>
      <c r="L46" s="129"/>
      <c r="M46" s="129"/>
      <c r="N46" s="129"/>
      <c r="O46" s="202"/>
    </row>
    <row r="47" spans="5:15">
      <c r="E47" s="129"/>
      <c r="F47" s="129"/>
      <c r="G47" s="129"/>
      <c r="H47" s="129"/>
      <c r="I47" s="129"/>
      <c r="J47" s="129"/>
      <c r="K47" s="129"/>
      <c r="L47" s="129"/>
      <c r="M47" s="129"/>
      <c r="N47" s="129"/>
      <c r="O47" s="129"/>
    </row>
    <row r="48" spans="5:15">
      <c r="E48" s="129"/>
      <c r="F48" s="129"/>
      <c r="G48" s="129"/>
      <c r="H48" s="129"/>
      <c r="I48" s="129"/>
      <c r="J48" s="129"/>
      <c r="K48" s="129"/>
      <c r="L48" s="129"/>
      <c r="M48" s="129"/>
      <c r="N48" s="129"/>
      <c r="O48" s="129"/>
    </row>
    <row r="49" spans="5:15">
      <c r="E49" s="129"/>
      <c r="F49" s="129"/>
      <c r="G49" s="129"/>
      <c r="H49" s="129"/>
      <c r="I49" s="129"/>
      <c r="J49" s="129"/>
      <c r="K49" s="129"/>
      <c r="L49" s="129"/>
      <c r="M49" s="129"/>
      <c r="N49" s="129"/>
      <c r="O49" s="129"/>
    </row>
    <row r="50" spans="5:15">
      <c r="E50" s="129"/>
      <c r="F50" s="129"/>
      <c r="G50" s="129"/>
      <c r="H50" s="129"/>
      <c r="I50" s="129"/>
      <c r="J50" s="129"/>
      <c r="K50" s="129"/>
      <c r="L50" s="129"/>
      <c r="M50" s="129"/>
      <c r="N50" s="129"/>
      <c r="O50" s="129"/>
    </row>
    <row r="51" spans="5:15">
      <c r="E51" s="129"/>
      <c r="F51" s="129"/>
      <c r="G51" s="129"/>
      <c r="H51" s="129"/>
      <c r="I51" s="129"/>
      <c r="J51" s="129"/>
      <c r="K51" s="129"/>
      <c r="L51" s="129"/>
      <c r="M51" s="129"/>
      <c r="N51" s="129"/>
      <c r="O51" s="129"/>
    </row>
    <row r="52" spans="5:15">
      <c r="E52" s="129"/>
      <c r="F52" s="129"/>
      <c r="G52" s="129"/>
      <c r="H52" s="129"/>
      <c r="I52" s="129"/>
      <c r="J52" s="129"/>
      <c r="K52" s="129"/>
      <c r="L52" s="129"/>
      <c r="M52" s="129"/>
      <c r="N52" s="129"/>
      <c r="O52" s="129"/>
    </row>
    <row r="53" spans="5:15">
      <c r="E53" s="129"/>
      <c r="F53" s="129"/>
      <c r="G53" s="129"/>
      <c r="H53" s="129"/>
      <c r="I53" s="129"/>
      <c r="J53" s="129"/>
      <c r="K53" s="129"/>
      <c r="L53" s="129"/>
      <c r="M53" s="129"/>
      <c r="N53" s="129"/>
      <c r="O53" s="129"/>
    </row>
    <row r="54" spans="5:15">
      <c r="E54" s="129"/>
      <c r="F54" s="129"/>
      <c r="G54" s="129"/>
      <c r="H54" s="129"/>
      <c r="I54" s="129"/>
      <c r="J54" s="129"/>
      <c r="K54" s="129"/>
      <c r="L54" s="129"/>
      <c r="M54" s="129"/>
      <c r="N54" s="129"/>
      <c r="O54" s="129"/>
    </row>
    <row r="55" spans="5:15">
      <c r="E55" s="200"/>
      <c r="F55" s="200"/>
      <c r="G55" s="200"/>
      <c r="H55" s="200"/>
      <c r="I55" s="200"/>
      <c r="J55" s="200"/>
      <c r="K55" s="200"/>
      <c r="L55" s="200"/>
      <c r="M55" s="200"/>
      <c r="N55" s="200"/>
      <c r="O55" s="200"/>
    </row>
    <row r="56" spans="5:15" ht="20.25">
      <c r="E56" s="203"/>
      <c r="F56" s="203"/>
      <c r="G56" s="203"/>
      <c r="H56" s="203"/>
      <c r="I56" s="203"/>
      <c r="J56" s="203"/>
      <c r="K56" s="203"/>
      <c r="L56" s="203"/>
      <c r="M56" s="203"/>
      <c r="N56" s="203"/>
      <c r="O56" s="203"/>
    </row>
    <row r="57" spans="5:15">
      <c r="E57" s="129"/>
      <c r="F57" s="129"/>
      <c r="G57" s="129"/>
      <c r="H57" s="129"/>
      <c r="I57" s="129"/>
      <c r="J57" s="129"/>
      <c r="K57" s="129"/>
      <c r="L57" s="129"/>
      <c r="M57" s="129"/>
      <c r="N57" s="129"/>
      <c r="O57" s="129"/>
    </row>
    <row r="58" spans="5:15">
      <c r="E58" s="129"/>
      <c r="F58" s="129"/>
      <c r="G58" s="129"/>
      <c r="H58" s="129"/>
      <c r="I58" s="129"/>
      <c r="J58" s="129"/>
      <c r="K58" s="129"/>
      <c r="L58" s="129"/>
      <c r="M58" s="129"/>
      <c r="N58" s="129"/>
      <c r="O58" s="129"/>
    </row>
  </sheetData>
  <sheetProtection password="C894" sheet="1" objects="1" scenarios="1"/>
  <mergeCells count="4">
    <mergeCell ref="B2:O2"/>
    <mergeCell ref="B3:O3"/>
    <mergeCell ref="B4:O4"/>
    <mergeCell ref="B5:O5"/>
  </mergeCells>
  <conditionalFormatting sqref="E7:O7">
    <cfRule type="expression" dxfId="9" priority="6">
      <formula>($C$15=1)</formula>
    </cfRule>
  </conditionalFormatting>
  <conditionalFormatting sqref="E9:O16">
    <cfRule type="expression" dxfId="8" priority="5">
      <formula>($C$15=2)</formula>
    </cfRule>
  </conditionalFormatting>
  <conditionalFormatting sqref="E29:O39">
    <cfRule type="expression" dxfId="7" priority="4">
      <formula>($C$15=3)</formula>
    </cfRule>
  </conditionalFormatting>
  <conditionalFormatting sqref="E41:O54">
    <cfRule type="expression" dxfId="6" priority="3">
      <formula>OR($C$15=4,$C$15=5)</formula>
    </cfRule>
  </conditionalFormatting>
  <conditionalFormatting sqref="E56:O56">
    <cfRule type="expression" dxfId="5" priority="2">
      <formula>($C$15=6)</formula>
    </cfRule>
  </conditionalFormatting>
  <conditionalFormatting sqref="E17:O27">
    <cfRule type="expression" dxfId="4" priority="1">
      <formula>($C$15=2)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Principal - ABP</vt:lpstr>
      <vt:lpstr>PM</vt:lpstr>
      <vt:lpstr>TAG</vt:lpstr>
      <vt:lpstr>V1</vt:lpstr>
      <vt:lpstr>V2</vt:lpstr>
      <vt:lpstr>PD</vt:lpstr>
      <vt:lpstr>PD2</vt:lpstr>
      <vt:lpstr>TDS</vt:lpstr>
      <vt:lpstr>RV</vt:lpstr>
      <vt:lpstr>RV2</vt:lpstr>
      <vt:lpstr>SMBI</vt:lpstr>
      <vt:lpstr>SMA</vt:lpstr>
      <vt:lpstr>ELE</vt:lpstr>
      <vt:lpstr>SDM</vt:lpstr>
      <vt:lpstr>NM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dc:creator>
  <cp:lastModifiedBy>User</cp:lastModifiedBy>
  <cp:lastPrinted>2015-09-14T11:34:58Z</cp:lastPrinted>
  <dcterms:created xsi:type="dcterms:W3CDTF">2015-08-08T09:03:32Z</dcterms:created>
  <dcterms:modified xsi:type="dcterms:W3CDTF">2016-11-07T18:12:04Z</dcterms:modified>
</cp:coreProperties>
</file>