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showInkAnnotation="0" hidePivotFieldList="1" autoCompressPictures="0"/>
  <mc:AlternateContent xmlns:mc="http://schemas.openxmlformats.org/markup-compatibility/2006">
    <mc:Choice Requires="x15">
      <x15ac:absPath xmlns:x15ac="http://schemas.microsoft.com/office/spreadsheetml/2010/11/ac" url="C:\Users\User\Documents\GitHub\code\ENTREGA\HITO0\"/>
    </mc:Choice>
  </mc:AlternateContent>
  <bookViews>
    <workbookView xWindow="0" yWindow="0" windowWidth="20505" windowHeight="7545" tabRatio="576" activeTab="4"/>
  </bookViews>
  <sheets>
    <sheet name="Principal - ABP" sheetId="1" r:id="rId1"/>
    <sheet name="PM" sheetId="16" r:id="rId2"/>
    <sheet name="TAG" sheetId="17" r:id="rId3"/>
    <sheet name="V1" sheetId="18" r:id="rId4"/>
    <sheet name="V2" sheetId="33" r:id="rId5"/>
    <sheet name="PD" sheetId="28" r:id="rId6"/>
    <sheet name="PD2" sheetId="35" r:id="rId7"/>
    <sheet name="TDS" sheetId="25" r:id="rId8"/>
    <sheet name="RV" sheetId="29" r:id="rId9"/>
    <sheet name="RV2" sheetId="34" r:id="rId10"/>
    <sheet name="SMBI" sheetId="27" r:id="rId11"/>
    <sheet name="SMA" sheetId="24" r:id="rId12"/>
    <sheet name="ELE" sheetId="30" r:id="rId13"/>
    <sheet name="SDM" sheetId="31" r:id="rId14"/>
    <sheet name="NM" sheetId="32" r:id="rId15"/>
  </sheets>
  <definedNames>
    <definedName name="Graficos1" localSheetId="11">#REF!</definedName>
    <definedName name="Graficos1" localSheetId="10">#REF!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N25" i="34" l="1"/>
  <c r="C15" i="35"/>
  <c r="C17" i="35"/>
  <c r="C16" i="35"/>
  <c r="C11" i="35"/>
  <c r="C15" i="34"/>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<sst xmlns="http://schemas.openxmlformats.org/spreadsheetml/2006/main" count="1457" uniqueCount="586">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</sst>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2">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9" fontId="13" fillId="0" borderId="18" xfId="0" applyNumberFormat="1" applyFont="1" applyBorder="1" applyAlignment="1">
      <alignment horizontal="center"/>
    </xf>
    <xf numFmtId="9" fontId="13" fillId="0" borderId="21" xfId="0" applyNumberFormat="1" applyFont="1" applyBorder="1" applyAlignment="1">
      <alignment horizontal="center"/>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0" fontId="13" fillId="0" borderId="0" xfId="0" applyNumberFormat="1" applyFont="1" applyBorder="1"/>
    <xf numFmtId="9" fontId="13" fillId="0" borderId="0" xfId="0" applyNumberFormat="1" applyFont="1" applyBorder="1"/>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3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8671875" defaultRowHeight="15"/>
  <cols>
    <col min="1" max="1" width="10.88671875" style="7"/>
    <col min="2" max="2" width="18.109375" style="7" bestFit="1" customWidth="1"/>
    <col min="3" max="3" width="24.109375" style="7" customWidth="1"/>
    <col min="4" max="4" width="14.6640625" style="7" customWidth="1"/>
    <col min="5" max="16384" width="10.88671875" style="7"/>
  </cols>
  <sheetData>
    <row r="1" spans="2:18" ht="15.75" thickBot="1"/>
    <row r="2" spans="2:18" ht="23.25">
      <c r="B2" s="215" t="s">
        <v>314</v>
      </c>
      <c r="C2" s="216"/>
      <c r="D2" s="216"/>
      <c r="E2" s="216"/>
      <c r="F2" s="216"/>
      <c r="G2" s="216"/>
      <c r="H2" s="216"/>
      <c r="I2" s="216"/>
      <c r="J2" s="216"/>
      <c r="K2" s="216"/>
      <c r="L2" s="216"/>
      <c r="M2" s="216"/>
      <c r="N2" s="216"/>
      <c r="O2" s="216"/>
      <c r="P2" s="216"/>
      <c r="Q2" s="216"/>
      <c r="R2" s="217"/>
    </row>
    <row r="3" spans="2:18" ht="47.1" customHeight="1">
      <c r="B3" s="218" t="s">
        <v>35</v>
      </c>
      <c r="C3" s="219"/>
      <c r="D3" s="219"/>
      <c r="E3" s="219"/>
      <c r="F3" s="219"/>
      <c r="G3" s="219"/>
      <c r="H3" s="219"/>
      <c r="I3" s="219"/>
      <c r="J3" s="219"/>
      <c r="K3" s="219"/>
      <c r="L3" s="219"/>
      <c r="M3" s="219"/>
      <c r="N3" s="219"/>
      <c r="O3" s="219"/>
      <c r="P3" s="219"/>
      <c r="Q3" s="219"/>
      <c r="R3" s="220"/>
    </row>
    <row r="4" spans="2:18" ht="15.75">
      <c r="B4" s="224" t="s">
        <v>37</v>
      </c>
      <c r="C4" s="225"/>
      <c r="D4" s="225"/>
      <c r="E4" s="225"/>
      <c r="F4" s="225"/>
      <c r="G4" s="225"/>
      <c r="H4" s="225"/>
      <c r="I4" s="225"/>
      <c r="J4" s="225"/>
      <c r="K4" s="225"/>
      <c r="L4" s="225"/>
      <c r="M4" s="225"/>
      <c r="N4" s="225"/>
      <c r="O4" s="225"/>
      <c r="P4" s="225"/>
      <c r="Q4" s="225"/>
      <c r="R4" s="226"/>
    </row>
    <row r="5" spans="2:18">
      <c r="B5" s="227" t="s">
        <v>44</v>
      </c>
      <c r="C5" s="228" t="s">
        <v>36</v>
      </c>
      <c r="D5" s="228"/>
      <c r="E5" s="228"/>
      <c r="F5" s="228"/>
      <c r="G5" s="228"/>
      <c r="H5" s="228"/>
      <c r="I5" s="228"/>
      <c r="J5" s="228"/>
      <c r="K5" s="228"/>
      <c r="L5" s="228"/>
      <c r="M5" s="228"/>
      <c r="N5" s="228"/>
      <c r="O5" s="228"/>
      <c r="P5" s="228"/>
      <c r="Q5" s="228"/>
      <c r="R5" s="229"/>
    </row>
    <row r="6" spans="2:18" ht="15.75" thickBot="1">
      <c r="B6" s="221" t="s">
        <v>38</v>
      </c>
      <c r="C6" s="222" t="s">
        <v>36</v>
      </c>
      <c r="D6" s="222"/>
      <c r="E6" s="222"/>
      <c r="F6" s="222"/>
      <c r="G6" s="222"/>
      <c r="H6" s="222"/>
      <c r="I6" s="222"/>
      <c r="J6" s="222"/>
      <c r="K6" s="222"/>
      <c r="L6" s="222"/>
      <c r="M6" s="222"/>
      <c r="N6" s="222"/>
      <c r="O6" s="222"/>
      <c r="P6" s="222"/>
      <c r="Q6" s="222"/>
      <c r="R6" s="223"/>
    </row>
    <row r="7" spans="2:18">
      <c r="B7" s="8"/>
      <c r="C7" s="8"/>
      <c r="D7" s="8"/>
      <c r="E7" s="8"/>
      <c r="F7" s="8"/>
      <c r="G7" s="8"/>
      <c r="H7" s="8"/>
      <c r="I7" s="8"/>
      <c r="J7" s="8"/>
      <c r="K7" s="8"/>
      <c r="L7" s="8"/>
      <c r="M7" s="8"/>
      <c r="N7" s="8"/>
      <c r="O7" s="8"/>
      <c r="P7" s="8"/>
      <c r="Q7" s="8"/>
      <c r="R7" s="8"/>
    </row>
    <row r="8" spans="2:18" ht="15.75" thickBot="1">
      <c r="B8" s="8"/>
      <c r="C8" s="8"/>
      <c r="D8" s="8"/>
      <c r="E8" s="8"/>
      <c r="F8" s="8"/>
      <c r="G8" s="8"/>
      <c r="H8" s="8"/>
      <c r="I8" s="8"/>
      <c r="J8" s="8"/>
      <c r="K8" s="8"/>
      <c r="L8" s="8"/>
      <c r="M8" s="8"/>
      <c r="N8" s="8"/>
      <c r="O8" s="8"/>
      <c r="P8" s="8"/>
      <c r="Q8" s="8"/>
      <c r="R8" s="8"/>
    </row>
    <row r="9" spans="2:18" ht="15.75" thickBot="1">
      <c r="B9" s="30" t="s">
        <v>43</v>
      </c>
      <c r="C9" s="230" t="s">
        <v>570</v>
      </c>
      <c r="D9" s="230"/>
      <c r="E9" s="230"/>
      <c r="F9" s="231"/>
    </row>
    <row r="11" spans="2:18" ht="15.75">
      <c r="E11" s="212" t="s">
        <v>4</v>
      </c>
      <c r="F11" s="212"/>
      <c r="G11" s="213" t="s">
        <v>5</v>
      </c>
      <c r="H11" s="213"/>
      <c r="I11" s="213"/>
      <c r="J11" s="213"/>
      <c r="K11" s="213"/>
      <c r="L11" s="214" t="s">
        <v>6</v>
      </c>
      <c r="M11" s="214"/>
      <c r="N11" s="214"/>
      <c r="O11" s="214"/>
      <c r="P11" s="214"/>
    </row>
    <row r="12" spans="2:18" s="14" customFormat="1" ht="76.5"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5.75" thickBot="1">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opLeftCell="D8" workbookViewId="0">
      <selection activeCell="L15" sqref="L15"/>
    </sheetView>
  </sheetViews>
  <sheetFormatPr baseColWidth="10" defaultRowHeight="15"/>
  <sheetData>
    <row r="1" spans="2:15" ht="15.75" thickBot="1"/>
    <row r="2" spans="2:15" ht="23.25">
      <c r="B2" s="232" t="s">
        <v>532</v>
      </c>
      <c r="C2" s="233"/>
      <c r="D2" s="233"/>
      <c r="E2" s="233"/>
      <c r="F2" s="233"/>
      <c r="G2" s="233"/>
      <c r="H2" s="233"/>
      <c r="I2" s="233"/>
      <c r="J2" s="233"/>
      <c r="K2" s="233"/>
      <c r="L2" s="233"/>
      <c r="M2" s="233"/>
      <c r="N2" s="233"/>
      <c r="O2" s="234"/>
    </row>
    <row r="3" spans="2:15">
      <c r="B3" s="235"/>
      <c r="C3" s="236"/>
      <c r="D3" s="236"/>
      <c r="E3" s="236"/>
      <c r="F3" s="236"/>
      <c r="G3" s="236"/>
      <c r="H3" s="236"/>
      <c r="I3" s="236"/>
      <c r="J3" s="236"/>
      <c r="K3" s="236"/>
      <c r="L3" s="236"/>
      <c r="M3" s="236"/>
      <c r="N3" s="236"/>
      <c r="O3" s="237"/>
    </row>
    <row r="4" spans="2:15" ht="15.75">
      <c r="B4" s="238" t="s">
        <v>37</v>
      </c>
      <c r="C4" s="239"/>
      <c r="D4" s="239"/>
      <c r="E4" s="239"/>
      <c r="F4" s="239"/>
      <c r="G4" s="239"/>
      <c r="H4" s="239"/>
      <c r="I4" s="239"/>
      <c r="J4" s="239"/>
      <c r="K4" s="239"/>
      <c r="L4" s="239"/>
      <c r="M4" s="239"/>
      <c r="N4" s="239"/>
      <c r="O4" s="240"/>
    </row>
    <row r="5" spans="2:15" ht="15.75" thickBot="1">
      <c r="B5" s="241" t="s">
        <v>494</v>
      </c>
      <c r="C5" s="242"/>
      <c r="D5" s="242"/>
      <c r="E5" s="242"/>
      <c r="F5" s="242"/>
      <c r="G5" s="242"/>
      <c r="H5" s="242"/>
      <c r="I5" s="242"/>
      <c r="J5" s="242"/>
      <c r="K5" s="242"/>
      <c r="L5" s="242"/>
      <c r="M5" s="242"/>
      <c r="N5" s="242"/>
      <c r="O5" s="243"/>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t="s">
        <v>585</v>
      </c>
      <c r="F12" s="188"/>
      <c r="G12" s="188"/>
      <c r="H12" s="188"/>
      <c r="I12" s="188"/>
      <c r="J12" s="188" t="s">
        <v>498</v>
      </c>
      <c r="K12" s="188" t="s">
        <v>536</v>
      </c>
      <c r="L12" s="188"/>
      <c r="M12" s="188"/>
      <c r="N12" s="290">
        <v>0.02</v>
      </c>
      <c r="O12" s="189" t="s">
        <v>537</v>
      </c>
    </row>
    <row r="13" spans="2:15">
      <c r="E13" s="187"/>
      <c r="F13" s="188" t="s">
        <v>585</v>
      </c>
      <c r="G13" s="188"/>
      <c r="H13" s="188"/>
      <c r="I13" s="188"/>
      <c r="J13" s="188" t="s">
        <v>501</v>
      </c>
      <c r="K13" s="188" t="s">
        <v>538</v>
      </c>
      <c r="L13" s="188"/>
      <c r="M13" s="188"/>
      <c r="N13" s="291">
        <v>0.15</v>
      </c>
      <c r="O13" s="189" t="s">
        <v>539</v>
      </c>
    </row>
    <row r="14" spans="2:15" ht="20.25">
      <c r="B14" s="6" t="s">
        <v>540</v>
      </c>
      <c r="E14" s="187"/>
      <c r="F14" s="188" t="s">
        <v>585</v>
      </c>
      <c r="G14" s="188"/>
      <c r="H14" s="188"/>
      <c r="I14" s="188"/>
      <c r="J14" s="188" t="s">
        <v>504</v>
      </c>
      <c r="K14" s="188" t="s">
        <v>541</v>
      </c>
      <c r="L14" s="188"/>
      <c r="M14" s="188"/>
      <c r="N14" s="291">
        <v>0.15</v>
      </c>
      <c r="O14" s="194" t="s">
        <v>539</v>
      </c>
    </row>
    <row r="15" spans="2:15">
      <c r="B15" s="1" t="s">
        <v>26</v>
      </c>
      <c r="C15" s="1">
        <f>'Principal - ABP'!K19</f>
        <v>6</v>
      </c>
      <c r="D15" s="5"/>
      <c r="E15" s="187"/>
      <c r="F15" s="188" t="s">
        <v>585</v>
      </c>
      <c r="G15" s="188"/>
      <c r="H15" s="188"/>
      <c r="I15" s="188"/>
      <c r="J15" s="188" t="s">
        <v>509</v>
      </c>
      <c r="K15" s="188" t="s">
        <v>542</v>
      </c>
      <c r="L15" s="188"/>
      <c r="M15" s="188"/>
      <c r="N15" s="291">
        <v>0.02</v>
      </c>
      <c r="O15" s="189" t="s">
        <v>543</v>
      </c>
    </row>
    <row r="16" spans="2:15">
      <c r="B16" s="1" t="s">
        <v>27</v>
      </c>
      <c r="C16" s="1">
        <f>C9*C15</f>
        <v>600</v>
      </c>
      <c r="D16" s="5"/>
      <c r="E16" s="187"/>
      <c r="F16" s="188" t="s">
        <v>585</v>
      </c>
      <c r="G16" s="188"/>
      <c r="H16" s="188"/>
      <c r="I16" s="188"/>
      <c r="J16" s="188" t="s">
        <v>509</v>
      </c>
      <c r="K16" s="188" t="s">
        <v>544</v>
      </c>
      <c r="L16" s="188"/>
      <c r="M16" s="188"/>
      <c r="N16" s="291">
        <v>0.1</v>
      </c>
      <c r="O16" s="189" t="s">
        <v>503</v>
      </c>
    </row>
    <row r="17" spans="2:15">
      <c r="B17" s="1" t="s">
        <v>30</v>
      </c>
      <c r="C17" s="1">
        <f>C15*10</f>
        <v>60</v>
      </c>
      <c r="D17" s="5"/>
      <c r="E17" s="187"/>
      <c r="F17" s="188" t="s">
        <v>585</v>
      </c>
      <c r="G17" s="188"/>
      <c r="H17" s="188"/>
      <c r="I17" s="188"/>
      <c r="J17" s="188" t="s">
        <v>514</v>
      </c>
      <c r="K17" s="188" t="s">
        <v>545</v>
      </c>
      <c r="L17" s="188"/>
      <c r="M17" s="188"/>
      <c r="N17" s="291">
        <v>0.25</v>
      </c>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t="s">
        <v>585</v>
      </c>
      <c r="F21" s="188"/>
      <c r="G21" s="188"/>
      <c r="H21" s="188"/>
      <c r="I21" s="188"/>
      <c r="J21" s="188" t="s">
        <v>522</v>
      </c>
      <c r="K21" s="188" t="s">
        <v>547</v>
      </c>
      <c r="L21" s="188"/>
      <c r="M21" s="188"/>
      <c r="N21" s="290">
        <v>0.02</v>
      </c>
      <c r="O21" s="189" t="s">
        <v>537</v>
      </c>
    </row>
    <row r="22" spans="2:15">
      <c r="B22" s="5"/>
      <c r="C22" s="5"/>
      <c r="D22" s="5"/>
      <c r="E22" s="187" t="s">
        <v>585</v>
      </c>
      <c r="F22" s="188"/>
      <c r="G22" s="188"/>
      <c r="H22" s="188"/>
      <c r="I22" s="188"/>
      <c r="J22" s="188" t="s">
        <v>526</v>
      </c>
      <c r="K22" s="188" t="s">
        <v>548</v>
      </c>
      <c r="L22" s="188"/>
      <c r="M22" s="188"/>
      <c r="N22" s="290">
        <v>0.02</v>
      </c>
      <c r="O22" s="189" t="s">
        <v>537</v>
      </c>
    </row>
    <row r="23" spans="2:15">
      <c r="B23" s="5"/>
      <c r="C23" s="5"/>
      <c r="D23" s="5"/>
      <c r="E23" s="187"/>
      <c r="F23" s="188"/>
      <c r="G23" s="188" t="s">
        <v>585</v>
      </c>
      <c r="H23" s="188"/>
      <c r="I23" s="188"/>
      <c r="J23" s="188" t="s">
        <v>529</v>
      </c>
      <c r="K23" s="188" t="s">
        <v>549</v>
      </c>
      <c r="L23" s="188"/>
      <c r="M23" s="188"/>
      <c r="N23" s="291">
        <v>0.2</v>
      </c>
      <c r="O23" s="189" t="s">
        <v>550</v>
      </c>
    </row>
    <row r="24" spans="2:15">
      <c r="B24" s="5"/>
      <c r="C24" s="5"/>
      <c r="D24" s="5"/>
      <c r="E24" s="187"/>
      <c r="F24" s="188"/>
      <c r="G24" s="188" t="s">
        <v>585</v>
      </c>
      <c r="H24" s="188"/>
      <c r="I24" s="188"/>
      <c r="J24" s="188" t="s">
        <v>551</v>
      </c>
      <c r="K24" s="188" t="s">
        <v>552</v>
      </c>
      <c r="L24" s="188"/>
      <c r="M24" s="188"/>
      <c r="N24" s="291">
        <v>0.15</v>
      </c>
      <c r="O24" s="189" t="s">
        <v>539</v>
      </c>
    </row>
    <row r="25" spans="2:15">
      <c r="B25" s="5"/>
      <c r="C25" s="5"/>
      <c r="D25" s="5"/>
      <c r="E25" s="187"/>
      <c r="F25" s="188"/>
      <c r="G25" s="188"/>
      <c r="H25" s="188"/>
      <c r="I25" s="188"/>
      <c r="J25" s="188"/>
      <c r="K25" s="188"/>
      <c r="L25" s="188"/>
      <c r="M25" s="188"/>
      <c r="N25" s="290">
        <f>SUM(N12:N24)</f>
        <v>1.0799999999999998</v>
      </c>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3" priority="4">
      <formula>($C$15=1)</formula>
    </cfRule>
  </conditionalFormatting>
  <conditionalFormatting sqref="E9:O16">
    <cfRule type="expression" dxfId="2" priority="3">
      <formula>($C$15=2)</formula>
    </cfRule>
  </conditionalFormatting>
  <conditionalFormatting sqref="E29:O30">
    <cfRule type="expression" dxfId="1" priority="2">
      <formula>($C$15=3)</formula>
    </cfRule>
  </conditionalFormatting>
  <conditionalFormatting sqref="E17:O27">
    <cfRule type="expression" dxfId="0" priority="1">
      <formula>($C$15=2)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8671875" defaultRowHeight="15"/>
  <cols>
    <col min="1" max="1" width="8.88671875" style="144"/>
    <col min="2" max="2" width="31.109375" style="144" bestFit="1" customWidth="1"/>
    <col min="3" max="3" width="8.109375" style="144" customWidth="1"/>
    <col min="4" max="4" width="5.88671875" style="144" customWidth="1"/>
    <col min="5" max="5" width="8.44140625" style="144" bestFit="1" customWidth="1"/>
    <col min="6" max="6" width="13.88671875" style="144" customWidth="1"/>
    <col min="7" max="7" width="50.33203125" style="144" customWidth="1"/>
    <col min="8" max="11" width="8.88671875" style="144"/>
    <col min="12" max="16" width="0" style="144" hidden="1" customWidth="1"/>
    <col min="17" max="16384" width="8.88671875" style="144"/>
  </cols>
  <sheetData>
    <row r="1" spans="2:17" ht="15.75" thickBot="1">
      <c r="G1" s="145"/>
    </row>
    <row r="2" spans="2:17" ht="23.25">
      <c r="B2" s="280" t="s">
        <v>471</v>
      </c>
      <c r="C2" s="280"/>
      <c r="D2" s="280"/>
      <c r="E2" s="280"/>
      <c r="F2" s="280"/>
      <c r="G2" s="280"/>
      <c r="H2" s="280"/>
      <c r="I2" s="280"/>
      <c r="J2" s="280"/>
      <c r="K2" s="280"/>
      <c r="L2" s="280"/>
      <c r="M2" s="280"/>
      <c r="N2" s="280"/>
      <c r="O2" s="280"/>
      <c r="P2" s="280"/>
      <c r="Q2" s="280"/>
    </row>
    <row r="3" spans="2:17" ht="36.950000000000003" customHeight="1">
      <c r="B3" s="281" t="s">
        <v>399</v>
      </c>
      <c r="C3" s="281"/>
      <c r="D3" s="281"/>
      <c r="E3" s="281"/>
      <c r="F3" s="281"/>
      <c r="G3" s="281"/>
      <c r="H3" s="281"/>
      <c r="I3" s="281"/>
      <c r="J3" s="281"/>
      <c r="K3" s="281"/>
      <c r="L3" s="281"/>
      <c r="M3" s="281"/>
      <c r="N3" s="281"/>
      <c r="O3" s="281"/>
      <c r="P3" s="281"/>
      <c r="Q3" s="281"/>
    </row>
    <row r="4" spans="2:17" ht="15.6" customHeight="1">
      <c r="B4" s="282" t="s">
        <v>37</v>
      </c>
      <c r="C4" s="282"/>
      <c r="D4" s="282"/>
      <c r="E4" s="282"/>
      <c r="F4" s="282"/>
      <c r="G4" s="282"/>
      <c r="H4" s="282"/>
      <c r="I4" s="282"/>
      <c r="J4" s="282"/>
      <c r="K4" s="282"/>
      <c r="L4" s="282"/>
      <c r="M4" s="282"/>
      <c r="N4" s="282"/>
      <c r="O4" s="282"/>
      <c r="P4" s="282"/>
      <c r="Q4" s="282"/>
    </row>
    <row r="5" spans="2:17" ht="33.6" customHeight="1" thickBot="1">
      <c r="B5" s="241" t="s">
        <v>567</v>
      </c>
      <c r="C5" s="242"/>
      <c r="D5" s="242"/>
      <c r="E5" s="242"/>
      <c r="F5" s="242"/>
      <c r="G5" s="242"/>
      <c r="H5" s="242"/>
      <c r="I5" s="242"/>
      <c r="J5" s="242"/>
      <c r="K5" s="242"/>
      <c r="L5" s="242"/>
      <c r="M5" s="242"/>
      <c r="N5" s="242"/>
      <c r="O5" s="242"/>
      <c r="P5" s="242"/>
      <c r="Q5" s="243"/>
    </row>
    <row r="7" spans="2:17" ht="21" thickBot="1">
      <c r="B7" s="146" t="s">
        <v>46</v>
      </c>
      <c r="H7" s="147"/>
      <c r="I7" s="147"/>
      <c r="J7" s="147"/>
      <c r="K7" s="147"/>
    </row>
    <row r="8" spans="2:17" ht="15" customHeight="1" thickBot="1">
      <c r="B8" s="148" t="s">
        <v>22</v>
      </c>
      <c r="C8" s="148">
        <v>30</v>
      </c>
      <c r="E8" s="283" t="s">
        <v>39</v>
      </c>
      <c r="F8" s="284" t="s">
        <v>40</v>
      </c>
      <c r="G8" s="284" t="s">
        <v>41</v>
      </c>
      <c r="H8" s="285" t="s">
        <v>400</v>
      </c>
      <c r="I8" s="286" t="s">
        <v>47</v>
      </c>
      <c r="J8" s="286"/>
      <c r="K8" s="286"/>
      <c r="L8" s="286"/>
      <c r="M8" s="286"/>
      <c r="N8" s="286"/>
      <c r="O8" s="286"/>
      <c r="P8" s="286"/>
      <c r="Q8" s="286"/>
    </row>
    <row r="9" spans="2:17" ht="47.25">
      <c r="B9" s="148" t="s">
        <v>23</v>
      </c>
      <c r="C9" s="148">
        <v>120</v>
      </c>
      <c r="E9" s="283"/>
      <c r="F9" s="284"/>
      <c r="G9" s="284"/>
      <c r="H9" s="285"/>
      <c r="I9" s="149" t="s">
        <v>401</v>
      </c>
      <c r="J9" s="149" t="s">
        <v>91</v>
      </c>
      <c r="K9" s="149" t="s">
        <v>402</v>
      </c>
      <c r="L9" s="150"/>
      <c r="M9" s="150"/>
      <c r="N9" s="150" t="s">
        <v>48</v>
      </c>
      <c r="O9" s="151">
        <v>0.3</v>
      </c>
      <c r="P9" s="150">
        <v>3</v>
      </c>
      <c r="Q9" s="152" t="s">
        <v>92</v>
      </c>
    </row>
    <row r="10" spans="2:17" ht="30">
      <c r="B10" s="148" t="s">
        <v>24</v>
      </c>
      <c r="C10" s="148">
        <v>0</v>
      </c>
      <c r="E10" s="169" t="s">
        <v>472</v>
      </c>
      <c r="F10" s="153" t="s">
        <v>404</v>
      </c>
      <c r="G10" s="153" t="s">
        <v>473</v>
      </c>
      <c r="H10" s="153" t="s">
        <v>60</v>
      </c>
      <c r="I10" s="153">
        <v>10</v>
      </c>
      <c r="J10" s="154"/>
      <c r="K10" s="155"/>
      <c r="L10" s="156"/>
      <c r="M10" s="156"/>
      <c r="N10" s="156"/>
      <c r="O10" s="157"/>
      <c r="P10" s="156"/>
      <c r="Q10" s="158"/>
    </row>
    <row r="11" spans="2:17" ht="30">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0">
      <c r="E13" s="169" t="s">
        <v>478</v>
      </c>
      <c r="F13" s="153" t="s">
        <v>479</v>
      </c>
      <c r="G13" s="153" t="s">
        <v>480</v>
      </c>
      <c r="H13" s="153" t="s">
        <v>7</v>
      </c>
      <c r="I13" s="153">
        <v>40</v>
      </c>
      <c r="J13" s="154"/>
      <c r="K13" s="155"/>
      <c r="L13" s="156"/>
      <c r="M13" s="156"/>
      <c r="N13" s="156"/>
      <c r="O13" s="159"/>
      <c r="P13" s="156"/>
      <c r="Q13" s="158"/>
    </row>
    <row r="14" spans="2:17" ht="30">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5">
      <c r="B16" s="148" t="s">
        <v>27</v>
      </c>
      <c r="C16" s="148">
        <f>C9*C15</f>
        <v>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0.75" thickBot="1">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c r="B19" s="148" t="s">
        <v>30</v>
      </c>
      <c r="C19" s="148">
        <f>C15*10</f>
        <v>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5.5">
      <c r="E26" s="156"/>
      <c r="F26" s="156"/>
      <c r="G26" s="164"/>
      <c r="H26" s="156"/>
      <c r="I26" s="161"/>
      <c r="J26" s="163"/>
      <c r="K26" s="161"/>
      <c r="L26" s="156"/>
      <c r="M26" s="156"/>
      <c r="N26" s="156"/>
      <c r="O26" s="157"/>
      <c r="P26" s="156"/>
      <c r="Q26" s="163"/>
    </row>
    <row r="27" spans="2:17" ht="25.5">
      <c r="E27" s="156"/>
      <c r="F27" s="156"/>
      <c r="G27" s="164"/>
      <c r="H27" s="156"/>
      <c r="I27" s="161"/>
      <c r="J27" s="163"/>
      <c r="K27" s="161"/>
      <c r="L27" s="156"/>
      <c r="M27" s="156"/>
      <c r="N27" s="156"/>
      <c r="O27" s="156"/>
      <c r="P27" s="156"/>
      <c r="Q27" s="163"/>
    </row>
    <row r="28" spans="2:17" ht="25.5">
      <c r="E28" s="156"/>
      <c r="F28" s="156"/>
      <c r="G28" s="164"/>
      <c r="H28" s="156"/>
      <c r="I28" s="161"/>
      <c r="J28" s="163"/>
      <c r="K28" s="161"/>
      <c r="L28" s="156"/>
      <c r="M28" s="156"/>
      <c r="N28" s="156"/>
      <c r="O28" s="159"/>
      <c r="P28" s="161"/>
      <c r="Q28" s="163"/>
    </row>
    <row r="29" spans="2:17" ht="25.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
  <cols>
    <col min="2" max="2" width="30.6640625" bestFit="1" customWidth="1"/>
    <col min="3" max="3" width="7.33203125" customWidth="1"/>
    <col min="4" max="4" width="6.109375" customWidth="1"/>
    <col min="6" max="6" width="13.33203125" bestFit="1" customWidth="1"/>
    <col min="7" max="7" width="84.88671875" bestFit="1" customWidth="1"/>
    <col min="8" max="8" width="12.6640625" customWidth="1"/>
    <col min="12" max="16" width="0" hidden="1" customWidth="1"/>
  </cols>
  <sheetData>
    <row r="1" spans="2:17" ht="15.75" thickBot="1"/>
    <row r="2" spans="2:17" ht="23.25">
      <c r="B2" s="232" t="s">
        <v>432</v>
      </c>
      <c r="C2" s="233"/>
      <c r="D2" s="233"/>
      <c r="E2" s="233"/>
      <c r="F2" s="233"/>
      <c r="G2" s="233"/>
      <c r="H2" s="233"/>
      <c r="I2" s="233"/>
      <c r="J2" s="233"/>
      <c r="K2" s="233"/>
      <c r="L2" s="233"/>
      <c r="M2" s="233"/>
      <c r="N2" s="233"/>
      <c r="O2" s="233"/>
      <c r="P2" s="233"/>
      <c r="Q2" s="234"/>
    </row>
    <row r="3" spans="2:17" ht="36.950000000000003" customHeight="1">
      <c r="B3" s="235" t="s">
        <v>399</v>
      </c>
      <c r="C3" s="236"/>
      <c r="D3" s="236"/>
      <c r="E3" s="236"/>
      <c r="F3" s="236"/>
      <c r="G3" s="236"/>
      <c r="H3" s="236"/>
      <c r="I3" s="236"/>
      <c r="J3" s="236"/>
      <c r="K3" s="236"/>
      <c r="L3" s="236"/>
      <c r="M3" s="236"/>
      <c r="N3" s="236"/>
      <c r="O3" s="236"/>
      <c r="P3" s="236"/>
      <c r="Q3" s="237"/>
    </row>
    <row r="4" spans="2:17" ht="15.75">
      <c r="B4" s="238" t="s">
        <v>37</v>
      </c>
      <c r="C4" s="239"/>
      <c r="D4" s="239"/>
      <c r="E4" s="239"/>
      <c r="F4" s="239"/>
      <c r="G4" s="239"/>
      <c r="H4" s="239"/>
      <c r="I4" s="239"/>
      <c r="J4" s="239"/>
      <c r="K4" s="239"/>
      <c r="L4" s="239"/>
      <c r="M4" s="239"/>
      <c r="N4" s="239"/>
      <c r="O4" s="239"/>
      <c r="P4" s="239"/>
      <c r="Q4" s="240"/>
    </row>
    <row r="5" spans="2:17" ht="33.6" customHeight="1" thickBot="1">
      <c r="B5" s="241" t="s">
        <v>433</v>
      </c>
      <c r="C5" s="242"/>
      <c r="D5" s="242"/>
      <c r="E5" s="242"/>
      <c r="F5" s="242"/>
      <c r="G5" s="242"/>
      <c r="H5" s="242"/>
      <c r="I5" s="242"/>
      <c r="J5" s="242"/>
      <c r="K5" s="242"/>
      <c r="L5" s="242"/>
      <c r="M5" s="242"/>
      <c r="N5" s="242"/>
      <c r="O5" s="242"/>
      <c r="P5" s="242"/>
      <c r="Q5" s="243"/>
    </row>
    <row r="7" spans="2:17" ht="21" thickBot="1">
      <c r="B7" s="3" t="s">
        <v>46</v>
      </c>
      <c r="H7" s="2"/>
      <c r="I7" s="2"/>
      <c r="J7" s="2"/>
      <c r="K7" s="2"/>
    </row>
    <row r="8" spans="2:17" ht="15" customHeight="1">
      <c r="B8" s="1" t="s">
        <v>22</v>
      </c>
      <c r="C8" s="1">
        <v>30</v>
      </c>
      <c r="E8" s="244" t="s">
        <v>39</v>
      </c>
      <c r="F8" s="246" t="s">
        <v>40</v>
      </c>
      <c r="G8" s="246" t="s">
        <v>41</v>
      </c>
      <c r="H8" s="248" t="s">
        <v>400</v>
      </c>
      <c r="I8" s="248" t="s">
        <v>47</v>
      </c>
      <c r="J8" s="248"/>
      <c r="K8" s="248"/>
      <c r="L8" s="248"/>
      <c r="M8" s="248"/>
      <c r="N8" s="248"/>
      <c r="O8" s="248"/>
      <c r="P8" s="248"/>
      <c r="Q8" s="250"/>
    </row>
    <row r="9" spans="2:17" ht="47.25">
      <c r="B9" s="1" t="s">
        <v>23</v>
      </c>
      <c r="C9" s="1">
        <v>120</v>
      </c>
      <c r="E9" s="245"/>
      <c r="F9" s="247"/>
      <c r="G9" s="247"/>
      <c r="H9" s="249"/>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0">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0">
      <c r="E13" s="102" t="s">
        <v>410</v>
      </c>
      <c r="F13" s="103" t="s">
        <v>404</v>
      </c>
      <c r="G13" s="103" t="s">
        <v>411</v>
      </c>
      <c r="H13" s="103" t="s">
        <v>8</v>
      </c>
      <c r="I13" s="104">
        <v>5</v>
      </c>
      <c r="J13" s="104"/>
      <c r="K13" s="104"/>
      <c r="L13" s="104"/>
      <c r="M13" s="104"/>
      <c r="N13" s="104"/>
      <c r="O13" s="104"/>
      <c r="P13" s="104"/>
      <c r="Q13" s="204"/>
    </row>
    <row r="14" spans="2:17" ht="30">
      <c r="B14" s="6" t="s">
        <v>93</v>
      </c>
      <c r="E14" s="102" t="s">
        <v>412</v>
      </c>
      <c r="F14" s="103" t="s">
        <v>404</v>
      </c>
      <c r="G14" s="103" t="s">
        <v>413</v>
      </c>
      <c r="H14" s="106" t="s">
        <v>8</v>
      </c>
      <c r="I14" s="104">
        <v>5</v>
      </c>
      <c r="J14" s="104"/>
      <c r="K14" s="104"/>
      <c r="L14" s="104"/>
      <c r="M14" s="104"/>
      <c r="N14" s="104"/>
      <c r="O14" s="104"/>
      <c r="P14" s="104"/>
      <c r="Q14" s="204"/>
    </row>
    <row r="15" spans="2:17" ht="30">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0">
      <c r="B16" s="1" t="s">
        <v>27</v>
      </c>
      <c r="C16" s="1">
        <f>C9*C15</f>
        <v>0</v>
      </c>
      <c r="E16" s="102" t="s">
        <v>416</v>
      </c>
      <c r="F16" s="107" t="s">
        <v>404</v>
      </c>
      <c r="G16" s="107" t="s">
        <v>417</v>
      </c>
      <c r="H16" s="106" t="s">
        <v>8</v>
      </c>
      <c r="I16" s="104">
        <v>5</v>
      </c>
      <c r="J16" s="104"/>
      <c r="K16" s="104"/>
      <c r="L16" s="104"/>
      <c r="M16" s="104"/>
      <c r="N16" s="104"/>
      <c r="O16" s="104"/>
      <c r="P16" s="104"/>
      <c r="Q16" s="204"/>
    </row>
    <row r="17" spans="2:17" ht="60">
      <c r="B17" s="1" t="s">
        <v>28</v>
      </c>
      <c r="C17" s="1">
        <f>J43</f>
        <v>0</v>
      </c>
      <c r="E17" s="102" t="s">
        <v>418</v>
      </c>
      <c r="F17" s="103" t="s">
        <v>419</v>
      </c>
      <c r="G17" s="103" t="s">
        <v>420</v>
      </c>
      <c r="H17" s="96" t="s">
        <v>421</v>
      </c>
      <c r="I17" s="104">
        <v>87</v>
      </c>
      <c r="J17" s="104"/>
      <c r="K17" s="104"/>
      <c r="L17" s="104"/>
      <c r="M17" s="104"/>
      <c r="N17" s="104"/>
      <c r="O17" s="104"/>
      <c r="P17" s="104"/>
      <c r="Q17" s="204"/>
    </row>
    <row r="18" spans="2:17" ht="60">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0">
      <c r="B19" s="1" t="s">
        <v>30</v>
      </c>
      <c r="C19" s="1">
        <f>C15*10</f>
        <v>0</v>
      </c>
      <c r="E19" s="109" t="s">
        <v>426</v>
      </c>
      <c r="F19" s="110" t="s">
        <v>427</v>
      </c>
      <c r="G19" s="110" t="s">
        <v>428</v>
      </c>
      <c r="H19" s="104" t="s">
        <v>425</v>
      </c>
      <c r="I19" s="104">
        <v>5</v>
      </c>
      <c r="J19" s="104"/>
      <c r="K19" s="104"/>
      <c r="L19" s="104"/>
      <c r="M19" s="104"/>
      <c r="N19" s="104"/>
      <c r="O19" s="104"/>
      <c r="P19" s="104"/>
      <c r="Q19" s="204"/>
    </row>
    <row r="20" spans="2:17" ht="15.75"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cols>
    <col min="2" max="2" width="28.88671875" bestFit="1" customWidth="1"/>
  </cols>
  <sheetData>
    <row r="1" spans="2:11" ht="15.75" thickBot="1"/>
    <row r="2" spans="2:11" ht="23.25">
      <c r="B2" s="232" t="s">
        <v>566</v>
      </c>
      <c r="C2" s="233"/>
      <c r="D2" s="233"/>
      <c r="E2" s="233"/>
      <c r="F2" s="233"/>
      <c r="G2" s="233"/>
      <c r="H2" s="233"/>
      <c r="I2" s="233"/>
      <c r="J2" s="233"/>
      <c r="K2" s="234"/>
    </row>
    <row r="3" spans="2:11" ht="15.75" thickBot="1">
      <c r="B3" s="287" t="s">
        <v>557</v>
      </c>
      <c r="C3" s="288"/>
      <c r="D3" s="288"/>
      <c r="E3" s="288"/>
      <c r="F3" s="288"/>
      <c r="G3" s="288"/>
      <c r="H3" s="288"/>
      <c r="I3" s="288"/>
      <c r="J3" s="288"/>
      <c r="K3" s="289"/>
    </row>
    <row r="5" spans="2:11" ht="20.25">
      <c r="B5" s="3" t="s">
        <v>568</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569</v>
      </c>
    </row>
    <row r="13" spans="2:11">
      <c r="B13" s="1" t="s">
        <v>26</v>
      </c>
      <c r="C13" s="1">
        <f>'Principal - ABP'!M19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cols>
    <col min="2" max="2" width="28.88671875" bestFit="1" customWidth="1"/>
  </cols>
  <sheetData>
    <row r="1" spans="2:11" ht="15.75" thickBot="1"/>
    <row r="2" spans="2:11" ht="23.25">
      <c r="B2" s="232" t="s">
        <v>560</v>
      </c>
      <c r="C2" s="233"/>
      <c r="D2" s="233"/>
      <c r="E2" s="233"/>
      <c r="F2" s="233"/>
      <c r="G2" s="233"/>
      <c r="H2" s="233"/>
      <c r="I2" s="233"/>
      <c r="J2" s="233"/>
      <c r="K2" s="234"/>
    </row>
    <row r="3" spans="2:11" ht="15.75" thickBot="1">
      <c r="B3" s="287" t="s">
        <v>557</v>
      </c>
      <c r="C3" s="288"/>
      <c r="D3" s="288"/>
      <c r="E3" s="288"/>
      <c r="F3" s="288"/>
      <c r="G3" s="288"/>
      <c r="H3" s="288"/>
      <c r="I3" s="288"/>
      <c r="J3" s="288"/>
      <c r="K3" s="289"/>
    </row>
    <row r="5" spans="2:11" ht="20.25">
      <c r="B5" s="3" t="s">
        <v>561</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562</v>
      </c>
    </row>
    <row r="13" spans="2:11">
      <c r="B13" s="1" t="s">
        <v>26</v>
      </c>
      <c r="C13" s="1">
        <f>'Principal - ABP'!N19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
  <cols>
    <col min="2" max="2" width="28.88671875" bestFit="1" customWidth="1"/>
  </cols>
  <sheetData>
    <row r="1" spans="2:11" ht="15.75" thickBot="1"/>
    <row r="2" spans="2:11" ht="23.25">
      <c r="B2" s="232" t="s">
        <v>563</v>
      </c>
      <c r="C2" s="233"/>
      <c r="D2" s="233"/>
      <c r="E2" s="233"/>
      <c r="F2" s="233"/>
      <c r="G2" s="233"/>
      <c r="H2" s="233"/>
      <c r="I2" s="233"/>
      <c r="J2" s="233"/>
      <c r="K2" s="234"/>
    </row>
    <row r="3" spans="2:11" ht="15.75" thickBot="1">
      <c r="B3" s="287" t="s">
        <v>557</v>
      </c>
      <c r="C3" s="288"/>
      <c r="D3" s="288"/>
      <c r="E3" s="288"/>
      <c r="F3" s="288"/>
      <c r="G3" s="288"/>
      <c r="H3" s="288"/>
      <c r="I3" s="288"/>
      <c r="J3" s="288"/>
      <c r="K3" s="289"/>
    </row>
    <row r="5" spans="2:11" ht="20.25">
      <c r="B5" s="3" t="s">
        <v>564</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565</v>
      </c>
    </row>
    <row r="13" spans="2:11">
      <c r="B13" s="1" t="s">
        <v>26</v>
      </c>
      <c r="C13" s="1">
        <f>'Principal - ABP'!P19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C28" zoomScale="80" zoomScaleNormal="80" workbookViewId="0">
      <selection activeCell="G38" sqref="G38"/>
    </sheetView>
  </sheetViews>
  <sheetFormatPr baseColWidth="10" defaultRowHeight="15"/>
  <cols>
    <col min="1" max="1" width="5.88671875" customWidth="1"/>
    <col min="2" max="2" width="30.6640625" bestFit="1" customWidth="1"/>
    <col min="4" max="4" width="4.6640625" customWidth="1"/>
    <col min="6" max="6" width="14.6640625" customWidth="1"/>
    <col min="7" max="7" width="82" bestFit="1" customWidth="1"/>
    <col min="8" max="8" width="6.109375" customWidth="1"/>
    <col min="9" max="9" width="11.33203125" bestFit="1" customWidth="1"/>
    <col min="10" max="10" width="11.109375" customWidth="1"/>
    <col min="13" max="13" width="3.88671875" customWidth="1"/>
    <col min="14" max="14" width="15.109375" hidden="1" customWidth="1"/>
    <col min="15" max="15" width="11.88671875" hidden="1" customWidth="1"/>
    <col min="16" max="16" width="6.6640625" hidden="1" customWidth="1"/>
  </cols>
  <sheetData>
    <row r="1" spans="2:16" ht="15.75" thickBot="1"/>
    <row r="2" spans="2:16" ht="23.25">
      <c r="B2" s="232" t="s">
        <v>45</v>
      </c>
      <c r="C2" s="233"/>
      <c r="D2" s="233"/>
      <c r="E2" s="233"/>
      <c r="F2" s="233"/>
      <c r="G2" s="233"/>
      <c r="H2" s="233"/>
      <c r="I2" s="233"/>
      <c r="J2" s="233"/>
      <c r="K2" s="233"/>
      <c r="L2" s="234"/>
    </row>
    <row r="3" spans="2:16" ht="36.950000000000003" customHeight="1">
      <c r="B3" s="235" t="s">
        <v>95</v>
      </c>
      <c r="C3" s="236"/>
      <c r="D3" s="236"/>
      <c r="E3" s="236"/>
      <c r="F3" s="236"/>
      <c r="G3" s="236"/>
      <c r="H3" s="236"/>
      <c r="I3" s="236"/>
      <c r="J3" s="236"/>
      <c r="K3" s="236"/>
      <c r="L3" s="237"/>
    </row>
    <row r="4" spans="2:16" ht="15.75">
      <c r="B4" s="238" t="s">
        <v>37</v>
      </c>
      <c r="C4" s="239"/>
      <c r="D4" s="239"/>
      <c r="E4" s="239"/>
      <c r="F4" s="239"/>
      <c r="G4" s="239"/>
      <c r="H4" s="239"/>
      <c r="I4" s="239"/>
      <c r="J4" s="239"/>
      <c r="K4" s="239"/>
      <c r="L4" s="240"/>
    </row>
    <row r="5" spans="2:16" ht="33" customHeight="1" thickBot="1">
      <c r="B5" s="241" t="s">
        <v>94</v>
      </c>
      <c r="C5" s="242"/>
      <c r="D5" s="242"/>
      <c r="E5" s="242"/>
      <c r="F5" s="242"/>
      <c r="G5" s="242"/>
      <c r="H5" s="242"/>
      <c r="I5" s="242"/>
      <c r="J5" s="242"/>
      <c r="K5" s="242"/>
      <c r="L5" s="243"/>
    </row>
    <row r="7" spans="2:16" ht="21" thickBot="1">
      <c r="B7" s="3" t="s">
        <v>46</v>
      </c>
      <c r="H7" s="2"/>
      <c r="I7" s="2"/>
      <c r="J7" s="2"/>
      <c r="K7" s="2"/>
    </row>
    <row r="8" spans="2:16" ht="15" customHeight="1">
      <c r="B8" s="1" t="s">
        <v>22</v>
      </c>
      <c r="C8" s="1">
        <v>30</v>
      </c>
      <c r="E8" s="244" t="s">
        <v>39</v>
      </c>
      <c r="F8" s="246" t="s">
        <v>100</v>
      </c>
      <c r="G8" s="246" t="s">
        <v>41</v>
      </c>
      <c r="H8" s="248" t="s">
        <v>29</v>
      </c>
      <c r="I8" s="248" t="s">
        <v>47</v>
      </c>
      <c r="J8" s="248"/>
      <c r="K8" s="248"/>
      <c r="L8" s="250"/>
    </row>
    <row r="9" spans="2:16" ht="47.25">
      <c r="B9" s="1" t="s">
        <v>23</v>
      </c>
      <c r="C9" s="1">
        <v>96</v>
      </c>
      <c r="E9" s="245"/>
      <c r="F9" s="247"/>
      <c r="G9" s="247"/>
      <c r="H9" s="249"/>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c r="E41" s="45" t="s">
        <v>83</v>
      </c>
      <c r="F41" s="34" t="s">
        <v>51</v>
      </c>
      <c r="G41" s="34" t="s">
        <v>123</v>
      </c>
      <c r="H41" s="33">
        <v>3</v>
      </c>
      <c r="I41" s="54">
        <f t="shared" si="14"/>
        <v>1.6</v>
      </c>
      <c r="J41" s="35">
        <f t="shared" si="12"/>
        <v>9.6000000000000014</v>
      </c>
      <c r="K41" s="54">
        <f t="shared" si="15"/>
        <v>0.16666666666666666</v>
      </c>
      <c r="L41" s="55">
        <f t="shared" si="13"/>
        <v>1</v>
      </c>
    </row>
    <row r="42" spans="5:16">
      <c r="E42" s="45" t="s">
        <v>84</v>
      </c>
      <c r="F42" s="34" t="s">
        <v>56</v>
      </c>
      <c r="G42" s="34" t="s">
        <v>124</v>
      </c>
      <c r="H42" s="35">
        <v>3</v>
      </c>
      <c r="I42" s="54">
        <f t="shared" si="14"/>
        <v>1.2000000000000002</v>
      </c>
      <c r="J42" s="35">
        <f t="shared" si="12"/>
        <v>7.2000000000000011</v>
      </c>
      <c r="K42" s="54">
        <f t="shared" si="15"/>
        <v>0.125</v>
      </c>
      <c r="L42" s="55">
        <f t="shared" si="13"/>
        <v>0.75</v>
      </c>
    </row>
    <row r="43" spans="5:16">
      <c r="E43" s="45" t="s">
        <v>85</v>
      </c>
      <c r="F43" s="34" t="s">
        <v>56</v>
      </c>
      <c r="G43" s="34" t="s">
        <v>125</v>
      </c>
      <c r="H43" s="35">
        <v>3</v>
      </c>
      <c r="I43" s="54">
        <f t="shared" si="14"/>
        <v>1.2000000000000002</v>
      </c>
      <c r="J43" s="35">
        <f t="shared" si="12"/>
        <v>7.2000000000000011</v>
      </c>
      <c r="K43" s="54">
        <f t="shared" si="15"/>
        <v>0.125</v>
      </c>
      <c r="L43" s="55">
        <f t="shared" si="13"/>
        <v>0.75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c r="E47" s="45" t="s">
        <v>137</v>
      </c>
      <c r="F47" s="32" t="s">
        <v>51</v>
      </c>
      <c r="G47" s="32" t="s">
        <v>108</v>
      </c>
      <c r="H47" s="33">
        <v>4</v>
      </c>
      <c r="I47" s="54">
        <f t="shared" si="18"/>
        <v>1.6</v>
      </c>
      <c r="J47" s="35">
        <f t="shared" si="16"/>
        <v>9.6000000000000014</v>
      </c>
      <c r="K47" s="54">
        <f t="shared" si="19"/>
        <v>0.16666666666666666</v>
      </c>
      <c r="L47" s="55">
        <f t="shared" si="17"/>
        <v>1</v>
      </c>
      <c r="O47" s="50"/>
    </row>
    <row r="48" spans="5:16">
      <c r="E48" s="45" t="s">
        <v>138</v>
      </c>
      <c r="F48" s="34" t="s">
        <v>51</v>
      </c>
      <c r="G48" s="34" t="s">
        <v>128</v>
      </c>
      <c r="H48" s="37">
        <v>4</v>
      </c>
      <c r="I48" s="54">
        <f t="shared" si="18"/>
        <v>1.6</v>
      </c>
      <c r="J48" s="35">
        <f t="shared" si="16"/>
        <v>9.6000000000000014</v>
      </c>
      <c r="K48" s="54">
        <f t="shared" si="19"/>
        <v>0.16666666666666666</v>
      </c>
      <c r="L48" s="55">
        <f t="shared" si="17"/>
        <v>1</v>
      </c>
      <c r="O48" s="50"/>
    </row>
    <row r="49" spans="5:1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c r="E50" s="45" t="s">
        <v>140</v>
      </c>
      <c r="F50" s="34" t="s">
        <v>56</v>
      </c>
      <c r="G50" s="34" t="s">
        <v>132</v>
      </c>
      <c r="H50" s="35">
        <v>4</v>
      </c>
      <c r="I50" s="54">
        <f t="shared" si="18"/>
        <v>1.2000000000000002</v>
      </c>
      <c r="J50" s="35">
        <f t="shared" si="16"/>
        <v>7.2000000000000011</v>
      </c>
      <c r="K50" s="54">
        <f t="shared" si="19"/>
        <v>0.125</v>
      </c>
      <c r="L50" s="55">
        <f t="shared" si="17"/>
        <v>0.75</v>
      </c>
    </row>
    <row r="51" spans="5:15">
      <c r="E51" s="45" t="s">
        <v>141</v>
      </c>
      <c r="F51" s="34" t="s">
        <v>56</v>
      </c>
      <c r="G51" s="34" t="s">
        <v>133</v>
      </c>
      <c r="H51" s="35">
        <v>4</v>
      </c>
      <c r="I51" s="54">
        <f t="shared" si="18"/>
        <v>1.2000000000000002</v>
      </c>
      <c r="J51" s="35">
        <f t="shared" si="16"/>
        <v>7.2000000000000011</v>
      </c>
      <c r="K51" s="54">
        <f t="shared" si="19"/>
        <v>0.125</v>
      </c>
      <c r="L51" s="55">
        <f t="shared" si="17"/>
        <v>0.75</v>
      </c>
    </row>
    <row r="52" spans="5:15" ht="15.75" thickBot="1">
      <c r="E52" s="46"/>
      <c r="F52" s="47"/>
      <c r="G52" s="47"/>
      <c r="H52" s="48"/>
      <c r="I52" s="49"/>
      <c r="J52" s="48"/>
      <c r="K52" s="56"/>
      <c r="L52" s="57"/>
    </row>
    <row r="53" spans="5:15">
      <c r="E53" s="31"/>
      <c r="F53" s="39"/>
      <c r="G53" s="38" t="s">
        <v>42</v>
      </c>
      <c r="H53" s="31"/>
      <c r="I53" s="58">
        <f>SUM(I10:I52)</f>
        <v>95.999999999999943</v>
      </c>
      <c r="J53">
        <f>SUM(J10:J51)</f>
        <v>576.00000000000034</v>
      </c>
      <c r="K53" s="31">
        <f>SUM(K10:K52)</f>
        <v>9.9999999999999982</v>
      </c>
      <c r="L53">
        <f>SUM(L10:L51)</f>
        <v>59.999999999999993</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F46" zoomScale="80" zoomScaleNormal="80" workbookViewId="0">
      <selection activeCell="G66" sqref="G66"/>
    </sheetView>
  </sheetViews>
  <sheetFormatPr baseColWidth="10" defaultRowHeight="15"/>
  <cols>
    <col min="2" max="2" width="30.88671875" bestFit="1" customWidth="1"/>
    <col min="5" max="5" width="12.88671875" bestFit="1" customWidth="1"/>
    <col min="6" max="6" width="14.44140625" customWidth="1"/>
    <col min="7" max="7" width="152.33203125" customWidth="1"/>
    <col min="10" max="10" width="14.44140625" bestFit="1" customWidth="1"/>
    <col min="11" max="11" width="8.44140625" customWidth="1"/>
  </cols>
  <sheetData>
    <row r="1" spans="2:11" ht="15.75" thickBot="1"/>
    <row r="2" spans="2:11" ht="23.25">
      <c r="B2" s="232" t="s">
        <v>144</v>
      </c>
      <c r="C2" s="233"/>
      <c r="D2" s="233"/>
      <c r="E2" s="233"/>
      <c r="F2" s="233"/>
      <c r="G2" s="233"/>
      <c r="H2" s="233"/>
      <c r="I2" s="233"/>
      <c r="J2" s="233"/>
      <c r="K2" s="234"/>
    </row>
    <row r="3" spans="2:11" ht="15.95" customHeight="1">
      <c r="B3" s="235" t="s">
        <v>145</v>
      </c>
      <c r="C3" s="236"/>
      <c r="D3" s="236"/>
      <c r="E3" s="236"/>
      <c r="F3" s="236"/>
      <c r="G3" s="236"/>
      <c r="H3" s="236"/>
      <c r="I3" s="236"/>
      <c r="J3" s="236"/>
      <c r="K3" s="237"/>
    </row>
    <row r="4" spans="2:11" ht="15.95" customHeight="1">
      <c r="B4" s="238" t="s">
        <v>37</v>
      </c>
      <c r="C4" s="239"/>
      <c r="D4" s="239"/>
      <c r="E4" s="239"/>
      <c r="F4" s="239"/>
      <c r="G4" s="239"/>
      <c r="H4" s="239"/>
      <c r="I4" s="239"/>
      <c r="J4" s="239"/>
      <c r="K4" s="240"/>
    </row>
    <row r="5" spans="2:11" ht="15.95" customHeight="1" thickBot="1">
      <c r="B5" s="241" t="s">
        <v>146</v>
      </c>
      <c r="C5" s="242"/>
      <c r="D5" s="242"/>
      <c r="E5" s="242"/>
      <c r="F5" s="242"/>
      <c r="G5" s="242"/>
      <c r="H5" s="242"/>
      <c r="I5" s="242"/>
      <c r="J5" s="242"/>
      <c r="K5" s="243"/>
    </row>
    <row r="7" spans="2:11" ht="21" thickBot="1">
      <c r="B7" s="3" t="s">
        <v>147</v>
      </c>
      <c r="H7" s="2" t="s">
        <v>148</v>
      </c>
      <c r="I7" s="2" t="s">
        <v>149</v>
      </c>
      <c r="J7" s="2" t="s">
        <v>150</v>
      </c>
      <c r="K7" s="2" t="s">
        <v>29</v>
      </c>
    </row>
    <row r="8" spans="2:11">
      <c r="B8" s="1" t="s">
        <v>22</v>
      </c>
      <c r="C8" s="1">
        <v>30</v>
      </c>
      <c r="E8" s="259" t="s">
        <v>195</v>
      </c>
      <c r="F8" s="59" t="s">
        <v>151</v>
      </c>
      <c r="G8" s="59" t="s">
        <v>152</v>
      </c>
      <c r="H8" s="59">
        <v>6</v>
      </c>
      <c r="I8" s="59">
        <v>0.5</v>
      </c>
      <c r="J8" s="59" t="s">
        <v>153</v>
      </c>
      <c r="K8" s="254" t="s">
        <v>491</v>
      </c>
    </row>
    <row r="9" spans="2:11">
      <c r="B9" s="1" t="s">
        <v>23</v>
      </c>
      <c r="C9" s="1">
        <v>120</v>
      </c>
      <c r="E9" s="260"/>
      <c r="F9" s="60" t="s">
        <v>154</v>
      </c>
      <c r="G9" s="60" t="s">
        <v>181</v>
      </c>
      <c r="H9" s="60">
        <v>15</v>
      </c>
      <c r="I9" s="60">
        <v>1.6</v>
      </c>
      <c r="J9" s="60" t="s">
        <v>153</v>
      </c>
      <c r="K9" s="255"/>
    </row>
    <row r="10" spans="2:11">
      <c r="B10" s="1" t="s">
        <v>24</v>
      </c>
      <c r="C10" s="1">
        <v>0</v>
      </c>
      <c r="E10" s="260"/>
      <c r="F10" s="60" t="s">
        <v>155</v>
      </c>
      <c r="G10" s="60" t="s">
        <v>156</v>
      </c>
      <c r="H10" s="60">
        <v>5</v>
      </c>
      <c r="I10" s="60">
        <v>0.5</v>
      </c>
      <c r="J10" s="60" t="s">
        <v>153</v>
      </c>
      <c r="K10" s="256"/>
    </row>
    <row r="11" spans="2:11">
      <c r="B11" s="1" t="s">
        <v>25</v>
      </c>
      <c r="C11" s="1">
        <f>SUM(C8:C10)</f>
        <v>150</v>
      </c>
      <c r="E11" s="260"/>
      <c r="F11" s="60" t="s">
        <v>157</v>
      </c>
      <c r="G11" s="60" t="s">
        <v>158</v>
      </c>
      <c r="H11" s="60">
        <v>10</v>
      </c>
      <c r="I11" s="60">
        <v>1.1000000000000001</v>
      </c>
      <c r="J11" s="60" t="s">
        <v>159</v>
      </c>
      <c r="K11" s="257" t="s">
        <v>9</v>
      </c>
    </row>
    <row r="12" spans="2:11">
      <c r="E12" s="260"/>
      <c r="F12" s="60" t="s">
        <v>160</v>
      </c>
      <c r="G12" s="60" t="s">
        <v>186</v>
      </c>
      <c r="H12" s="60">
        <v>25</v>
      </c>
      <c r="I12" s="60">
        <v>2.6</v>
      </c>
      <c r="J12" s="60" t="s">
        <v>159</v>
      </c>
      <c r="K12" s="255"/>
    </row>
    <row r="13" spans="2:11">
      <c r="E13" s="260"/>
      <c r="F13" s="60" t="s">
        <v>162</v>
      </c>
      <c r="G13" s="60" t="s">
        <v>187</v>
      </c>
      <c r="H13" s="60">
        <v>15</v>
      </c>
      <c r="I13" s="60">
        <v>1.6</v>
      </c>
      <c r="J13" s="60" t="s">
        <v>159</v>
      </c>
      <c r="K13" s="255"/>
    </row>
    <row r="14" spans="2:11" ht="20.25">
      <c r="B14" s="6" t="s">
        <v>164</v>
      </c>
      <c r="E14" s="260"/>
      <c r="F14" s="60" t="s">
        <v>165</v>
      </c>
      <c r="G14" s="60" t="s">
        <v>166</v>
      </c>
      <c r="H14" s="60">
        <v>8</v>
      </c>
      <c r="I14" s="60">
        <v>1</v>
      </c>
      <c r="J14" s="60" t="s">
        <v>161</v>
      </c>
      <c r="K14" s="255"/>
    </row>
    <row r="15" spans="2:11">
      <c r="B15" s="1" t="s">
        <v>26</v>
      </c>
      <c r="C15" s="1">
        <f>'Principal - ABP'!F19</f>
        <v>6</v>
      </c>
      <c r="E15" s="260"/>
      <c r="F15" s="60" t="s">
        <v>168</v>
      </c>
      <c r="G15" s="60" t="s">
        <v>188</v>
      </c>
      <c r="H15" s="60">
        <v>15</v>
      </c>
      <c r="I15" s="60">
        <v>1.6</v>
      </c>
      <c r="J15" s="60" t="s">
        <v>161</v>
      </c>
      <c r="K15" s="255"/>
    </row>
    <row r="16" spans="2:11">
      <c r="B16" s="1" t="s">
        <v>27</v>
      </c>
      <c r="C16" s="1">
        <f>C9*C15</f>
        <v>720</v>
      </c>
      <c r="E16" s="260"/>
      <c r="F16" s="60" t="s">
        <v>170</v>
      </c>
      <c r="G16" s="60" t="s">
        <v>189</v>
      </c>
      <c r="H16" s="60">
        <v>20</v>
      </c>
      <c r="I16" s="60">
        <v>2.1</v>
      </c>
      <c r="J16" s="60" t="s">
        <v>161</v>
      </c>
      <c r="K16" s="255"/>
    </row>
    <row r="17" spans="2:11">
      <c r="B17" s="1" t="s">
        <v>28</v>
      </c>
      <c r="C17" s="1">
        <f>(IF(C15=1,#REF!,IF(C15=2,#REF!,IF(C15=3,#REF!,IF(C15=4,H27,IF(C15=5,H48,H69))))))</f>
        <v>574</v>
      </c>
      <c r="E17" s="260"/>
      <c r="F17" s="60" t="s">
        <v>173</v>
      </c>
      <c r="G17" s="60" t="s">
        <v>171</v>
      </c>
      <c r="H17" s="60">
        <v>10</v>
      </c>
      <c r="I17" s="60">
        <v>1.1000000000000001</v>
      </c>
      <c r="J17" s="60" t="s">
        <v>163</v>
      </c>
      <c r="K17" s="255"/>
    </row>
    <row r="18" spans="2:11">
      <c r="B18" s="1" t="s">
        <v>32</v>
      </c>
      <c r="C18" s="61">
        <f>C17/C16-1</f>
        <v>-0.20277777777777772</v>
      </c>
      <c r="E18" s="260"/>
      <c r="F18" s="60" t="s">
        <v>175</v>
      </c>
      <c r="G18" s="60" t="s">
        <v>190</v>
      </c>
      <c r="H18" s="60">
        <v>20</v>
      </c>
      <c r="I18" s="60">
        <v>2.1</v>
      </c>
      <c r="J18" s="60" t="s">
        <v>163</v>
      </c>
      <c r="K18" s="255"/>
    </row>
    <row r="19" spans="2:11">
      <c r="B19" s="1" t="s">
        <v>30</v>
      </c>
      <c r="C19" s="1">
        <f>C15*10</f>
        <v>60</v>
      </c>
      <c r="E19" s="260"/>
      <c r="F19" s="60" t="s">
        <v>177</v>
      </c>
      <c r="G19" s="60" t="s">
        <v>182</v>
      </c>
      <c r="H19" s="60">
        <v>20</v>
      </c>
      <c r="I19" s="60">
        <v>2.1</v>
      </c>
      <c r="J19" s="60" t="s">
        <v>167</v>
      </c>
      <c r="K19" s="255"/>
    </row>
    <row r="20" spans="2:11">
      <c r="B20" s="1" t="s">
        <v>31</v>
      </c>
      <c r="C20" s="1">
        <f>IF(C15=1,#REF!,IF(C15=2,#REF!,IF(C15=3,#REF!,IF(C15=4,I27,IF(C15=5,I48,I69)))))</f>
        <v>60.000000000000007</v>
      </c>
      <c r="E20" s="260"/>
      <c r="F20" s="60" t="s">
        <v>179</v>
      </c>
      <c r="G20" s="60" t="s">
        <v>183</v>
      </c>
      <c r="H20" s="60">
        <v>20</v>
      </c>
      <c r="I20" s="60">
        <v>2.1</v>
      </c>
      <c r="J20" s="60" t="s">
        <v>167</v>
      </c>
      <c r="K20" s="255"/>
    </row>
    <row r="21" spans="2:11">
      <c r="E21" s="260"/>
      <c r="F21" s="60" t="s">
        <v>184</v>
      </c>
      <c r="G21" s="60" t="s">
        <v>191</v>
      </c>
      <c r="H21" s="60">
        <v>25</v>
      </c>
      <c r="I21" s="60">
        <v>2.6</v>
      </c>
      <c r="J21" s="60" t="s">
        <v>169</v>
      </c>
      <c r="K21" s="255"/>
    </row>
    <row r="22" spans="2:11">
      <c r="E22" s="260"/>
      <c r="F22" s="60" t="s">
        <v>192</v>
      </c>
      <c r="G22" s="60" t="s">
        <v>196</v>
      </c>
      <c r="H22" s="60">
        <v>35</v>
      </c>
      <c r="I22" s="60">
        <v>3.5</v>
      </c>
      <c r="J22" s="60" t="s">
        <v>169</v>
      </c>
      <c r="K22" s="256"/>
    </row>
    <row r="23" spans="2:11">
      <c r="E23" s="260"/>
      <c r="F23" s="60" t="s">
        <v>193</v>
      </c>
      <c r="G23" s="60" t="s">
        <v>194</v>
      </c>
      <c r="H23" s="60">
        <v>60</v>
      </c>
      <c r="I23" s="60">
        <v>6.5</v>
      </c>
      <c r="J23" s="60" t="s">
        <v>174</v>
      </c>
      <c r="K23" s="257" t="s">
        <v>425</v>
      </c>
    </row>
    <row r="24" spans="2:11">
      <c r="E24" s="260"/>
      <c r="F24" s="60" t="s">
        <v>197</v>
      </c>
      <c r="G24" s="60" t="s">
        <v>198</v>
      </c>
      <c r="H24" s="60">
        <v>20</v>
      </c>
      <c r="I24" s="60">
        <v>2.1</v>
      </c>
      <c r="J24" s="60" t="s">
        <v>176</v>
      </c>
      <c r="K24" s="255"/>
    </row>
    <row r="25" spans="2:11">
      <c r="E25" s="260"/>
      <c r="F25" s="60" t="s">
        <v>199</v>
      </c>
      <c r="G25" s="60" t="s">
        <v>200</v>
      </c>
      <c r="H25" s="60">
        <v>20</v>
      </c>
      <c r="I25" s="60">
        <v>2.1</v>
      </c>
      <c r="J25" s="60" t="s">
        <v>178</v>
      </c>
      <c r="K25" s="255"/>
    </row>
    <row r="26" spans="2:11" ht="15.75" thickBot="1">
      <c r="E26" s="261"/>
      <c r="F26" s="62" t="s">
        <v>201</v>
      </c>
      <c r="G26" s="62" t="s">
        <v>202</v>
      </c>
      <c r="H26" s="62">
        <v>30</v>
      </c>
      <c r="I26" s="62">
        <v>3.2</v>
      </c>
      <c r="J26" s="62" t="s">
        <v>185</v>
      </c>
      <c r="K26" s="258"/>
    </row>
    <row r="27" spans="2:11" ht="15.75">
      <c r="F27" s="63"/>
      <c r="G27" s="64" t="s">
        <v>180</v>
      </c>
      <c r="H27" s="65">
        <f>SUM(H8:H26)</f>
        <v>379</v>
      </c>
      <c r="I27" s="65">
        <f>SUM(I8:I26)</f>
        <v>40.000000000000007</v>
      </c>
      <c r="J27" s="63"/>
      <c r="K27" s="63"/>
    </row>
    <row r="28" spans="2:11" ht="15.75" thickBot="1"/>
    <row r="29" spans="2:11">
      <c r="E29" s="251" t="s">
        <v>203</v>
      </c>
      <c r="F29" s="59" t="s">
        <v>151</v>
      </c>
      <c r="G29" s="59" t="s">
        <v>152</v>
      </c>
      <c r="H29" s="59">
        <v>6</v>
      </c>
      <c r="I29" s="59">
        <v>0.5</v>
      </c>
      <c r="J29" s="59" t="s">
        <v>153</v>
      </c>
      <c r="K29" s="254" t="s">
        <v>491</v>
      </c>
    </row>
    <row r="30" spans="2:11">
      <c r="E30" s="252"/>
      <c r="F30" s="60" t="s">
        <v>154</v>
      </c>
      <c r="G30" s="60" t="s">
        <v>181</v>
      </c>
      <c r="H30" s="60">
        <v>15</v>
      </c>
      <c r="I30" s="60">
        <v>1.6</v>
      </c>
      <c r="J30" s="60" t="s">
        <v>153</v>
      </c>
      <c r="K30" s="255"/>
    </row>
    <row r="31" spans="2:11">
      <c r="E31" s="252"/>
      <c r="F31" s="60" t="s">
        <v>155</v>
      </c>
      <c r="G31" s="60" t="s">
        <v>156</v>
      </c>
      <c r="H31" s="60">
        <v>5</v>
      </c>
      <c r="I31" s="60">
        <v>0.5</v>
      </c>
      <c r="J31" s="60" t="s">
        <v>153</v>
      </c>
      <c r="K31" s="256"/>
    </row>
    <row r="32" spans="2:11">
      <c r="E32" s="252"/>
      <c r="F32" s="60" t="s">
        <v>157</v>
      </c>
      <c r="G32" s="60" t="s">
        <v>158</v>
      </c>
      <c r="H32" s="60">
        <v>10</v>
      </c>
      <c r="I32" s="60">
        <v>1.1000000000000001</v>
      </c>
      <c r="J32" s="60" t="s">
        <v>159</v>
      </c>
      <c r="K32" s="257" t="s">
        <v>9</v>
      </c>
    </row>
    <row r="33" spans="5:11">
      <c r="E33" s="252"/>
      <c r="F33" s="60" t="s">
        <v>160</v>
      </c>
      <c r="G33" s="60" t="s">
        <v>186</v>
      </c>
      <c r="H33" s="60">
        <v>25</v>
      </c>
      <c r="I33" s="60">
        <v>2.6</v>
      </c>
      <c r="J33" s="60" t="s">
        <v>159</v>
      </c>
      <c r="K33" s="255"/>
    </row>
    <row r="34" spans="5:11">
      <c r="E34" s="252"/>
      <c r="F34" s="60" t="s">
        <v>162</v>
      </c>
      <c r="G34" s="60" t="s">
        <v>187</v>
      </c>
      <c r="H34" s="60">
        <v>15</v>
      </c>
      <c r="I34" s="60">
        <v>1.6</v>
      </c>
      <c r="J34" s="60" t="s">
        <v>159</v>
      </c>
      <c r="K34" s="255"/>
    </row>
    <row r="35" spans="5:11">
      <c r="E35" s="252"/>
      <c r="F35" s="60" t="s">
        <v>165</v>
      </c>
      <c r="G35" s="60" t="s">
        <v>166</v>
      </c>
      <c r="H35" s="60">
        <v>8</v>
      </c>
      <c r="I35" s="60">
        <v>1</v>
      </c>
      <c r="J35" s="60" t="s">
        <v>161</v>
      </c>
      <c r="K35" s="255"/>
    </row>
    <row r="36" spans="5:11">
      <c r="E36" s="252"/>
      <c r="F36" s="60" t="s">
        <v>168</v>
      </c>
      <c r="G36" s="60" t="s">
        <v>188</v>
      </c>
      <c r="H36" s="60">
        <v>15</v>
      </c>
      <c r="I36" s="60">
        <v>1.6</v>
      </c>
      <c r="J36" s="60" t="s">
        <v>161</v>
      </c>
      <c r="K36" s="255"/>
    </row>
    <row r="37" spans="5:11">
      <c r="E37" s="252"/>
      <c r="F37" s="60" t="s">
        <v>170</v>
      </c>
      <c r="G37" s="60" t="s">
        <v>189</v>
      </c>
      <c r="H37" s="60">
        <v>20</v>
      </c>
      <c r="I37" s="60">
        <v>2.1</v>
      </c>
      <c r="J37" s="60" t="s">
        <v>161</v>
      </c>
      <c r="K37" s="255"/>
    </row>
    <row r="38" spans="5:11">
      <c r="E38" s="252"/>
      <c r="F38" s="60" t="s">
        <v>173</v>
      </c>
      <c r="G38" s="60" t="s">
        <v>171</v>
      </c>
      <c r="H38" s="60">
        <v>10</v>
      </c>
      <c r="I38" s="60">
        <v>1.1000000000000001</v>
      </c>
      <c r="J38" s="60" t="s">
        <v>163</v>
      </c>
      <c r="K38" s="255"/>
    </row>
    <row r="39" spans="5:11">
      <c r="E39" s="252"/>
      <c r="F39" s="60" t="s">
        <v>175</v>
      </c>
      <c r="G39" s="60" t="s">
        <v>190</v>
      </c>
      <c r="H39" s="60">
        <v>20</v>
      </c>
      <c r="I39" s="60">
        <v>2.1</v>
      </c>
      <c r="J39" s="60" t="s">
        <v>163</v>
      </c>
      <c r="K39" s="255"/>
    </row>
    <row r="40" spans="5:11">
      <c r="E40" s="252"/>
      <c r="F40" s="60" t="s">
        <v>177</v>
      </c>
      <c r="G40" s="60" t="s">
        <v>182</v>
      </c>
      <c r="H40" s="60">
        <v>20</v>
      </c>
      <c r="I40" s="60">
        <v>2.1</v>
      </c>
      <c r="J40" s="60" t="s">
        <v>163</v>
      </c>
      <c r="K40" s="255"/>
    </row>
    <row r="41" spans="5:11">
      <c r="E41" s="252"/>
      <c r="F41" s="60" t="s">
        <v>179</v>
      </c>
      <c r="G41" s="60" t="s">
        <v>183</v>
      </c>
      <c r="H41" s="60">
        <v>20</v>
      </c>
      <c r="I41" s="60">
        <v>2.1</v>
      </c>
      <c r="J41" s="60" t="s">
        <v>167</v>
      </c>
      <c r="K41" s="255"/>
    </row>
    <row r="42" spans="5:11">
      <c r="E42" s="252"/>
      <c r="F42" s="60" t="s">
        <v>184</v>
      </c>
      <c r="G42" s="60" t="s">
        <v>191</v>
      </c>
      <c r="H42" s="60">
        <v>25</v>
      </c>
      <c r="I42" s="60">
        <v>2.6</v>
      </c>
      <c r="J42" s="60" t="s">
        <v>167</v>
      </c>
      <c r="K42" s="255"/>
    </row>
    <row r="43" spans="5:11">
      <c r="E43" s="252"/>
      <c r="F43" s="60" t="s">
        <v>192</v>
      </c>
      <c r="G43" s="60" t="s">
        <v>204</v>
      </c>
      <c r="H43" s="60">
        <v>45</v>
      </c>
      <c r="I43" s="60">
        <v>4.5</v>
      </c>
      <c r="J43" s="60" t="s">
        <v>169</v>
      </c>
      <c r="K43" s="255"/>
    </row>
    <row r="44" spans="5:11">
      <c r="E44" s="252"/>
      <c r="F44" s="60" t="s">
        <v>193</v>
      </c>
      <c r="G44" s="60" t="s">
        <v>194</v>
      </c>
      <c r="H44" s="60">
        <v>60</v>
      </c>
      <c r="I44" s="60">
        <v>6.5</v>
      </c>
      <c r="J44" s="60" t="s">
        <v>172</v>
      </c>
      <c r="K44" s="256"/>
    </row>
    <row r="45" spans="5:11">
      <c r="E45" s="252"/>
      <c r="F45" s="60" t="s">
        <v>197</v>
      </c>
      <c r="G45" s="60" t="s">
        <v>205</v>
      </c>
      <c r="H45" s="60">
        <v>35</v>
      </c>
      <c r="I45" s="60">
        <v>3.7</v>
      </c>
      <c r="J45" s="60" t="s">
        <v>174</v>
      </c>
      <c r="K45" s="257" t="s">
        <v>425</v>
      </c>
    </row>
    <row r="46" spans="5:11">
      <c r="E46" s="252"/>
      <c r="F46" s="60" t="s">
        <v>199</v>
      </c>
      <c r="G46" s="60" t="s">
        <v>206</v>
      </c>
      <c r="H46" s="60">
        <v>35</v>
      </c>
      <c r="I46" s="60">
        <v>3.7</v>
      </c>
      <c r="J46" s="60" t="s">
        <v>176</v>
      </c>
      <c r="K46" s="255"/>
    </row>
    <row r="47" spans="5:11" ht="15.75" thickBot="1">
      <c r="E47" s="253"/>
      <c r="F47" s="62" t="s">
        <v>201</v>
      </c>
      <c r="G47" s="62" t="s">
        <v>202</v>
      </c>
      <c r="H47" s="62">
        <v>90</v>
      </c>
      <c r="I47" s="62">
        <v>9</v>
      </c>
      <c r="J47" s="62" t="s">
        <v>185</v>
      </c>
      <c r="K47" s="258"/>
    </row>
    <row r="48" spans="5:11" ht="15.75">
      <c r="F48" s="63"/>
      <c r="G48" s="64" t="s">
        <v>180</v>
      </c>
      <c r="H48" s="65">
        <f>SUM(H29:H47)</f>
        <v>479</v>
      </c>
      <c r="I48" s="65">
        <f>SUM(I29:I47)</f>
        <v>50.000000000000007</v>
      </c>
      <c r="J48" s="63"/>
      <c r="K48" s="63"/>
    </row>
    <row r="49" spans="5:11" ht="15.75" thickBot="1"/>
    <row r="50" spans="5:11">
      <c r="E50" s="251" t="s">
        <v>207</v>
      </c>
      <c r="F50" s="59" t="s">
        <v>151</v>
      </c>
      <c r="G50" s="59" t="s">
        <v>152</v>
      </c>
      <c r="H50" s="59">
        <v>6</v>
      </c>
      <c r="I50" s="59">
        <v>0.5</v>
      </c>
      <c r="J50" s="59" t="s">
        <v>153</v>
      </c>
      <c r="K50" s="254" t="s">
        <v>491</v>
      </c>
    </row>
    <row r="51" spans="5:11">
      <c r="E51" s="252"/>
      <c r="F51" s="60" t="s">
        <v>154</v>
      </c>
      <c r="G51" s="60" t="s">
        <v>181</v>
      </c>
      <c r="H51" s="60">
        <v>15</v>
      </c>
      <c r="I51" s="60">
        <v>1.6</v>
      </c>
      <c r="J51" s="60" t="s">
        <v>153</v>
      </c>
      <c r="K51" s="255"/>
    </row>
    <row r="52" spans="5:11">
      <c r="E52" s="252"/>
      <c r="F52" s="60" t="s">
        <v>155</v>
      </c>
      <c r="G52" s="60" t="s">
        <v>156</v>
      </c>
      <c r="H52" s="60">
        <v>5</v>
      </c>
      <c r="I52" s="60">
        <v>0.5</v>
      </c>
      <c r="J52" s="60" t="s">
        <v>153</v>
      </c>
      <c r="K52" s="256"/>
    </row>
    <row r="53" spans="5:11">
      <c r="E53" s="252"/>
      <c r="F53" s="60" t="s">
        <v>157</v>
      </c>
      <c r="G53" s="60" t="s">
        <v>158</v>
      </c>
      <c r="H53" s="60">
        <v>10</v>
      </c>
      <c r="I53" s="60">
        <v>1.1000000000000001</v>
      </c>
      <c r="J53" s="60" t="s">
        <v>159</v>
      </c>
      <c r="K53" s="257" t="s">
        <v>9</v>
      </c>
    </row>
    <row r="54" spans="5:11">
      <c r="E54" s="252"/>
      <c r="F54" s="60" t="s">
        <v>160</v>
      </c>
      <c r="G54" s="60" t="s">
        <v>186</v>
      </c>
      <c r="H54" s="60">
        <v>25</v>
      </c>
      <c r="I54" s="60">
        <v>2.6</v>
      </c>
      <c r="J54" s="60" t="s">
        <v>159</v>
      </c>
      <c r="K54" s="255"/>
    </row>
    <row r="55" spans="5:11">
      <c r="E55" s="252"/>
      <c r="F55" s="60" t="s">
        <v>162</v>
      </c>
      <c r="G55" s="60" t="s">
        <v>187</v>
      </c>
      <c r="H55" s="60">
        <v>15</v>
      </c>
      <c r="I55" s="60">
        <v>1.6</v>
      </c>
      <c r="J55" s="60" t="s">
        <v>159</v>
      </c>
      <c r="K55" s="255"/>
    </row>
    <row r="56" spans="5:11">
      <c r="E56" s="252"/>
      <c r="F56" s="60" t="s">
        <v>165</v>
      </c>
      <c r="G56" s="60" t="s">
        <v>166</v>
      </c>
      <c r="H56" s="60">
        <v>8</v>
      </c>
      <c r="I56" s="60">
        <v>1</v>
      </c>
      <c r="J56" s="60" t="s">
        <v>161</v>
      </c>
      <c r="K56" s="255"/>
    </row>
    <row r="57" spans="5:11">
      <c r="E57" s="252"/>
      <c r="F57" s="60" t="s">
        <v>168</v>
      </c>
      <c r="G57" s="60" t="s">
        <v>188</v>
      </c>
      <c r="H57" s="60">
        <v>15</v>
      </c>
      <c r="I57" s="60">
        <v>1.6</v>
      </c>
      <c r="J57" s="60" t="s">
        <v>161</v>
      </c>
      <c r="K57" s="255"/>
    </row>
    <row r="58" spans="5:11">
      <c r="E58" s="252"/>
      <c r="F58" s="60" t="s">
        <v>170</v>
      </c>
      <c r="G58" s="60" t="s">
        <v>189</v>
      </c>
      <c r="H58" s="60">
        <v>20</v>
      </c>
      <c r="I58" s="60">
        <v>2.1</v>
      </c>
      <c r="J58" s="60" t="s">
        <v>161</v>
      </c>
      <c r="K58" s="255"/>
    </row>
    <row r="59" spans="5:11">
      <c r="E59" s="252"/>
      <c r="F59" s="60" t="s">
        <v>173</v>
      </c>
      <c r="G59" s="60" t="s">
        <v>171</v>
      </c>
      <c r="H59" s="60">
        <v>10</v>
      </c>
      <c r="I59" s="60">
        <v>1.1000000000000001</v>
      </c>
      <c r="J59" s="60" t="s">
        <v>163</v>
      </c>
      <c r="K59" s="255"/>
    </row>
    <row r="60" spans="5:11">
      <c r="E60" s="252"/>
      <c r="F60" s="60" t="s">
        <v>175</v>
      </c>
      <c r="G60" s="60" t="s">
        <v>190</v>
      </c>
      <c r="H60" s="60">
        <v>20</v>
      </c>
      <c r="I60" s="60">
        <v>2.1</v>
      </c>
      <c r="J60" s="60" t="s">
        <v>163</v>
      </c>
      <c r="K60" s="255"/>
    </row>
    <row r="61" spans="5:11">
      <c r="E61" s="252"/>
      <c r="F61" s="60" t="s">
        <v>177</v>
      </c>
      <c r="G61" s="60" t="s">
        <v>182</v>
      </c>
      <c r="H61" s="60">
        <v>20</v>
      </c>
      <c r="I61" s="60">
        <v>2.1</v>
      </c>
      <c r="J61" s="60" t="s">
        <v>163</v>
      </c>
      <c r="K61" s="255"/>
    </row>
    <row r="62" spans="5:11">
      <c r="E62" s="252"/>
      <c r="F62" s="60" t="s">
        <v>179</v>
      </c>
      <c r="G62" s="60" t="s">
        <v>183</v>
      </c>
      <c r="H62" s="60">
        <v>20</v>
      </c>
      <c r="I62" s="60">
        <v>2.1</v>
      </c>
      <c r="J62" s="60" t="s">
        <v>167</v>
      </c>
      <c r="K62" s="255"/>
    </row>
    <row r="63" spans="5:11">
      <c r="E63" s="252"/>
      <c r="F63" s="60" t="s">
        <v>184</v>
      </c>
      <c r="G63" s="60" t="s">
        <v>191</v>
      </c>
      <c r="H63" s="60">
        <v>25</v>
      </c>
      <c r="I63" s="60">
        <v>2.6</v>
      </c>
      <c r="J63" s="60" t="s">
        <v>167</v>
      </c>
      <c r="K63" s="255"/>
    </row>
    <row r="64" spans="5:11">
      <c r="E64" s="252"/>
      <c r="F64" s="60" t="s">
        <v>192</v>
      </c>
      <c r="G64" s="60" t="s">
        <v>204</v>
      </c>
      <c r="H64" s="60">
        <v>45</v>
      </c>
      <c r="I64" s="60">
        <v>4.5</v>
      </c>
      <c r="J64" s="60" t="s">
        <v>167</v>
      </c>
      <c r="K64" s="255"/>
    </row>
    <row r="65" spans="5:11">
      <c r="E65" s="252"/>
      <c r="F65" s="60" t="s">
        <v>193</v>
      </c>
      <c r="G65" s="60" t="s">
        <v>194</v>
      </c>
      <c r="H65" s="60">
        <v>60</v>
      </c>
      <c r="I65" s="60">
        <v>6.5</v>
      </c>
      <c r="J65" s="60" t="s">
        <v>169</v>
      </c>
      <c r="K65" s="255"/>
    </row>
    <row r="66" spans="5:11">
      <c r="E66" s="252"/>
      <c r="F66" s="60" t="s">
        <v>197</v>
      </c>
      <c r="G66" s="60" t="s">
        <v>208</v>
      </c>
      <c r="H66" s="60">
        <v>45</v>
      </c>
      <c r="I66" s="60">
        <v>4.7</v>
      </c>
      <c r="J66" s="60" t="s">
        <v>172</v>
      </c>
      <c r="K66" s="256"/>
    </row>
    <row r="67" spans="5:11">
      <c r="E67" s="252"/>
      <c r="F67" s="60" t="s">
        <v>199</v>
      </c>
      <c r="G67" s="60" t="s">
        <v>209</v>
      </c>
      <c r="H67" s="60">
        <v>40</v>
      </c>
      <c r="I67" s="60">
        <v>4.2</v>
      </c>
      <c r="J67" s="60" t="s">
        <v>174</v>
      </c>
      <c r="K67" s="257" t="s">
        <v>425</v>
      </c>
    </row>
    <row r="68" spans="5:11" ht="15.75" thickBot="1">
      <c r="E68" s="253"/>
      <c r="F68" s="62" t="s">
        <v>201</v>
      </c>
      <c r="G68" s="62" t="s">
        <v>202</v>
      </c>
      <c r="H68" s="62">
        <v>170</v>
      </c>
      <c r="I68" s="62">
        <v>17.5</v>
      </c>
      <c r="J68" s="62" t="s">
        <v>185</v>
      </c>
      <c r="K68" s="258"/>
    </row>
    <row r="69" spans="5:11" ht="15.7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30" priority="3">
      <formula>($C$15=4)</formula>
    </cfRule>
  </conditionalFormatting>
  <conditionalFormatting sqref="E29:K48">
    <cfRule type="expression" dxfId="29" priority="2">
      <formula>($C$15=5)</formula>
    </cfRule>
  </conditionalFormatting>
  <conditionalFormatting sqref="E50:K69">
    <cfRule type="expression" dxfId="2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7" zoomScale="80" zoomScaleNormal="80" workbookViewId="0">
      <selection activeCell="I38" sqref="I38"/>
    </sheetView>
  </sheetViews>
  <sheetFormatPr baseColWidth="10" defaultColWidth="8.88671875" defaultRowHeight="12.75"/>
  <cols>
    <col min="1" max="1" width="13" style="66" bestFit="1" customWidth="1"/>
    <col min="2" max="2" width="15.109375" style="66" bestFit="1" customWidth="1"/>
    <col min="3" max="3" width="61.6640625" style="66" bestFit="1" customWidth="1"/>
    <col min="4" max="16384" width="8.88671875" style="66"/>
  </cols>
  <sheetData>
    <row r="1" spans="1:10" ht="23.25">
      <c r="A1" s="268" t="s">
        <v>210</v>
      </c>
      <c r="B1" s="268"/>
      <c r="C1" s="268"/>
      <c r="D1" s="268"/>
      <c r="E1" s="268"/>
      <c r="F1" s="268"/>
      <c r="G1" s="268"/>
      <c r="H1" s="268"/>
      <c r="I1" s="268"/>
      <c r="J1" s="268"/>
    </row>
    <row r="2" spans="1:10" ht="96" customHeight="1" thickBot="1">
      <c r="A2" s="269" t="s">
        <v>211</v>
      </c>
      <c r="B2" s="269"/>
      <c r="C2" s="269"/>
      <c r="D2" s="269"/>
      <c r="E2" s="269"/>
      <c r="F2" s="269"/>
      <c r="G2" s="269"/>
      <c r="H2" s="269"/>
      <c r="I2" s="269"/>
      <c r="J2" s="269"/>
    </row>
    <row r="3" spans="1:10">
      <c r="A3" s="67"/>
      <c r="B3" s="67"/>
      <c r="C3" s="67"/>
      <c r="D3" s="67"/>
      <c r="E3" s="67"/>
      <c r="F3" s="67"/>
      <c r="G3" s="67"/>
      <c r="H3" s="67"/>
      <c r="I3" s="67"/>
      <c r="J3" s="67"/>
    </row>
    <row r="4" spans="1:10" ht="20.85" customHeight="1">
      <c r="A4" s="270" t="s">
        <v>212</v>
      </c>
      <c r="B4" s="270"/>
      <c r="C4" s="67"/>
      <c r="D4" s="270" t="s">
        <v>213</v>
      </c>
      <c r="E4" s="270"/>
      <c r="F4" s="270"/>
      <c r="G4" s="270"/>
      <c r="H4" s="270"/>
      <c r="I4" s="270"/>
      <c r="J4" s="270"/>
    </row>
    <row r="5" spans="1:10" ht="15.75">
      <c r="A5" s="68" t="s">
        <v>214</v>
      </c>
      <c r="B5" s="69" t="s">
        <v>215</v>
      </c>
      <c r="C5" s="67"/>
      <c r="D5" s="263" t="s">
        <v>216</v>
      </c>
      <c r="E5" s="263"/>
      <c r="F5" s="263"/>
      <c r="G5" s="263"/>
      <c r="H5" s="263"/>
      <c r="I5" s="263"/>
      <c r="J5" s="70">
        <f>'Principal - ABP'!G19</f>
        <v>6</v>
      </c>
    </row>
    <row r="6" spans="1:10" ht="15.75">
      <c r="A6" s="71" t="s">
        <v>217</v>
      </c>
      <c r="B6" s="70">
        <v>10</v>
      </c>
      <c r="C6" s="67"/>
      <c r="D6" s="263" t="s">
        <v>218</v>
      </c>
      <c r="E6" s="263"/>
      <c r="F6" s="263"/>
      <c r="G6" s="263"/>
      <c r="H6" s="263"/>
      <c r="I6" s="263"/>
      <c r="J6" s="72">
        <f>J5*B7</f>
        <v>660</v>
      </c>
    </row>
    <row r="7" spans="1:10" ht="15.75">
      <c r="A7" s="71" t="s">
        <v>219</v>
      </c>
      <c r="B7" s="70">
        <v>110</v>
      </c>
      <c r="C7" s="67"/>
      <c r="D7" s="263" t="s">
        <v>220</v>
      </c>
      <c r="E7" s="263"/>
      <c r="F7" s="263"/>
      <c r="G7" s="263"/>
      <c r="H7" s="263"/>
      <c r="I7" s="263"/>
      <c r="J7" s="73">
        <f>I13</f>
        <v>694</v>
      </c>
    </row>
    <row r="8" spans="1:10" ht="20.25" customHeight="1">
      <c r="A8" s="71" t="s">
        <v>221</v>
      </c>
      <c r="B8" s="70">
        <v>30</v>
      </c>
      <c r="C8" s="67"/>
      <c r="D8" s="263" t="s">
        <v>222</v>
      </c>
      <c r="E8" s="263"/>
      <c r="F8" s="263"/>
      <c r="G8" s="263"/>
      <c r="H8" s="263"/>
      <c r="I8" s="263"/>
      <c r="J8" s="74">
        <f>ABS(J6-J7)/J6</f>
        <v>5.1515151515151514E-2</v>
      </c>
    </row>
    <row r="9" spans="1:10" ht="18.75">
      <c r="A9" s="75" t="s">
        <v>65</v>
      </c>
      <c r="B9" s="76">
        <f>SUM(B6:B8)</f>
        <v>150</v>
      </c>
      <c r="C9" s="67"/>
      <c r="D9" s="264" t="s">
        <v>223</v>
      </c>
      <c r="E9" s="264"/>
      <c r="F9" s="264"/>
      <c r="G9" s="264"/>
      <c r="H9" s="264"/>
      <c r="I9" s="264"/>
      <c r="J9" s="77">
        <f>J13</f>
        <v>63.090909090909079</v>
      </c>
    </row>
    <row r="10" spans="1:10">
      <c r="A10" s="67"/>
      <c r="B10" s="67"/>
      <c r="C10" s="67"/>
      <c r="D10" s="67"/>
      <c r="E10" s="67"/>
      <c r="F10" s="67"/>
      <c r="G10" s="67"/>
      <c r="H10" s="67"/>
      <c r="I10" s="67"/>
      <c r="J10" s="67"/>
    </row>
    <row r="11" spans="1:10" ht="15" customHeight="1">
      <c r="A11" s="265" t="s">
        <v>39</v>
      </c>
      <c r="B11" s="265" t="s">
        <v>40</v>
      </c>
      <c r="C11" s="265" t="s">
        <v>41</v>
      </c>
      <c r="D11" s="266" t="s">
        <v>224</v>
      </c>
      <c r="E11" s="267" t="s">
        <v>225</v>
      </c>
      <c r="F11" s="266" t="s">
        <v>226</v>
      </c>
      <c r="G11" s="266"/>
      <c r="H11" s="266"/>
      <c r="I11" s="267" t="s">
        <v>227</v>
      </c>
      <c r="J11" s="267"/>
    </row>
    <row r="12" spans="1:10" ht="14.25">
      <c r="A12" s="265"/>
      <c r="B12" s="265"/>
      <c r="C12" s="265"/>
      <c r="D12" s="266"/>
      <c r="E12" s="266"/>
      <c r="F12" s="78" t="s">
        <v>228</v>
      </c>
      <c r="G12" s="78" t="s">
        <v>229</v>
      </c>
      <c r="H12" s="78" t="s">
        <v>230</v>
      </c>
      <c r="I12" s="79" t="s">
        <v>215</v>
      </c>
      <c r="J12" s="79" t="s">
        <v>231</v>
      </c>
    </row>
    <row r="13" spans="1:10" ht="18.75">
      <c r="A13" s="262"/>
      <c r="B13" s="262"/>
      <c r="C13" s="262"/>
      <c r="D13" s="262"/>
      <c r="E13" s="262"/>
      <c r="F13" s="262"/>
      <c r="G13" s="262"/>
      <c r="H13" s="262"/>
      <c r="I13" s="80">
        <f>SUM(I14:I49)</f>
        <v>694</v>
      </c>
      <c r="J13" s="80">
        <f>SUM(J14:J49)</f>
        <v>63.090909090909079</v>
      </c>
    </row>
    <row r="14" spans="1:10" ht="15.75">
      <c r="A14" s="81" t="s">
        <v>232</v>
      </c>
      <c r="B14" s="82" t="s">
        <v>233</v>
      </c>
      <c r="C14" s="83" t="s">
        <v>234</v>
      </c>
      <c r="D14" s="81">
        <v>1</v>
      </c>
      <c r="E14" s="84">
        <v>1</v>
      </c>
      <c r="F14" s="85">
        <v>2</v>
      </c>
      <c r="G14" s="85">
        <v>12</v>
      </c>
      <c r="H14" s="86">
        <f t="shared" ref="H14:H49" si="0">G14+F14*$J$5</f>
        <v>24</v>
      </c>
      <c r="I14" s="87">
        <v>12</v>
      </c>
      <c r="J14" s="88">
        <f>I14/$J$6*10*$J$5</f>
        <v>1.0909090909090908</v>
      </c>
    </row>
    <row r="15" spans="1:10" ht="15.7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c r="A16" s="81" t="s">
        <v>237</v>
      </c>
      <c r="B16" s="82" t="s">
        <v>233</v>
      </c>
      <c r="C16" s="83" t="s">
        <v>238</v>
      </c>
      <c r="D16" s="81">
        <v>1</v>
      </c>
      <c r="E16" s="84">
        <v>1</v>
      </c>
      <c r="F16" s="85"/>
      <c r="G16" s="85">
        <v>20</v>
      </c>
      <c r="H16" s="86">
        <f t="shared" si="0"/>
        <v>20</v>
      </c>
      <c r="I16" s="87">
        <v>20</v>
      </c>
      <c r="J16" s="88">
        <f t="shared" si="1"/>
        <v>1.8181818181818183</v>
      </c>
    </row>
    <row r="17" spans="1:10" ht="15.75">
      <c r="A17" s="81" t="s">
        <v>239</v>
      </c>
      <c r="B17" s="82" t="s">
        <v>233</v>
      </c>
      <c r="C17" s="83" t="s">
        <v>240</v>
      </c>
      <c r="D17" s="81">
        <v>1</v>
      </c>
      <c r="E17" s="84">
        <v>1</v>
      </c>
      <c r="F17" s="85">
        <v>2</v>
      </c>
      <c r="G17" s="85">
        <v>15</v>
      </c>
      <c r="H17" s="86">
        <f t="shared" si="0"/>
        <v>27</v>
      </c>
      <c r="I17" s="87">
        <v>15</v>
      </c>
      <c r="J17" s="88">
        <f t="shared" si="1"/>
        <v>1.3636363636363638</v>
      </c>
    </row>
    <row r="18" spans="1:10" ht="15.75">
      <c r="A18" s="81" t="s">
        <v>241</v>
      </c>
      <c r="B18" s="82" t="s">
        <v>233</v>
      </c>
      <c r="C18" s="83" t="s">
        <v>242</v>
      </c>
      <c r="D18" s="81">
        <v>1</v>
      </c>
      <c r="E18" s="84">
        <v>1</v>
      </c>
      <c r="F18" s="85"/>
      <c r="G18" s="85">
        <v>20</v>
      </c>
      <c r="H18" s="86">
        <f t="shared" si="0"/>
        <v>20</v>
      </c>
      <c r="I18" s="87">
        <v>20</v>
      </c>
      <c r="J18" s="88">
        <f t="shared" si="1"/>
        <v>1.8181818181818183</v>
      </c>
    </row>
    <row r="19" spans="1:10" ht="15.75">
      <c r="A19" s="81" t="s">
        <v>243</v>
      </c>
      <c r="B19" s="82" t="s">
        <v>244</v>
      </c>
      <c r="C19" s="83" t="s">
        <v>245</v>
      </c>
      <c r="D19" s="81">
        <v>1</v>
      </c>
      <c r="E19" s="84">
        <v>1</v>
      </c>
      <c r="F19" s="85">
        <v>3</v>
      </c>
      <c r="G19" s="85">
        <v>10</v>
      </c>
      <c r="H19" s="86">
        <f t="shared" si="0"/>
        <v>28</v>
      </c>
      <c r="I19" s="87">
        <v>10</v>
      </c>
      <c r="J19" s="88">
        <f t="shared" si="1"/>
        <v>0.90909090909090917</v>
      </c>
    </row>
    <row r="20" spans="1:10" ht="15.75">
      <c r="A20" s="81" t="s">
        <v>246</v>
      </c>
      <c r="B20" s="82" t="s">
        <v>244</v>
      </c>
      <c r="C20" s="83" t="s">
        <v>247</v>
      </c>
      <c r="D20" s="81">
        <v>1</v>
      </c>
      <c r="E20" s="84" t="s">
        <v>584</v>
      </c>
      <c r="F20" s="85">
        <v>3.5</v>
      </c>
      <c r="G20" s="85">
        <v>18</v>
      </c>
      <c r="H20" s="86">
        <f t="shared" si="0"/>
        <v>39</v>
      </c>
      <c r="I20" s="87"/>
      <c r="J20" s="88"/>
    </row>
    <row r="21" spans="1:10" ht="15.75">
      <c r="A21" s="81" t="s">
        <v>248</v>
      </c>
      <c r="B21" s="82" t="s">
        <v>244</v>
      </c>
      <c r="C21" s="83" t="s">
        <v>249</v>
      </c>
      <c r="D21" s="81">
        <v>1</v>
      </c>
      <c r="E21" s="84">
        <v>1</v>
      </c>
      <c r="F21" s="85">
        <v>4</v>
      </c>
      <c r="G21" s="85">
        <v>30</v>
      </c>
      <c r="H21" s="86">
        <f t="shared" si="0"/>
        <v>54</v>
      </c>
      <c r="I21" s="87">
        <v>30</v>
      </c>
      <c r="J21" s="88">
        <f t="shared" si="1"/>
        <v>2.7272727272727275</v>
      </c>
    </row>
    <row r="22" spans="1:10" ht="15.75">
      <c r="A22" s="81" t="s">
        <v>250</v>
      </c>
      <c r="B22" s="82" t="s">
        <v>244</v>
      </c>
      <c r="C22" s="83" t="s">
        <v>251</v>
      </c>
      <c r="D22" s="81">
        <v>1</v>
      </c>
      <c r="E22" s="84">
        <v>1</v>
      </c>
      <c r="F22" s="85">
        <v>4</v>
      </c>
      <c r="G22" s="85">
        <v>35</v>
      </c>
      <c r="H22" s="86">
        <f t="shared" si="0"/>
        <v>59</v>
      </c>
      <c r="I22" s="87">
        <v>35</v>
      </c>
      <c r="J22" s="88">
        <f t="shared" si="1"/>
        <v>3.1818181818181817</v>
      </c>
    </row>
    <row r="23" spans="1:10" ht="15.75">
      <c r="A23" s="81" t="s">
        <v>252</v>
      </c>
      <c r="B23" s="82" t="s">
        <v>244</v>
      </c>
      <c r="C23" s="83" t="s">
        <v>253</v>
      </c>
      <c r="D23" s="81" t="s">
        <v>254</v>
      </c>
      <c r="E23" s="84" t="s">
        <v>584</v>
      </c>
      <c r="F23" s="85"/>
      <c r="G23" s="85">
        <v>50</v>
      </c>
      <c r="H23" s="86">
        <f t="shared" si="0"/>
        <v>50</v>
      </c>
      <c r="I23" s="87"/>
      <c r="J23" s="88">
        <f t="shared" si="1"/>
        <v>0</v>
      </c>
    </row>
    <row r="24" spans="1:10" ht="15.75">
      <c r="A24" s="81" t="s">
        <v>255</v>
      </c>
      <c r="B24" s="82" t="s">
        <v>244</v>
      </c>
      <c r="C24" s="83" t="s">
        <v>256</v>
      </c>
      <c r="D24" s="81" t="s">
        <v>257</v>
      </c>
      <c r="E24" s="84" t="s">
        <v>584</v>
      </c>
      <c r="F24" s="85">
        <v>4</v>
      </c>
      <c r="G24" s="85">
        <v>60</v>
      </c>
      <c r="H24" s="86">
        <f t="shared" si="0"/>
        <v>84</v>
      </c>
      <c r="I24" s="87"/>
      <c r="J24" s="88">
        <f t="shared" si="1"/>
        <v>0</v>
      </c>
    </row>
    <row r="25" spans="1:10" ht="15.75">
      <c r="A25" s="81" t="s">
        <v>258</v>
      </c>
      <c r="B25" s="82" t="s">
        <v>244</v>
      </c>
      <c r="C25" s="83" t="s">
        <v>259</v>
      </c>
      <c r="D25" s="81" t="s">
        <v>257</v>
      </c>
      <c r="E25" s="84">
        <v>2</v>
      </c>
      <c r="F25" s="85"/>
      <c r="G25" s="85">
        <v>30</v>
      </c>
      <c r="H25" s="86">
        <f t="shared" si="0"/>
        <v>30</v>
      </c>
      <c r="I25" s="87">
        <v>30</v>
      </c>
      <c r="J25" s="88">
        <f t="shared" si="1"/>
        <v>2.7272727272727275</v>
      </c>
    </row>
    <row r="26" spans="1:10" ht="15.75">
      <c r="A26" s="81" t="s">
        <v>260</v>
      </c>
      <c r="B26" s="82" t="s">
        <v>244</v>
      </c>
      <c r="C26" s="89" t="s">
        <v>261</v>
      </c>
      <c r="D26" s="81" t="s">
        <v>254</v>
      </c>
      <c r="E26" s="84" t="s">
        <v>584</v>
      </c>
      <c r="F26" s="85"/>
      <c r="G26" s="85">
        <v>45</v>
      </c>
      <c r="H26" s="86">
        <f t="shared" si="0"/>
        <v>45</v>
      </c>
      <c r="I26" s="87"/>
      <c r="J26" s="88">
        <f t="shared" si="1"/>
        <v>0</v>
      </c>
    </row>
    <row r="27" spans="1:10" ht="15.75">
      <c r="A27" s="81" t="s">
        <v>262</v>
      </c>
      <c r="B27" s="82" t="s">
        <v>244</v>
      </c>
      <c r="C27" s="90" t="s">
        <v>263</v>
      </c>
      <c r="D27" s="81" t="s">
        <v>264</v>
      </c>
      <c r="E27" s="84">
        <v>3</v>
      </c>
      <c r="F27" s="85"/>
      <c r="G27" s="85">
        <v>50</v>
      </c>
      <c r="H27" s="86">
        <f t="shared" si="0"/>
        <v>50</v>
      </c>
      <c r="I27" s="87">
        <v>50</v>
      </c>
      <c r="J27" s="88">
        <f t="shared" si="1"/>
        <v>4.545454545454545</v>
      </c>
    </row>
    <row r="28" spans="1:10" ht="15.75">
      <c r="A28" s="81" t="s">
        <v>265</v>
      </c>
      <c r="B28" s="82" t="s">
        <v>244</v>
      </c>
      <c r="C28" s="83" t="s">
        <v>266</v>
      </c>
      <c r="D28" s="81" t="s">
        <v>254</v>
      </c>
      <c r="E28" s="84" t="s">
        <v>584</v>
      </c>
      <c r="F28" s="85">
        <v>4</v>
      </c>
      <c r="G28" s="85">
        <v>45</v>
      </c>
      <c r="H28" s="86">
        <f t="shared" si="0"/>
        <v>69</v>
      </c>
      <c r="I28" s="87"/>
      <c r="J28" s="88">
        <f t="shared" si="1"/>
        <v>0</v>
      </c>
    </row>
    <row r="29" spans="1:10" ht="15.75">
      <c r="A29" s="81" t="s">
        <v>267</v>
      </c>
      <c r="B29" s="82" t="s">
        <v>244</v>
      </c>
      <c r="C29" s="90" t="s">
        <v>268</v>
      </c>
      <c r="D29" s="81" t="s">
        <v>269</v>
      </c>
      <c r="E29" s="84">
        <v>3</v>
      </c>
      <c r="F29" s="85">
        <v>3</v>
      </c>
      <c r="G29" s="85">
        <v>35</v>
      </c>
      <c r="H29" s="86">
        <f t="shared" si="0"/>
        <v>53</v>
      </c>
      <c r="I29" s="87">
        <v>35</v>
      </c>
      <c r="J29" s="88">
        <f t="shared" si="1"/>
        <v>3.1818181818181817</v>
      </c>
    </row>
    <row r="30" spans="1:10" ht="15.75">
      <c r="A30" s="81" t="s">
        <v>270</v>
      </c>
      <c r="B30" s="82" t="s">
        <v>271</v>
      </c>
      <c r="C30" s="83" t="s">
        <v>272</v>
      </c>
      <c r="D30" s="81">
        <v>1</v>
      </c>
      <c r="E30" s="84" t="s">
        <v>584</v>
      </c>
      <c r="F30" s="85"/>
      <c r="G30" s="85">
        <v>55</v>
      </c>
      <c r="H30" s="86">
        <f t="shared" si="0"/>
        <v>55</v>
      </c>
      <c r="I30" s="87"/>
      <c r="J30" s="88">
        <f t="shared" si="1"/>
        <v>0</v>
      </c>
    </row>
    <row r="31" spans="1:10" ht="15.75">
      <c r="A31" s="81" t="s">
        <v>273</v>
      </c>
      <c r="B31" s="82" t="s">
        <v>271</v>
      </c>
      <c r="C31" s="83" t="s">
        <v>274</v>
      </c>
      <c r="D31" s="81">
        <v>1</v>
      </c>
      <c r="E31" s="84">
        <v>2</v>
      </c>
      <c r="F31" s="85">
        <v>4</v>
      </c>
      <c r="G31" s="85">
        <v>12</v>
      </c>
      <c r="H31" s="86">
        <f t="shared" si="0"/>
        <v>36</v>
      </c>
      <c r="I31" s="87">
        <v>12</v>
      </c>
      <c r="J31" s="88">
        <f t="shared" si="1"/>
        <v>1.0909090909090908</v>
      </c>
    </row>
    <row r="32" spans="1:10" ht="15.75">
      <c r="A32" s="81" t="s">
        <v>275</v>
      </c>
      <c r="B32" s="82" t="s">
        <v>271</v>
      </c>
      <c r="C32" s="83" t="s">
        <v>276</v>
      </c>
      <c r="D32" s="81" t="s">
        <v>269</v>
      </c>
      <c r="E32" s="84">
        <v>3</v>
      </c>
      <c r="F32" s="85">
        <v>2</v>
      </c>
      <c r="G32" s="85">
        <v>26</v>
      </c>
      <c r="H32" s="86">
        <f t="shared" si="0"/>
        <v>38</v>
      </c>
      <c r="I32" s="87">
        <v>26</v>
      </c>
      <c r="J32" s="88">
        <f t="shared" si="1"/>
        <v>2.3636363636363633</v>
      </c>
    </row>
    <row r="33" spans="1:10" ht="15.75">
      <c r="A33" s="81" t="s">
        <v>277</v>
      </c>
      <c r="B33" s="82" t="s">
        <v>271</v>
      </c>
      <c r="C33" s="83" t="s">
        <v>278</v>
      </c>
      <c r="D33" s="81" t="s">
        <v>254</v>
      </c>
      <c r="E33" s="84">
        <v>1</v>
      </c>
      <c r="F33" s="85"/>
      <c r="G33" s="85">
        <v>30</v>
      </c>
      <c r="H33" s="86">
        <f t="shared" si="0"/>
        <v>30</v>
      </c>
      <c r="I33" s="87">
        <v>30</v>
      </c>
      <c r="J33" s="88">
        <f t="shared" si="1"/>
        <v>2.7272727272727275</v>
      </c>
    </row>
    <row r="34" spans="1:10" ht="15.75">
      <c r="A34" s="81" t="s">
        <v>279</v>
      </c>
      <c r="B34" s="82" t="s">
        <v>271</v>
      </c>
      <c r="C34" s="83" t="s">
        <v>280</v>
      </c>
      <c r="D34" s="81" t="s">
        <v>254</v>
      </c>
      <c r="E34" s="84" t="s">
        <v>584</v>
      </c>
      <c r="F34" s="85"/>
      <c r="G34" s="85">
        <v>45</v>
      </c>
      <c r="H34" s="86">
        <f t="shared" si="0"/>
        <v>45</v>
      </c>
      <c r="I34" s="87"/>
      <c r="J34" s="88">
        <f t="shared" si="1"/>
        <v>0</v>
      </c>
    </row>
    <row r="35" spans="1:10" ht="15.75">
      <c r="A35" s="81" t="s">
        <v>281</v>
      </c>
      <c r="B35" s="82" t="s">
        <v>271</v>
      </c>
      <c r="C35" s="83" t="s">
        <v>282</v>
      </c>
      <c r="D35" s="81" t="s">
        <v>254</v>
      </c>
      <c r="E35" s="84" t="s">
        <v>584</v>
      </c>
      <c r="F35" s="85">
        <v>2.5</v>
      </c>
      <c r="G35" s="85">
        <v>40</v>
      </c>
      <c r="H35" s="86">
        <f t="shared" si="0"/>
        <v>55</v>
      </c>
      <c r="I35" s="87"/>
      <c r="J35" s="88">
        <f t="shared" si="1"/>
        <v>0</v>
      </c>
    </row>
    <row r="36" spans="1:10" ht="15.75">
      <c r="A36" s="81" t="s">
        <v>283</v>
      </c>
      <c r="B36" s="82" t="s">
        <v>271</v>
      </c>
      <c r="C36" s="83" t="s">
        <v>284</v>
      </c>
      <c r="D36" s="81" t="s">
        <v>269</v>
      </c>
      <c r="E36" s="84">
        <v>2</v>
      </c>
      <c r="F36" s="85"/>
      <c r="G36" s="85">
        <v>60</v>
      </c>
      <c r="H36" s="86">
        <f t="shared" si="0"/>
        <v>60</v>
      </c>
      <c r="I36" s="87">
        <v>60</v>
      </c>
      <c r="J36" s="88">
        <f t="shared" si="1"/>
        <v>5.454545454545455</v>
      </c>
    </row>
    <row r="37" spans="1:10" ht="15.75">
      <c r="A37" s="81" t="s">
        <v>285</v>
      </c>
      <c r="B37" s="82" t="s">
        <v>271</v>
      </c>
      <c r="C37" s="83" t="s">
        <v>286</v>
      </c>
      <c r="D37" s="91" t="s">
        <v>269</v>
      </c>
      <c r="E37" s="92">
        <v>3</v>
      </c>
      <c r="F37" s="85"/>
      <c r="G37" s="85">
        <v>80</v>
      </c>
      <c r="H37" s="86">
        <f t="shared" si="0"/>
        <v>80</v>
      </c>
      <c r="I37" s="87">
        <v>80</v>
      </c>
      <c r="J37" s="88">
        <f t="shared" si="1"/>
        <v>7.2727272727272734</v>
      </c>
    </row>
    <row r="38" spans="1:10" ht="15.75">
      <c r="A38" s="81" t="s">
        <v>287</v>
      </c>
      <c r="B38" s="82" t="s">
        <v>271</v>
      </c>
      <c r="C38" s="83" t="s">
        <v>288</v>
      </c>
      <c r="D38" s="81" t="s">
        <v>269</v>
      </c>
      <c r="E38" s="84">
        <v>3</v>
      </c>
      <c r="F38" s="85"/>
      <c r="G38" s="85">
        <v>60</v>
      </c>
      <c r="H38" s="86">
        <f t="shared" si="0"/>
        <v>60</v>
      </c>
      <c r="I38" s="87">
        <v>60</v>
      </c>
      <c r="J38" s="88">
        <f t="shared" si="1"/>
        <v>5.454545454545455</v>
      </c>
    </row>
    <row r="39" spans="1:10" ht="15.75">
      <c r="A39" s="81" t="s">
        <v>289</v>
      </c>
      <c r="B39" s="82" t="s">
        <v>271</v>
      </c>
      <c r="C39" s="83" t="s">
        <v>290</v>
      </c>
      <c r="D39" s="81" t="s">
        <v>291</v>
      </c>
      <c r="E39" s="84">
        <v>4</v>
      </c>
      <c r="F39" s="85"/>
      <c r="G39" s="85">
        <v>35</v>
      </c>
      <c r="H39" s="86">
        <f t="shared" si="0"/>
        <v>35</v>
      </c>
      <c r="I39" s="87">
        <v>35</v>
      </c>
      <c r="J39" s="88">
        <f t="shared" si="1"/>
        <v>3.1818181818181817</v>
      </c>
    </row>
    <row r="40" spans="1:10" ht="15.75">
      <c r="A40" s="81" t="s">
        <v>292</v>
      </c>
      <c r="B40" s="82" t="s">
        <v>271</v>
      </c>
      <c r="C40" s="83" t="s">
        <v>293</v>
      </c>
      <c r="D40" s="81" t="s">
        <v>269</v>
      </c>
      <c r="E40" s="84" t="s">
        <v>584</v>
      </c>
      <c r="F40" s="85"/>
      <c r="G40" s="85">
        <v>60</v>
      </c>
      <c r="H40" s="86">
        <f t="shared" si="0"/>
        <v>60</v>
      </c>
      <c r="I40" s="87"/>
      <c r="J40" s="88">
        <f t="shared" si="1"/>
        <v>0</v>
      </c>
    </row>
    <row r="41" spans="1:10" ht="15.75">
      <c r="A41" s="81" t="s">
        <v>294</v>
      </c>
      <c r="B41" s="82" t="s">
        <v>271</v>
      </c>
      <c r="C41" s="90" t="s">
        <v>295</v>
      </c>
      <c r="D41" s="81" t="s">
        <v>257</v>
      </c>
      <c r="E41" s="84">
        <v>2</v>
      </c>
      <c r="F41" s="85"/>
      <c r="G41" s="85">
        <v>90</v>
      </c>
      <c r="H41" s="86">
        <f t="shared" si="0"/>
        <v>90</v>
      </c>
      <c r="I41" s="87">
        <v>90</v>
      </c>
      <c r="J41" s="88">
        <f t="shared" si="1"/>
        <v>8.1818181818181817</v>
      </c>
    </row>
    <row r="42" spans="1:10" ht="15.75">
      <c r="A42" s="81" t="s">
        <v>296</v>
      </c>
      <c r="B42" s="82" t="s">
        <v>297</v>
      </c>
      <c r="C42" s="83" t="s">
        <v>298</v>
      </c>
      <c r="D42" s="81" t="s">
        <v>257</v>
      </c>
      <c r="E42" s="84" t="s">
        <v>584</v>
      </c>
      <c r="F42" s="85">
        <v>4</v>
      </c>
      <c r="G42" s="85">
        <v>55</v>
      </c>
      <c r="H42" s="86">
        <f t="shared" si="0"/>
        <v>79</v>
      </c>
      <c r="I42" s="87"/>
      <c r="J42" s="88">
        <f t="shared" si="1"/>
        <v>0</v>
      </c>
    </row>
    <row r="43" spans="1:10" ht="15.75">
      <c r="A43" s="81" t="s">
        <v>299</v>
      </c>
      <c r="B43" s="82" t="s">
        <v>297</v>
      </c>
      <c r="C43" s="83" t="s">
        <v>300</v>
      </c>
      <c r="D43" s="81" t="s">
        <v>257</v>
      </c>
      <c r="E43" s="84" t="s">
        <v>584</v>
      </c>
      <c r="F43" s="85">
        <v>4</v>
      </c>
      <c r="G43" s="85">
        <v>55</v>
      </c>
      <c r="H43" s="86">
        <f t="shared" si="0"/>
        <v>79</v>
      </c>
      <c r="I43" s="87"/>
      <c r="J43" s="88">
        <f t="shared" si="1"/>
        <v>0</v>
      </c>
    </row>
    <row r="44" spans="1:10" ht="15.75">
      <c r="A44" s="81" t="s">
        <v>301</v>
      </c>
      <c r="B44" s="82" t="s">
        <v>302</v>
      </c>
      <c r="C44" s="83" t="s">
        <v>303</v>
      </c>
      <c r="D44" s="81" t="s">
        <v>257</v>
      </c>
      <c r="E44" s="84">
        <v>4</v>
      </c>
      <c r="F44" s="85">
        <v>3</v>
      </c>
      <c r="G44" s="85">
        <v>30</v>
      </c>
      <c r="H44" s="86">
        <f t="shared" si="0"/>
        <v>48</v>
      </c>
      <c r="I44" s="87">
        <v>30</v>
      </c>
      <c r="J44" s="88">
        <f t="shared" si="1"/>
        <v>2.7272727272727275</v>
      </c>
    </row>
    <row r="45" spans="1:10" ht="15.75">
      <c r="A45" s="81" t="s">
        <v>304</v>
      </c>
      <c r="B45" s="82" t="s">
        <v>302</v>
      </c>
      <c r="C45" s="83" t="s">
        <v>305</v>
      </c>
      <c r="D45" s="93" t="s">
        <v>257</v>
      </c>
      <c r="E45" s="92" t="s">
        <v>584</v>
      </c>
      <c r="F45" s="85"/>
      <c r="G45" s="85">
        <v>50</v>
      </c>
      <c r="H45" s="86">
        <f t="shared" si="0"/>
        <v>50</v>
      </c>
      <c r="I45" s="87"/>
      <c r="J45" s="88">
        <f t="shared" si="1"/>
        <v>0</v>
      </c>
    </row>
    <row r="46" spans="1:10" ht="15.75">
      <c r="A46" s="81" t="s">
        <v>306</v>
      </c>
      <c r="B46" s="82" t="s">
        <v>302</v>
      </c>
      <c r="C46" s="83" t="s">
        <v>307</v>
      </c>
      <c r="D46" s="81" t="s">
        <v>254</v>
      </c>
      <c r="E46" s="84" t="s">
        <v>584</v>
      </c>
      <c r="F46" s="85"/>
      <c r="G46" s="85">
        <v>60</v>
      </c>
      <c r="H46" s="86">
        <f t="shared" si="0"/>
        <v>60</v>
      </c>
      <c r="I46" s="87"/>
      <c r="J46" s="88">
        <f t="shared" si="1"/>
        <v>0</v>
      </c>
    </row>
    <row r="47" spans="1:10" ht="15.75">
      <c r="A47" s="81" t="s">
        <v>308</v>
      </c>
      <c r="B47" s="82" t="s">
        <v>302</v>
      </c>
      <c r="C47" s="83" t="s">
        <v>309</v>
      </c>
      <c r="D47" s="81" t="s">
        <v>254</v>
      </c>
      <c r="E47" s="84" t="s">
        <v>584</v>
      </c>
      <c r="F47" s="85"/>
      <c r="G47" s="85">
        <v>85</v>
      </c>
      <c r="H47" s="86">
        <f t="shared" si="0"/>
        <v>85</v>
      </c>
      <c r="I47" s="87"/>
      <c r="J47" s="88">
        <f t="shared" si="1"/>
        <v>0</v>
      </c>
    </row>
    <row r="48" spans="1:10" ht="15.75">
      <c r="A48" s="81" t="s">
        <v>310</v>
      </c>
      <c r="B48" s="82" t="s">
        <v>302</v>
      </c>
      <c r="C48" s="83" t="s">
        <v>311</v>
      </c>
      <c r="D48" s="81" t="s">
        <v>257</v>
      </c>
      <c r="E48" s="84" t="s">
        <v>584</v>
      </c>
      <c r="F48" s="85"/>
      <c r="G48" s="85">
        <v>50</v>
      </c>
      <c r="H48" s="86">
        <f t="shared" si="0"/>
        <v>50</v>
      </c>
      <c r="I48" s="87"/>
      <c r="J48" s="88">
        <f t="shared" si="1"/>
        <v>0</v>
      </c>
    </row>
    <row r="49" spans="1:10" ht="15.7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27" priority="1" operator="greaterThan">
      <formula>0.1</formula>
    </cfRule>
    <cfRule type="cellIs" dxfId="2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19" zoomScale="80" zoomScaleNormal="80" zoomScalePageLayoutView="130" workbookViewId="0">
      <selection activeCell="E30" sqref="E30"/>
    </sheetView>
  </sheetViews>
  <sheetFormatPr baseColWidth="10" defaultColWidth="8.88671875" defaultRowHeight="12.75"/>
  <cols>
    <col min="1" max="1" width="13" style="66" bestFit="1" customWidth="1"/>
    <col min="2" max="2" width="15.109375" style="66" bestFit="1" customWidth="1"/>
    <col min="3" max="3" width="69.6640625" style="66" customWidth="1"/>
    <col min="4" max="16384" width="8.88671875" style="66"/>
  </cols>
  <sheetData>
    <row r="1" spans="1:10" ht="23.25">
      <c r="A1" s="268" t="s">
        <v>315</v>
      </c>
      <c r="B1" s="268"/>
      <c r="C1" s="268"/>
      <c r="D1" s="268"/>
      <c r="E1" s="268"/>
      <c r="F1" s="268"/>
      <c r="G1" s="268"/>
      <c r="H1" s="268"/>
      <c r="I1" s="268"/>
      <c r="J1" s="268"/>
    </row>
    <row r="2" spans="1:10" ht="96" customHeight="1" thickBot="1">
      <c r="A2" s="269" t="s">
        <v>211</v>
      </c>
      <c r="B2" s="269"/>
      <c r="C2" s="269"/>
      <c r="D2" s="269"/>
      <c r="E2" s="269"/>
      <c r="F2" s="269"/>
      <c r="G2" s="269"/>
      <c r="H2" s="269"/>
      <c r="I2" s="269"/>
      <c r="J2" s="269"/>
    </row>
    <row r="3" spans="1:10">
      <c r="A3" s="67"/>
      <c r="B3" s="67"/>
      <c r="C3" s="67"/>
      <c r="D3" s="67"/>
      <c r="E3" s="67"/>
      <c r="F3" s="67"/>
      <c r="G3" s="67"/>
      <c r="H3" s="67"/>
      <c r="I3" s="67"/>
      <c r="J3" s="67"/>
    </row>
    <row r="4" spans="1:10" ht="20.85" customHeight="1">
      <c r="A4" s="270" t="s">
        <v>212</v>
      </c>
      <c r="B4" s="270"/>
      <c r="C4" s="67"/>
      <c r="D4" s="270" t="s">
        <v>213</v>
      </c>
      <c r="E4" s="270"/>
      <c r="F4" s="270"/>
      <c r="G4" s="270"/>
      <c r="H4" s="270"/>
      <c r="I4" s="270"/>
      <c r="J4" s="270"/>
    </row>
    <row r="5" spans="1:10" ht="15.75">
      <c r="A5" s="68" t="s">
        <v>214</v>
      </c>
      <c r="B5" s="69" t="s">
        <v>215</v>
      </c>
      <c r="C5" s="67"/>
      <c r="D5" s="263" t="s">
        <v>216</v>
      </c>
      <c r="E5" s="263"/>
      <c r="F5" s="263"/>
      <c r="G5" s="263"/>
      <c r="H5" s="263"/>
      <c r="I5" s="263"/>
      <c r="J5" s="70">
        <f>'Principal - ABP'!G19</f>
        <v>6</v>
      </c>
    </row>
    <row r="6" spans="1:10" ht="15.75">
      <c r="A6" s="71" t="s">
        <v>217</v>
      </c>
      <c r="B6" s="70">
        <v>10</v>
      </c>
      <c r="C6" s="67"/>
      <c r="D6" s="263" t="s">
        <v>218</v>
      </c>
      <c r="E6" s="263"/>
      <c r="F6" s="263"/>
      <c r="G6" s="263"/>
      <c r="H6" s="263"/>
      <c r="I6" s="263"/>
      <c r="J6" s="72">
        <f>J5*B7</f>
        <v>660</v>
      </c>
    </row>
    <row r="7" spans="1:10" ht="15.75">
      <c r="A7" s="71" t="s">
        <v>219</v>
      </c>
      <c r="B7" s="70">
        <v>110</v>
      </c>
      <c r="C7" s="67"/>
      <c r="D7" s="263" t="s">
        <v>220</v>
      </c>
      <c r="E7" s="263"/>
      <c r="F7" s="263"/>
      <c r="G7" s="263"/>
      <c r="H7" s="263"/>
      <c r="I7" s="263"/>
      <c r="J7" s="73">
        <f>I13</f>
        <v>535</v>
      </c>
    </row>
    <row r="8" spans="1:10" ht="20.25" customHeight="1">
      <c r="A8" s="71" t="s">
        <v>221</v>
      </c>
      <c r="B8" s="70">
        <v>30</v>
      </c>
      <c r="C8" s="67"/>
      <c r="D8" s="263" t="s">
        <v>222</v>
      </c>
      <c r="E8" s="263"/>
      <c r="F8" s="263"/>
      <c r="G8" s="263"/>
      <c r="H8" s="263"/>
      <c r="I8" s="263"/>
      <c r="J8" s="74">
        <f>ABS(J6-J7)/J6</f>
        <v>0.18939393939393939</v>
      </c>
    </row>
    <row r="9" spans="1:10" ht="18.75">
      <c r="A9" s="75" t="s">
        <v>65</v>
      </c>
      <c r="B9" s="76">
        <f>SUM(B6:B8)</f>
        <v>150</v>
      </c>
      <c r="C9" s="67"/>
      <c r="D9" s="264" t="s">
        <v>223</v>
      </c>
      <c r="E9" s="264"/>
      <c r="F9" s="264"/>
      <c r="G9" s="264"/>
      <c r="H9" s="264"/>
      <c r="I9" s="264"/>
      <c r="J9" s="77">
        <f>J13</f>
        <v>48.636363636363647</v>
      </c>
    </row>
    <row r="10" spans="1:10">
      <c r="A10" s="67"/>
      <c r="B10" s="67"/>
      <c r="C10" s="67"/>
      <c r="D10" s="67"/>
      <c r="E10" s="67"/>
      <c r="F10" s="67"/>
      <c r="G10" s="67"/>
      <c r="H10" s="67"/>
      <c r="I10" s="67"/>
      <c r="J10" s="67"/>
    </row>
    <row r="11" spans="1:10" ht="15" customHeight="1">
      <c r="A11" s="265" t="s">
        <v>39</v>
      </c>
      <c r="B11" s="265" t="s">
        <v>40</v>
      </c>
      <c r="C11" s="265" t="s">
        <v>41</v>
      </c>
      <c r="D11" s="266" t="s">
        <v>224</v>
      </c>
      <c r="E11" s="267" t="s">
        <v>225</v>
      </c>
      <c r="F11" s="266" t="s">
        <v>226</v>
      </c>
      <c r="G11" s="266"/>
      <c r="H11" s="266"/>
      <c r="I11" s="267" t="s">
        <v>227</v>
      </c>
      <c r="J11" s="267"/>
    </row>
    <row r="12" spans="1:10" ht="14.25">
      <c r="A12" s="265"/>
      <c r="B12" s="265"/>
      <c r="C12" s="265"/>
      <c r="D12" s="266"/>
      <c r="E12" s="266"/>
      <c r="F12" s="78" t="s">
        <v>228</v>
      </c>
      <c r="G12" s="78" t="s">
        <v>229</v>
      </c>
      <c r="H12" s="78" t="s">
        <v>230</v>
      </c>
      <c r="I12" s="79" t="s">
        <v>215</v>
      </c>
      <c r="J12" s="79" t="s">
        <v>231</v>
      </c>
    </row>
    <row r="13" spans="1:10" ht="18.75">
      <c r="A13" s="262"/>
      <c r="B13" s="262"/>
      <c r="C13" s="262"/>
      <c r="D13" s="262"/>
      <c r="E13" s="262"/>
      <c r="F13" s="262"/>
      <c r="G13" s="262"/>
      <c r="H13" s="262"/>
      <c r="I13" s="80">
        <f>SUM(I14:I48)</f>
        <v>535</v>
      </c>
      <c r="J13" s="80">
        <f>SUM(J14:J48)</f>
        <v>48.636363636363647</v>
      </c>
    </row>
    <row r="14" spans="1:10" ht="31.5">
      <c r="A14" s="81" t="s">
        <v>316</v>
      </c>
      <c r="B14" s="82" t="s">
        <v>317</v>
      </c>
      <c r="C14" s="206" t="s">
        <v>318</v>
      </c>
      <c r="D14" s="81" t="s">
        <v>319</v>
      </c>
      <c r="E14" s="84">
        <v>1</v>
      </c>
      <c r="F14" s="85">
        <v>5</v>
      </c>
      <c r="G14" s="85">
        <v>25</v>
      </c>
      <c r="H14" s="86">
        <f t="shared" ref="H14:H48" si="0">G14+F14*$J$5</f>
        <v>55</v>
      </c>
      <c r="I14" s="87">
        <v>55</v>
      </c>
      <c r="J14" s="88">
        <f>I14/$J$6*10*$J$5</f>
        <v>5</v>
      </c>
    </row>
    <row r="15" spans="1:10" ht="31.5">
      <c r="A15" s="81" t="s">
        <v>320</v>
      </c>
      <c r="B15" s="82" t="s">
        <v>317</v>
      </c>
      <c r="C15" s="206" t="s">
        <v>321</v>
      </c>
      <c r="D15" s="81" t="s">
        <v>319</v>
      </c>
      <c r="E15" s="84" t="s">
        <v>584</v>
      </c>
      <c r="F15" s="85">
        <v>10</v>
      </c>
      <c r="G15" s="85">
        <v>25</v>
      </c>
      <c r="H15" s="86">
        <f t="shared" si="0"/>
        <v>85</v>
      </c>
      <c r="I15" s="87"/>
      <c r="J15" s="88">
        <f t="shared" ref="J15:J48" si="1">I15/$J$6*10*$J$5</f>
        <v>0</v>
      </c>
    </row>
    <row r="16" spans="1:10" ht="15.75">
      <c r="A16" s="81" t="s">
        <v>322</v>
      </c>
      <c r="B16" s="82" t="s">
        <v>323</v>
      </c>
      <c r="C16" s="206" t="s">
        <v>324</v>
      </c>
      <c r="D16" s="81" t="s">
        <v>319</v>
      </c>
      <c r="E16" s="84">
        <v>1</v>
      </c>
      <c r="F16" s="85">
        <v>3</v>
      </c>
      <c r="G16" s="85">
        <v>10</v>
      </c>
      <c r="H16" s="86">
        <f t="shared" si="0"/>
        <v>28</v>
      </c>
      <c r="I16" s="87">
        <v>28</v>
      </c>
      <c r="J16" s="88">
        <f t="shared" si="1"/>
        <v>2.5454545454545454</v>
      </c>
    </row>
    <row r="17" spans="1:10" ht="15.75">
      <c r="A17" s="81" t="s">
        <v>325</v>
      </c>
      <c r="B17" s="82" t="s">
        <v>323</v>
      </c>
      <c r="C17" s="206" t="s">
        <v>326</v>
      </c>
      <c r="D17" s="81" t="s">
        <v>319</v>
      </c>
      <c r="E17" s="84" t="s">
        <v>584</v>
      </c>
      <c r="F17" s="85">
        <v>2</v>
      </c>
      <c r="G17" s="85">
        <v>5</v>
      </c>
      <c r="H17" s="86">
        <f t="shared" si="0"/>
        <v>17</v>
      </c>
      <c r="I17" s="87"/>
      <c r="J17" s="88">
        <f t="shared" si="1"/>
        <v>0</v>
      </c>
    </row>
    <row r="18" spans="1:10" ht="15.75">
      <c r="A18" s="81" t="s">
        <v>327</v>
      </c>
      <c r="B18" s="82" t="s">
        <v>323</v>
      </c>
      <c r="C18" s="206" t="s">
        <v>328</v>
      </c>
      <c r="D18" s="81" t="s">
        <v>319</v>
      </c>
      <c r="E18" s="84">
        <v>1</v>
      </c>
      <c r="F18" s="85">
        <v>2</v>
      </c>
      <c r="G18" s="85">
        <v>5</v>
      </c>
      <c r="H18" s="86">
        <f t="shared" si="0"/>
        <v>17</v>
      </c>
      <c r="I18" s="87">
        <v>17</v>
      </c>
      <c r="J18" s="88">
        <f t="shared" si="1"/>
        <v>1.5454545454545454</v>
      </c>
    </row>
    <row r="19" spans="1:10" ht="15.75">
      <c r="A19" s="81" t="s">
        <v>329</v>
      </c>
      <c r="B19" s="82" t="s">
        <v>323</v>
      </c>
      <c r="C19" s="206" t="s">
        <v>330</v>
      </c>
      <c r="D19" s="81" t="s">
        <v>319</v>
      </c>
      <c r="E19" s="84">
        <v>1</v>
      </c>
      <c r="F19" s="85"/>
      <c r="G19" s="85">
        <v>5</v>
      </c>
      <c r="H19" s="86">
        <f t="shared" si="0"/>
        <v>5</v>
      </c>
      <c r="I19" s="87">
        <v>8</v>
      </c>
      <c r="J19" s="88">
        <f t="shared" si="1"/>
        <v>0.72727272727272729</v>
      </c>
    </row>
    <row r="20" spans="1:10" ht="15.75">
      <c r="A20" s="81" t="s">
        <v>331</v>
      </c>
      <c r="B20" s="82" t="s">
        <v>323</v>
      </c>
      <c r="C20" s="206" t="s">
        <v>332</v>
      </c>
      <c r="D20" s="81" t="s">
        <v>319</v>
      </c>
      <c r="E20" s="84">
        <v>1</v>
      </c>
      <c r="F20" s="85">
        <v>2</v>
      </c>
      <c r="G20" s="85">
        <v>5</v>
      </c>
      <c r="H20" s="86">
        <f t="shared" si="0"/>
        <v>17</v>
      </c>
      <c r="I20" s="87">
        <v>17</v>
      </c>
      <c r="J20" s="88">
        <f t="shared" si="1"/>
        <v>1.5454545454545454</v>
      </c>
    </row>
    <row r="21" spans="1:10" ht="15.75">
      <c r="A21" s="81" t="s">
        <v>333</v>
      </c>
      <c r="B21" s="82" t="s">
        <v>334</v>
      </c>
      <c r="C21" s="206" t="s">
        <v>335</v>
      </c>
      <c r="D21" s="81">
        <v>1</v>
      </c>
      <c r="E21" s="84">
        <v>1</v>
      </c>
      <c r="F21" s="85">
        <v>5</v>
      </c>
      <c r="G21" s="85">
        <v>10</v>
      </c>
      <c r="H21" s="86">
        <f t="shared" si="0"/>
        <v>40</v>
      </c>
      <c r="I21" s="87">
        <v>40</v>
      </c>
      <c r="J21" s="88">
        <f t="shared" si="1"/>
        <v>3.6363636363636367</v>
      </c>
    </row>
    <row r="22" spans="1:10" ht="15.75">
      <c r="A22" s="81" t="s">
        <v>336</v>
      </c>
      <c r="B22" s="82" t="s">
        <v>334</v>
      </c>
      <c r="C22" s="206" t="s">
        <v>337</v>
      </c>
      <c r="D22" s="81">
        <v>1</v>
      </c>
      <c r="E22" s="84">
        <v>1</v>
      </c>
      <c r="F22" s="85">
        <v>5</v>
      </c>
      <c r="G22" s="85">
        <v>0</v>
      </c>
      <c r="H22" s="86">
        <f t="shared" si="0"/>
        <v>30</v>
      </c>
      <c r="I22" s="87">
        <v>30</v>
      </c>
      <c r="J22" s="88">
        <f t="shared" si="1"/>
        <v>2.7272727272727275</v>
      </c>
    </row>
    <row r="23" spans="1:10" ht="15.75">
      <c r="A23" s="81" t="s">
        <v>338</v>
      </c>
      <c r="B23" s="82" t="s">
        <v>334</v>
      </c>
      <c r="C23" s="206" t="s">
        <v>339</v>
      </c>
      <c r="D23" s="81" t="s">
        <v>319</v>
      </c>
      <c r="E23" s="84">
        <v>1</v>
      </c>
      <c r="F23" s="85">
        <v>5</v>
      </c>
      <c r="G23" s="85">
        <v>0</v>
      </c>
      <c r="H23" s="86">
        <f t="shared" si="0"/>
        <v>30</v>
      </c>
      <c r="I23" s="87">
        <v>30</v>
      </c>
      <c r="J23" s="88">
        <f t="shared" si="1"/>
        <v>2.7272727272727275</v>
      </c>
    </row>
    <row r="24" spans="1:10" ht="15.75">
      <c r="A24" s="81" t="s">
        <v>340</v>
      </c>
      <c r="B24" s="82" t="s">
        <v>334</v>
      </c>
      <c r="C24" s="206" t="s">
        <v>341</v>
      </c>
      <c r="D24" s="81" t="s">
        <v>319</v>
      </c>
      <c r="E24" s="84" t="s">
        <v>584</v>
      </c>
      <c r="F24" s="85">
        <v>5</v>
      </c>
      <c r="G24" s="85">
        <v>0</v>
      </c>
      <c r="H24" s="86">
        <f t="shared" si="0"/>
        <v>30</v>
      </c>
      <c r="I24" s="87"/>
      <c r="J24" s="88">
        <f t="shared" si="1"/>
        <v>0</v>
      </c>
    </row>
    <row r="25" spans="1:10" ht="15.75">
      <c r="A25" s="81" t="s">
        <v>342</v>
      </c>
      <c r="B25" s="82" t="s">
        <v>334</v>
      </c>
      <c r="C25" s="206" t="s">
        <v>343</v>
      </c>
      <c r="D25" s="81">
        <v>1</v>
      </c>
      <c r="E25" s="84" t="s">
        <v>584</v>
      </c>
      <c r="F25" s="85">
        <v>5</v>
      </c>
      <c r="G25" s="85">
        <v>0</v>
      </c>
      <c r="H25" s="86">
        <f t="shared" si="0"/>
        <v>30</v>
      </c>
      <c r="I25" s="87"/>
      <c r="J25" s="88">
        <f t="shared" si="1"/>
        <v>0</v>
      </c>
    </row>
    <row r="26" spans="1:10" ht="15.75">
      <c r="A26" s="81" t="s">
        <v>344</v>
      </c>
      <c r="B26" s="82" t="s">
        <v>334</v>
      </c>
      <c r="C26" s="207" t="s">
        <v>345</v>
      </c>
      <c r="D26" s="81" t="s">
        <v>254</v>
      </c>
      <c r="E26" s="84">
        <v>2</v>
      </c>
      <c r="F26" s="85">
        <v>3</v>
      </c>
      <c r="G26" s="85">
        <v>10</v>
      </c>
      <c r="H26" s="86">
        <f t="shared" si="0"/>
        <v>28</v>
      </c>
      <c r="I26" s="87">
        <v>14</v>
      </c>
      <c r="J26" s="88">
        <f t="shared" si="1"/>
        <v>1.2727272727272727</v>
      </c>
    </row>
    <row r="27" spans="1:10" ht="31.5">
      <c r="A27" s="81" t="s">
        <v>346</v>
      </c>
      <c r="B27" s="82" t="s">
        <v>347</v>
      </c>
      <c r="C27" s="208" t="s">
        <v>348</v>
      </c>
      <c r="D27" s="81">
        <v>1</v>
      </c>
      <c r="E27" s="84">
        <v>1</v>
      </c>
      <c r="F27" s="85">
        <v>1</v>
      </c>
      <c r="G27" s="85">
        <v>5</v>
      </c>
      <c r="H27" s="86">
        <f t="shared" si="0"/>
        <v>11</v>
      </c>
      <c r="I27" s="87"/>
      <c r="J27" s="88">
        <f t="shared" si="1"/>
        <v>0</v>
      </c>
    </row>
    <row r="28" spans="1:10" ht="15.75">
      <c r="A28" s="81" t="s">
        <v>349</v>
      </c>
      <c r="B28" s="82" t="s">
        <v>347</v>
      </c>
      <c r="C28" s="206" t="s">
        <v>350</v>
      </c>
      <c r="D28" s="81" t="s">
        <v>254</v>
      </c>
      <c r="E28" s="84">
        <v>1</v>
      </c>
      <c r="F28" s="85">
        <v>3</v>
      </c>
      <c r="G28" s="85">
        <v>10</v>
      </c>
      <c r="H28" s="86">
        <f t="shared" si="0"/>
        <v>28</v>
      </c>
      <c r="I28" s="87">
        <v>28</v>
      </c>
      <c r="J28" s="88">
        <f t="shared" si="1"/>
        <v>2.5454545454545454</v>
      </c>
    </row>
    <row r="29" spans="1:10" ht="15.75">
      <c r="A29" s="81" t="s">
        <v>351</v>
      </c>
      <c r="B29" s="82" t="s">
        <v>347</v>
      </c>
      <c r="C29" s="208" t="s">
        <v>352</v>
      </c>
      <c r="D29" s="81" t="s">
        <v>254</v>
      </c>
      <c r="E29" s="84">
        <v>1</v>
      </c>
      <c r="F29" s="85">
        <v>5</v>
      </c>
      <c r="G29" s="85">
        <v>25</v>
      </c>
      <c r="H29" s="86">
        <f t="shared" si="0"/>
        <v>55</v>
      </c>
      <c r="I29" s="87">
        <v>55</v>
      </c>
      <c r="J29" s="88">
        <f t="shared" si="1"/>
        <v>5</v>
      </c>
    </row>
    <row r="30" spans="1:10" ht="15.75">
      <c r="A30" s="81" t="s">
        <v>353</v>
      </c>
      <c r="B30" s="82" t="s">
        <v>347</v>
      </c>
      <c r="C30" s="206" t="s">
        <v>354</v>
      </c>
      <c r="D30" s="81" t="s">
        <v>269</v>
      </c>
      <c r="E30" s="84">
        <v>3</v>
      </c>
      <c r="F30" s="85">
        <v>5</v>
      </c>
      <c r="G30" s="85">
        <v>15</v>
      </c>
      <c r="H30" s="86">
        <f t="shared" si="0"/>
        <v>45</v>
      </c>
      <c r="I30" s="87">
        <v>45</v>
      </c>
      <c r="J30" s="88">
        <f t="shared" si="1"/>
        <v>4.0909090909090908</v>
      </c>
    </row>
    <row r="31" spans="1:10" ht="15.75">
      <c r="A31" s="81" t="s">
        <v>355</v>
      </c>
      <c r="B31" s="82" t="s">
        <v>356</v>
      </c>
      <c r="C31" s="206" t="s">
        <v>357</v>
      </c>
      <c r="D31" s="81" t="s">
        <v>254</v>
      </c>
      <c r="E31" s="84" t="s">
        <v>584</v>
      </c>
      <c r="F31" s="85">
        <v>1</v>
      </c>
      <c r="G31" s="85">
        <v>5</v>
      </c>
      <c r="H31" s="86">
        <f t="shared" si="0"/>
        <v>11</v>
      </c>
      <c r="I31" s="87"/>
      <c r="J31" s="88">
        <f t="shared" si="1"/>
        <v>0</v>
      </c>
    </row>
    <row r="32" spans="1:10" ht="15.75">
      <c r="A32" s="81" t="s">
        <v>358</v>
      </c>
      <c r="B32" s="82" t="s">
        <v>356</v>
      </c>
      <c r="C32" s="206" t="s">
        <v>359</v>
      </c>
      <c r="D32" s="81" t="s">
        <v>254</v>
      </c>
      <c r="E32" s="84">
        <v>1</v>
      </c>
      <c r="F32" s="85">
        <v>2</v>
      </c>
      <c r="G32" s="85">
        <v>5</v>
      </c>
      <c r="H32" s="86">
        <f t="shared" si="0"/>
        <v>17</v>
      </c>
      <c r="I32" s="87">
        <v>17</v>
      </c>
      <c r="J32" s="88">
        <f t="shared" si="1"/>
        <v>1.5454545454545454</v>
      </c>
    </row>
    <row r="33" spans="1:10" ht="15.75">
      <c r="A33" s="81" t="s">
        <v>360</v>
      </c>
      <c r="B33" s="82" t="s">
        <v>356</v>
      </c>
      <c r="C33" s="206" t="s">
        <v>361</v>
      </c>
      <c r="D33" s="81" t="s">
        <v>254</v>
      </c>
      <c r="E33" s="84" t="s">
        <v>584</v>
      </c>
      <c r="F33" s="85">
        <v>2</v>
      </c>
      <c r="G33" s="85">
        <v>5</v>
      </c>
      <c r="H33" s="86">
        <f t="shared" si="0"/>
        <v>17</v>
      </c>
      <c r="I33" s="87"/>
      <c r="J33" s="88">
        <f t="shared" si="1"/>
        <v>0</v>
      </c>
    </row>
    <row r="34" spans="1:10" ht="15.75">
      <c r="A34" s="81" t="s">
        <v>362</v>
      </c>
      <c r="B34" s="82" t="s">
        <v>356</v>
      </c>
      <c r="C34" s="206" t="s">
        <v>363</v>
      </c>
      <c r="D34" s="81" t="s">
        <v>254</v>
      </c>
      <c r="E34" s="84">
        <v>2</v>
      </c>
      <c r="F34" s="85">
        <v>3</v>
      </c>
      <c r="G34" s="85">
        <v>10</v>
      </c>
      <c r="H34" s="86">
        <f t="shared" si="0"/>
        <v>28</v>
      </c>
      <c r="I34" s="87">
        <v>28</v>
      </c>
      <c r="J34" s="88">
        <f t="shared" si="1"/>
        <v>2.5454545454545454</v>
      </c>
    </row>
    <row r="35" spans="1:10" ht="15.75">
      <c r="A35" s="81" t="s">
        <v>364</v>
      </c>
      <c r="B35" s="82" t="s">
        <v>356</v>
      </c>
      <c r="C35" s="206" t="s">
        <v>365</v>
      </c>
      <c r="D35" s="81" t="s">
        <v>254</v>
      </c>
      <c r="E35" s="84" t="s">
        <v>584</v>
      </c>
      <c r="F35" s="85">
        <v>2</v>
      </c>
      <c r="G35" s="85">
        <v>5</v>
      </c>
      <c r="H35" s="86">
        <f t="shared" si="0"/>
        <v>17</v>
      </c>
      <c r="I35" s="87"/>
      <c r="J35" s="88">
        <f t="shared" si="1"/>
        <v>0</v>
      </c>
    </row>
    <row r="36" spans="1:10" ht="15.75">
      <c r="A36" s="81" t="s">
        <v>366</v>
      </c>
      <c r="B36" s="82" t="s">
        <v>367</v>
      </c>
      <c r="C36" s="206" t="s">
        <v>368</v>
      </c>
      <c r="D36" s="81" t="s">
        <v>369</v>
      </c>
      <c r="E36" s="84">
        <v>2</v>
      </c>
      <c r="F36" s="85"/>
      <c r="G36" s="85">
        <v>5</v>
      </c>
      <c r="H36" s="86">
        <f t="shared" si="0"/>
        <v>5</v>
      </c>
      <c r="I36" s="87">
        <v>5</v>
      </c>
      <c r="J36" s="88">
        <f t="shared" si="1"/>
        <v>0.45454545454545459</v>
      </c>
    </row>
    <row r="37" spans="1:10" ht="15.75">
      <c r="A37" s="81" t="s">
        <v>370</v>
      </c>
      <c r="B37" s="82" t="s">
        <v>367</v>
      </c>
      <c r="C37" s="206" t="s">
        <v>371</v>
      </c>
      <c r="D37" s="81">
        <v>2</v>
      </c>
      <c r="E37" s="92" t="s">
        <v>584</v>
      </c>
      <c r="F37" s="85">
        <v>5</v>
      </c>
      <c r="G37" s="85">
        <v>25</v>
      </c>
      <c r="H37" s="86">
        <f t="shared" si="0"/>
        <v>55</v>
      </c>
      <c r="I37" s="87"/>
      <c r="J37" s="88">
        <f t="shared" si="1"/>
        <v>0</v>
      </c>
    </row>
    <row r="38" spans="1:10" ht="15.75">
      <c r="A38" s="81" t="s">
        <v>372</v>
      </c>
      <c r="B38" s="82" t="s">
        <v>367</v>
      </c>
      <c r="C38" s="206" t="s">
        <v>373</v>
      </c>
      <c r="D38" s="81" t="s">
        <v>374</v>
      </c>
      <c r="E38" s="84">
        <v>2</v>
      </c>
      <c r="F38" s="85">
        <v>5</v>
      </c>
      <c r="G38" s="85">
        <v>5</v>
      </c>
      <c r="H38" s="86">
        <f t="shared" si="0"/>
        <v>35</v>
      </c>
      <c r="I38" s="87">
        <v>35</v>
      </c>
      <c r="J38" s="88">
        <f t="shared" si="1"/>
        <v>3.1818181818181817</v>
      </c>
    </row>
    <row r="39" spans="1:10" ht="15.75">
      <c r="A39" s="81" t="s">
        <v>375</v>
      </c>
      <c r="B39" s="82" t="s">
        <v>367</v>
      </c>
      <c r="C39" s="206" t="s">
        <v>376</v>
      </c>
      <c r="D39" s="81" t="s">
        <v>374</v>
      </c>
      <c r="E39" s="84">
        <v>3</v>
      </c>
      <c r="F39" s="85">
        <v>3</v>
      </c>
      <c r="G39" s="85">
        <v>5</v>
      </c>
      <c r="H39" s="86">
        <f t="shared" si="0"/>
        <v>23</v>
      </c>
      <c r="I39" s="87">
        <v>23</v>
      </c>
      <c r="J39" s="88">
        <f t="shared" si="1"/>
        <v>2.0909090909090908</v>
      </c>
    </row>
    <row r="40" spans="1:10" ht="15.75">
      <c r="A40" s="81" t="s">
        <v>377</v>
      </c>
      <c r="B40" s="82" t="s">
        <v>378</v>
      </c>
      <c r="C40" s="206" t="s">
        <v>379</v>
      </c>
      <c r="D40" s="81" t="s">
        <v>374</v>
      </c>
      <c r="E40" s="84">
        <v>3</v>
      </c>
      <c r="F40" s="85">
        <v>1</v>
      </c>
      <c r="G40" s="85">
        <v>5</v>
      </c>
      <c r="H40" s="86">
        <f t="shared" si="0"/>
        <v>11</v>
      </c>
      <c r="I40" s="87">
        <v>11</v>
      </c>
      <c r="J40" s="88">
        <f t="shared" si="1"/>
        <v>1</v>
      </c>
    </row>
    <row r="41" spans="1:10" ht="31.5">
      <c r="A41" s="81" t="s">
        <v>380</v>
      </c>
      <c r="B41" s="82" t="s">
        <v>378</v>
      </c>
      <c r="C41" s="208" t="s">
        <v>381</v>
      </c>
      <c r="D41" s="81" t="s">
        <v>374</v>
      </c>
      <c r="E41" s="84">
        <v>2</v>
      </c>
      <c r="F41" s="85">
        <v>2</v>
      </c>
      <c r="G41" s="85">
        <v>5</v>
      </c>
      <c r="H41" s="86">
        <f t="shared" si="0"/>
        <v>17</v>
      </c>
      <c r="I41" s="87">
        <v>17</v>
      </c>
      <c r="J41" s="88">
        <f t="shared" si="1"/>
        <v>1.5454545454545454</v>
      </c>
    </row>
    <row r="42" spans="1:10" ht="31.5">
      <c r="A42" s="81" t="s">
        <v>382</v>
      </c>
      <c r="B42" s="82" t="s">
        <v>378</v>
      </c>
      <c r="C42" s="206" t="s">
        <v>383</v>
      </c>
      <c r="D42" s="81" t="s">
        <v>374</v>
      </c>
      <c r="E42" s="84"/>
      <c r="F42" s="85">
        <v>1</v>
      </c>
      <c r="G42" s="85">
        <v>5</v>
      </c>
      <c r="H42" s="86">
        <f t="shared" si="0"/>
        <v>11</v>
      </c>
      <c r="I42" s="87"/>
      <c r="J42" s="88">
        <f t="shared" si="1"/>
        <v>0</v>
      </c>
    </row>
    <row r="43" spans="1:10" ht="15.75">
      <c r="A43" s="81" t="s">
        <v>384</v>
      </c>
      <c r="B43" s="82" t="s">
        <v>378</v>
      </c>
      <c r="C43" s="206" t="s">
        <v>385</v>
      </c>
      <c r="D43" s="81" t="s">
        <v>374</v>
      </c>
      <c r="E43" s="84">
        <v>2</v>
      </c>
      <c r="F43" s="85">
        <v>2</v>
      </c>
      <c r="G43" s="85">
        <v>5</v>
      </c>
      <c r="H43" s="86">
        <f t="shared" si="0"/>
        <v>17</v>
      </c>
      <c r="I43" s="87">
        <v>17</v>
      </c>
      <c r="J43" s="88">
        <f t="shared" si="1"/>
        <v>1.5454545454545454</v>
      </c>
    </row>
    <row r="44" spans="1:10" ht="15.75">
      <c r="A44" s="81" t="s">
        <v>386</v>
      </c>
      <c r="B44" s="82" t="s">
        <v>378</v>
      </c>
      <c r="C44" s="206" t="s">
        <v>387</v>
      </c>
      <c r="D44" s="81" t="s">
        <v>374</v>
      </c>
      <c r="E44" s="84" t="s">
        <v>584</v>
      </c>
      <c r="F44" s="85">
        <v>3</v>
      </c>
      <c r="G44" s="85">
        <v>10</v>
      </c>
      <c r="H44" s="86">
        <f t="shared" si="0"/>
        <v>28</v>
      </c>
      <c r="I44" s="87"/>
      <c r="J44" s="88">
        <f t="shared" si="1"/>
        <v>0</v>
      </c>
    </row>
    <row r="45" spans="1:10" ht="15.75">
      <c r="A45" s="81" t="s">
        <v>388</v>
      </c>
      <c r="B45" s="82" t="s">
        <v>389</v>
      </c>
      <c r="C45" s="206" t="s">
        <v>390</v>
      </c>
      <c r="D45" s="93" t="s">
        <v>374</v>
      </c>
      <c r="E45" s="92" t="s">
        <v>584</v>
      </c>
      <c r="F45" s="85">
        <v>3</v>
      </c>
      <c r="G45" s="85">
        <v>10</v>
      </c>
      <c r="H45" s="86">
        <f t="shared" si="0"/>
        <v>28</v>
      </c>
      <c r="I45" s="87"/>
      <c r="J45" s="88">
        <f t="shared" si="1"/>
        <v>0</v>
      </c>
    </row>
    <row r="46" spans="1:10" ht="15.75">
      <c r="A46" s="81" t="s">
        <v>391</v>
      </c>
      <c r="B46" s="82" t="s">
        <v>389</v>
      </c>
      <c r="C46" s="206" t="s">
        <v>392</v>
      </c>
      <c r="D46" s="81" t="s">
        <v>264</v>
      </c>
      <c r="E46" s="84" t="s">
        <v>584</v>
      </c>
      <c r="F46" s="85"/>
      <c r="G46" s="85">
        <v>15</v>
      </c>
      <c r="H46" s="86">
        <f t="shared" si="0"/>
        <v>15</v>
      </c>
      <c r="I46" s="87"/>
      <c r="J46" s="88">
        <f t="shared" si="1"/>
        <v>0</v>
      </c>
    </row>
    <row r="47" spans="1:10" ht="15.75">
      <c r="A47" s="81" t="s">
        <v>393</v>
      </c>
      <c r="B47" s="82" t="s">
        <v>389</v>
      </c>
      <c r="C47" s="206" t="s">
        <v>394</v>
      </c>
      <c r="D47" s="81" t="s">
        <v>264</v>
      </c>
      <c r="E47" s="84" t="s">
        <v>584</v>
      </c>
      <c r="F47" s="85"/>
      <c r="G47" s="85">
        <v>15</v>
      </c>
      <c r="H47" s="86">
        <f t="shared" si="0"/>
        <v>15</v>
      </c>
      <c r="I47" s="87"/>
      <c r="J47" s="88">
        <f t="shared" si="1"/>
        <v>0</v>
      </c>
    </row>
    <row r="48" spans="1:10" ht="15.7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25" priority="1" operator="greaterThan">
      <formula>0.1</formula>
    </cfRule>
    <cfRule type="cellIs" dxfId="2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21" zoomScale="60" zoomScaleNormal="60" workbookViewId="0">
      <selection sqref="A1:O62"/>
    </sheetView>
  </sheetViews>
  <sheetFormatPr baseColWidth="10" defaultRowHeight="15"/>
  <cols>
    <col min="2" max="2" width="30.88671875" bestFit="1" customWidth="1"/>
    <col min="15" max="15" width="12.109375" bestFit="1" customWidth="1"/>
  </cols>
  <sheetData>
    <row r="1" spans="2:15" ht="15.75" thickBot="1"/>
    <row r="2" spans="2:15" ht="23.25">
      <c r="B2" s="232" t="s">
        <v>492</v>
      </c>
      <c r="C2" s="233"/>
      <c r="D2" s="233"/>
      <c r="E2" s="233"/>
      <c r="F2" s="233"/>
      <c r="G2" s="233"/>
      <c r="H2" s="233"/>
      <c r="I2" s="233"/>
      <c r="J2" s="233"/>
      <c r="K2" s="233"/>
      <c r="L2" s="233"/>
      <c r="M2" s="233"/>
      <c r="N2" s="233"/>
      <c r="O2" s="234"/>
    </row>
    <row r="3" spans="2:15">
      <c r="B3" s="235" t="s">
        <v>493</v>
      </c>
      <c r="C3" s="236"/>
      <c r="D3" s="236"/>
      <c r="E3" s="236"/>
      <c r="F3" s="236"/>
      <c r="G3" s="236"/>
      <c r="H3" s="236"/>
      <c r="I3" s="236"/>
      <c r="J3" s="236"/>
      <c r="K3" s="236"/>
      <c r="L3" s="236"/>
      <c r="M3" s="236"/>
      <c r="N3" s="236"/>
      <c r="O3" s="237"/>
    </row>
    <row r="4" spans="2:15" ht="15.75">
      <c r="B4" s="238" t="s">
        <v>37</v>
      </c>
      <c r="C4" s="239"/>
      <c r="D4" s="239"/>
      <c r="E4" s="239"/>
      <c r="F4" s="239"/>
      <c r="G4" s="239"/>
      <c r="H4" s="239"/>
      <c r="I4" s="239"/>
      <c r="J4" s="239"/>
      <c r="K4" s="239"/>
      <c r="L4" s="239"/>
      <c r="M4" s="239"/>
      <c r="N4" s="239"/>
      <c r="O4" s="240"/>
    </row>
    <row r="5" spans="2:15" ht="33.950000000000003" customHeight="1" thickBot="1">
      <c r="B5" s="241" t="s">
        <v>494</v>
      </c>
      <c r="C5" s="242"/>
      <c r="D5" s="242"/>
      <c r="E5" s="242"/>
      <c r="F5" s="242"/>
      <c r="G5" s="242"/>
      <c r="H5" s="242"/>
      <c r="I5" s="242"/>
      <c r="J5" s="242"/>
      <c r="K5" s="242"/>
      <c r="L5" s="242"/>
      <c r="M5" s="242"/>
      <c r="N5" s="242"/>
      <c r="O5" s="243"/>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5.75" thickBot="1">
      <c r="E29" s="190"/>
      <c r="F29" s="191"/>
      <c r="G29" s="191"/>
      <c r="H29" s="191"/>
      <c r="I29" s="191"/>
      <c r="J29" s="191" t="s">
        <v>514</v>
      </c>
      <c r="K29" s="191" t="s">
        <v>516</v>
      </c>
      <c r="L29" s="191"/>
      <c r="M29" s="191"/>
      <c r="N29" s="191"/>
      <c r="O29" s="195" t="s">
        <v>517</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23" priority="6">
      <formula>($C$15=1)</formula>
    </cfRule>
  </conditionalFormatting>
  <conditionalFormatting sqref="E14:O20">
    <cfRule type="expression" dxfId="22" priority="5">
      <formula>($C$15=2)</formula>
    </cfRule>
  </conditionalFormatting>
  <conditionalFormatting sqref="E22:O29">
    <cfRule type="expression" dxfId="21" priority="4">
      <formula>($C$15=3)</formula>
    </cfRule>
  </conditionalFormatting>
  <conditionalFormatting sqref="E31:O39">
    <cfRule type="expression" dxfId="20" priority="3">
      <formula>($C$15=4)</formula>
    </cfRule>
  </conditionalFormatting>
  <conditionalFormatting sqref="E41:O50">
    <cfRule type="expression" dxfId="19" priority="2">
      <formula>($C$15=5)</formula>
    </cfRule>
  </conditionalFormatting>
  <conditionalFormatting sqref="E52:O62">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D16" workbookViewId="0">
      <selection activeCell="P26" sqref="P26"/>
    </sheetView>
  </sheetViews>
  <sheetFormatPr baseColWidth="10" defaultRowHeight="15"/>
  <sheetData>
    <row r="1" spans="2:15" ht="15.75" thickBot="1"/>
    <row r="2" spans="2:15" ht="23.25">
      <c r="B2" s="232" t="s">
        <v>492</v>
      </c>
      <c r="C2" s="233"/>
      <c r="D2" s="233"/>
      <c r="E2" s="233"/>
      <c r="F2" s="233"/>
      <c r="G2" s="233"/>
      <c r="H2" s="233"/>
      <c r="I2" s="233"/>
      <c r="J2" s="233"/>
      <c r="K2" s="233"/>
      <c r="L2" s="233"/>
      <c r="M2" s="233"/>
      <c r="N2" s="233"/>
      <c r="O2" s="234"/>
    </row>
    <row r="3" spans="2:15">
      <c r="B3" s="235" t="s">
        <v>493</v>
      </c>
      <c r="C3" s="236"/>
      <c r="D3" s="236"/>
      <c r="E3" s="236"/>
      <c r="F3" s="236"/>
      <c r="G3" s="236"/>
      <c r="H3" s="236"/>
      <c r="I3" s="236"/>
      <c r="J3" s="236"/>
      <c r="K3" s="236"/>
      <c r="L3" s="236"/>
      <c r="M3" s="236"/>
      <c r="N3" s="236"/>
      <c r="O3" s="237"/>
    </row>
    <row r="4" spans="2:15" ht="15.75">
      <c r="B4" s="238" t="s">
        <v>37</v>
      </c>
      <c r="C4" s="239"/>
      <c r="D4" s="239"/>
      <c r="E4" s="239"/>
      <c r="F4" s="239"/>
      <c r="G4" s="239"/>
      <c r="H4" s="239"/>
      <c r="I4" s="239"/>
      <c r="J4" s="239"/>
      <c r="K4" s="239"/>
      <c r="L4" s="239"/>
      <c r="M4" s="239"/>
      <c r="N4" s="239"/>
      <c r="O4" s="240"/>
    </row>
    <row r="5" spans="2:15" ht="15.75" thickBot="1">
      <c r="B5" s="241" t="s">
        <v>494</v>
      </c>
      <c r="C5" s="242"/>
      <c r="D5" s="242"/>
      <c r="E5" s="242"/>
      <c r="F5" s="242"/>
      <c r="G5" s="242"/>
      <c r="H5" s="242"/>
      <c r="I5" s="242"/>
      <c r="J5" s="242"/>
      <c r="K5" s="242"/>
      <c r="L5" s="242"/>
      <c r="M5" s="242"/>
      <c r="N5" s="242"/>
      <c r="O5" s="243"/>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t="s">
        <v>504</v>
      </c>
      <c r="G25" s="188" t="s">
        <v>509</v>
      </c>
      <c r="H25" s="188"/>
      <c r="I25" s="188"/>
      <c r="J25" s="188" t="s">
        <v>498</v>
      </c>
      <c r="K25" s="188" t="s">
        <v>499</v>
      </c>
      <c r="L25" s="188"/>
      <c r="M25" s="188"/>
      <c r="N25" s="188"/>
      <c r="O25" s="210">
        <v>0.2</v>
      </c>
    </row>
    <row r="26" spans="2:15">
      <c r="E26" s="187" t="s">
        <v>501</v>
      </c>
      <c r="F26" s="188"/>
      <c r="G26" s="188" t="s">
        <v>514</v>
      </c>
      <c r="H26" s="188"/>
      <c r="I26" s="188"/>
      <c r="J26" s="188" t="s">
        <v>501</v>
      </c>
      <c r="K26" s="188" t="s">
        <v>502</v>
      </c>
      <c r="L26" s="188"/>
      <c r="M26" s="188"/>
      <c r="N26" s="188"/>
      <c r="O26" s="210">
        <v>0.1</v>
      </c>
    </row>
    <row r="27" spans="2:15">
      <c r="E27" s="187"/>
      <c r="F27" s="188"/>
      <c r="G27" s="188"/>
      <c r="H27" s="188"/>
      <c r="I27" s="188"/>
      <c r="J27" s="188" t="s">
        <v>504</v>
      </c>
      <c r="K27" s="188" t="s">
        <v>505</v>
      </c>
      <c r="L27" s="188"/>
      <c r="M27" s="188"/>
      <c r="N27" s="188"/>
      <c r="O27" s="210">
        <v>0.35</v>
      </c>
    </row>
    <row r="28" spans="2:15">
      <c r="E28" s="187"/>
      <c r="F28" s="188"/>
      <c r="G28" s="188"/>
      <c r="H28" s="188"/>
      <c r="I28" s="188"/>
      <c r="J28" s="188" t="s">
        <v>509</v>
      </c>
      <c r="K28" s="188" t="s">
        <v>511</v>
      </c>
      <c r="L28" s="188"/>
      <c r="M28" s="188"/>
      <c r="N28" s="188"/>
      <c r="O28" s="210">
        <v>0.3</v>
      </c>
    </row>
    <row r="29" spans="2:15" ht="15.75" thickBot="1">
      <c r="E29" s="190"/>
      <c r="F29" s="191"/>
      <c r="G29" s="191"/>
      <c r="H29" s="191"/>
      <c r="I29" s="191"/>
      <c r="J29" s="191" t="s">
        <v>514</v>
      </c>
      <c r="K29" s="191" t="s">
        <v>516</v>
      </c>
      <c r="L29" s="191"/>
      <c r="M29" s="191"/>
      <c r="N29" s="191"/>
      <c r="O29" s="211">
        <v>0.05</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mergeCells count="4">
    <mergeCell ref="B2:O2"/>
    <mergeCell ref="B3:O3"/>
    <mergeCell ref="B4:O4"/>
    <mergeCell ref="B5:O5"/>
  </mergeCells>
  <conditionalFormatting sqref="E7:O12">
    <cfRule type="expression" dxfId="17" priority="6">
      <formula>($C$15=1)</formula>
    </cfRule>
  </conditionalFormatting>
  <conditionalFormatting sqref="E14:O20">
    <cfRule type="expression" dxfId="16" priority="5">
      <formula>($C$15=2)</formula>
    </cfRule>
  </conditionalFormatting>
  <conditionalFormatting sqref="E22:O29">
    <cfRule type="expression" dxfId="15" priority="4">
      <formula>($C$15=3)</formula>
    </cfRule>
  </conditionalFormatting>
  <conditionalFormatting sqref="E31:O39">
    <cfRule type="expression" dxfId="14" priority="3">
      <formula>($C$15=4)</formula>
    </cfRule>
  </conditionalFormatting>
  <conditionalFormatting sqref="E41:O50">
    <cfRule type="expression" dxfId="13" priority="2">
      <formula>($C$15=5)</formula>
    </cfRule>
  </conditionalFormatting>
  <conditionalFormatting sqref="E52:O62">
    <cfRule type="expression" dxfId="12" priority="1">
      <formula>($C$15=6)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topLeftCell="B4" workbookViewId="0">
      <selection activeCell="J14" sqref="J14"/>
    </sheetView>
  </sheetViews>
  <sheetFormatPr baseColWidth="10" defaultRowHeight="15"/>
  <cols>
    <col min="2" max="2" width="51.6640625" bestFit="1" customWidth="1"/>
    <col min="3" max="3" width="9.33203125" customWidth="1"/>
    <col min="6" max="6" width="15.109375" customWidth="1"/>
    <col min="7" max="7" width="55.88671875" bestFit="1" customWidth="1"/>
    <col min="8" max="8" width="10.33203125" bestFit="1" customWidth="1"/>
    <col min="10" max="10" width="11.88671875" bestFit="1" customWidth="1"/>
    <col min="11" max="11" width="11" bestFit="1" customWidth="1"/>
  </cols>
  <sheetData>
    <row r="1" spans="2:15" ht="15.75" thickBot="1"/>
    <row r="2" spans="2:15" ht="23.25">
      <c r="B2" s="232" t="s">
        <v>434</v>
      </c>
      <c r="C2" s="233"/>
      <c r="D2" s="233"/>
      <c r="E2" s="233"/>
      <c r="F2" s="233"/>
      <c r="G2" s="233"/>
      <c r="H2" s="233"/>
      <c r="I2" s="233"/>
      <c r="J2" s="233"/>
      <c r="K2" s="234"/>
      <c r="L2" s="113"/>
      <c r="M2" s="113"/>
      <c r="N2" s="113"/>
      <c r="O2" s="113"/>
    </row>
    <row r="3" spans="2:15" ht="33.950000000000003" customHeight="1">
      <c r="B3" s="235" t="s">
        <v>435</v>
      </c>
      <c r="C3" s="236"/>
      <c r="D3" s="236"/>
      <c r="E3" s="236"/>
      <c r="F3" s="236"/>
      <c r="G3" s="236"/>
      <c r="H3" s="236"/>
      <c r="I3" s="236"/>
      <c r="J3" s="236"/>
      <c r="K3" s="237"/>
      <c r="L3" s="114"/>
      <c r="M3" s="114"/>
      <c r="N3" s="114"/>
      <c r="O3" s="114"/>
    </row>
    <row r="4" spans="2:15" ht="15.75">
      <c r="B4" s="238" t="s">
        <v>37</v>
      </c>
      <c r="C4" s="239"/>
      <c r="D4" s="239"/>
      <c r="E4" s="239"/>
      <c r="F4" s="239"/>
      <c r="G4" s="239"/>
      <c r="H4" s="239"/>
      <c r="I4" s="239"/>
      <c r="J4" s="239"/>
      <c r="K4" s="240"/>
      <c r="L4" s="114"/>
      <c r="M4" s="114"/>
      <c r="N4" s="114"/>
      <c r="O4" s="114"/>
    </row>
    <row r="5" spans="2:15" ht="33.950000000000003" customHeight="1" thickBot="1">
      <c r="B5" s="241" t="s">
        <v>436</v>
      </c>
      <c r="C5" s="242"/>
      <c r="D5" s="242"/>
      <c r="E5" s="242"/>
      <c r="F5" s="242"/>
      <c r="G5" s="242"/>
      <c r="H5" s="242"/>
      <c r="I5" s="242"/>
      <c r="J5" s="242"/>
      <c r="K5" s="243"/>
      <c r="L5" s="114"/>
      <c r="M5" s="114"/>
      <c r="N5" s="114"/>
      <c r="O5" s="114"/>
    </row>
    <row r="7" spans="2:15" ht="20.25">
      <c r="B7" s="3" t="s">
        <v>437</v>
      </c>
    </row>
    <row r="8" spans="2:15" ht="15.75" thickBot="1">
      <c r="B8" s="1" t="s">
        <v>22</v>
      </c>
      <c r="C8" s="1">
        <v>30</v>
      </c>
    </row>
    <row r="9" spans="2:15" ht="15.75" thickBot="1">
      <c r="B9" s="1" t="s">
        <v>23</v>
      </c>
      <c r="C9" s="1">
        <v>100</v>
      </c>
      <c r="F9" s="115" t="s">
        <v>438</v>
      </c>
      <c r="G9" s="116" t="s">
        <v>439</v>
      </c>
      <c r="H9" s="116" t="s">
        <v>440</v>
      </c>
      <c r="I9" s="116" t="s">
        <v>143</v>
      </c>
      <c r="J9" s="116" t="s">
        <v>215</v>
      </c>
      <c r="K9" s="117" t="s">
        <v>231</v>
      </c>
    </row>
    <row r="10" spans="2:15" ht="15" customHeight="1">
      <c r="B10" s="1" t="s">
        <v>24</v>
      </c>
      <c r="C10" s="1">
        <v>20</v>
      </c>
      <c r="E10" s="271" t="s">
        <v>441</v>
      </c>
      <c r="F10" s="275"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72"/>
      <c r="F11" s="276"/>
      <c r="G11" s="1" t="s">
        <v>445</v>
      </c>
      <c r="H11" s="1" t="s">
        <v>444</v>
      </c>
      <c r="I11" s="1">
        <v>2</v>
      </c>
      <c r="J11" s="118">
        <f t="shared" si="0"/>
        <v>22.222222222222221</v>
      </c>
      <c r="K11" s="119">
        <f t="shared" si="1"/>
        <v>2.2222222222222223</v>
      </c>
    </row>
    <row r="12" spans="2:15">
      <c r="E12" s="272"/>
      <c r="F12" s="276"/>
      <c r="G12" s="1" t="s">
        <v>446</v>
      </c>
      <c r="H12" s="1" t="s">
        <v>444</v>
      </c>
      <c r="I12" s="1">
        <v>2</v>
      </c>
      <c r="J12" s="118">
        <f t="shared" si="0"/>
        <v>22.222222222222221</v>
      </c>
      <c r="K12" s="119">
        <f t="shared" si="1"/>
        <v>2.2222222222222223</v>
      </c>
    </row>
    <row r="13" spans="2:15">
      <c r="B13" s="1" t="s">
        <v>447</v>
      </c>
      <c r="C13" s="120">
        <v>10</v>
      </c>
      <c r="E13" s="272"/>
      <c r="F13" s="277"/>
      <c r="G13" s="1" t="s">
        <v>448</v>
      </c>
      <c r="H13" s="1" t="s">
        <v>444</v>
      </c>
      <c r="I13" s="1">
        <v>2</v>
      </c>
      <c r="J13" s="118">
        <f t="shared" si="0"/>
        <v>22.222222222222221</v>
      </c>
      <c r="K13" s="119">
        <f t="shared" si="1"/>
        <v>2.2222222222222223</v>
      </c>
    </row>
    <row r="14" spans="2:15">
      <c r="B14" s="1" t="s">
        <v>449</v>
      </c>
      <c r="C14" s="120">
        <v>1</v>
      </c>
      <c r="E14" s="272"/>
      <c r="F14" s="278" t="s">
        <v>450</v>
      </c>
      <c r="G14" s="1" t="s">
        <v>451</v>
      </c>
      <c r="H14" s="1" t="s">
        <v>444</v>
      </c>
      <c r="I14" s="1">
        <v>1</v>
      </c>
      <c r="J14" s="118">
        <f t="shared" si="0"/>
        <v>11.111111111111111</v>
      </c>
      <c r="K14" s="119">
        <f t="shared" si="1"/>
        <v>1.1111111111111112</v>
      </c>
    </row>
    <row r="15" spans="2:15" ht="15" customHeight="1">
      <c r="B15" s="121" t="s">
        <v>452</v>
      </c>
      <c r="C15" s="1">
        <v>200</v>
      </c>
      <c r="E15" s="272"/>
      <c r="F15" s="279"/>
      <c r="G15" s="122" t="s">
        <v>453</v>
      </c>
      <c r="H15" s="122" t="s">
        <v>444</v>
      </c>
      <c r="I15" s="122">
        <v>1</v>
      </c>
      <c r="J15" s="123">
        <f t="shared" si="0"/>
        <v>11.111111111111111</v>
      </c>
      <c r="K15" s="124">
        <f t="shared" si="1"/>
        <v>1.1111111111111112</v>
      </c>
    </row>
    <row r="16" spans="2:15" ht="15.75" thickBot="1">
      <c r="B16" s="121" t="s">
        <v>454</v>
      </c>
      <c r="C16" s="1">
        <v>20</v>
      </c>
      <c r="E16" s="273"/>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0.25">
      <c r="B19" s="6" t="s">
        <v>458</v>
      </c>
    </row>
    <row r="20" spans="2:11" ht="15.75" thickBot="1">
      <c r="B20" s="1" t="s">
        <v>26</v>
      </c>
      <c r="C20" s="1">
        <f>'Principal - ABP'!J19</f>
        <v>0</v>
      </c>
      <c r="J20" s="94"/>
      <c r="K20" s="94"/>
    </row>
    <row r="21" spans="2:11">
      <c r="B21" s="1" t="s">
        <v>27</v>
      </c>
      <c r="C21" s="1">
        <f>C9*C20</f>
        <v>0</v>
      </c>
      <c r="E21" s="271" t="s">
        <v>459</v>
      </c>
      <c r="F21" s="132"/>
      <c r="G21" s="133" t="s">
        <v>460</v>
      </c>
      <c r="H21" s="133" t="s">
        <v>444</v>
      </c>
      <c r="I21" s="133">
        <v>3</v>
      </c>
      <c r="J21" s="134">
        <f>($C$15/$I$34)*I21</f>
        <v>33.333333333333329</v>
      </c>
      <c r="K21" s="135">
        <f>($C$16/$I$34)*I21</f>
        <v>3.3333333333333335</v>
      </c>
    </row>
    <row r="22" spans="2:11">
      <c r="B22" s="1" t="s">
        <v>30</v>
      </c>
      <c r="C22" s="1">
        <f>C20*10</f>
        <v>0</v>
      </c>
      <c r="E22" s="272"/>
      <c r="F22" s="136"/>
      <c r="G22" s="122"/>
      <c r="H22" s="122"/>
      <c r="I22" s="122"/>
      <c r="J22" s="123"/>
      <c r="K22" s="124"/>
    </row>
    <row r="23" spans="2:11" ht="15.75" thickBot="1">
      <c r="B23" s="121" t="s">
        <v>461</v>
      </c>
      <c r="C23" s="137">
        <f>J18/J34</f>
        <v>0.66666666666666674</v>
      </c>
      <c r="E23" s="273"/>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5.75" thickBot="1"/>
    <row r="26" spans="2:11">
      <c r="E26" s="271" t="s">
        <v>464</v>
      </c>
      <c r="F26" s="132"/>
      <c r="G26" s="133" t="s">
        <v>465</v>
      </c>
      <c r="H26" s="133" t="s">
        <v>444</v>
      </c>
      <c r="I26" s="133">
        <v>2</v>
      </c>
      <c r="J26" s="134">
        <f>($C$15/$I$34)*I26</f>
        <v>22.222222222222221</v>
      </c>
      <c r="K26" s="135">
        <f>($C$16/$I$34)*I26</f>
        <v>2.2222222222222223</v>
      </c>
    </row>
    <row r="27" spans="2:11">
      <c r="E27" s="272"/>
      <c r="F27" s="138"/>
      <c r="G27" s="1" t="s">
        <v>466</v>
      </c>
      <c r="H27" s="1" t="s">
        <v>444</v>
      </c>
      <c r="I27" s="1">
        <v>1</v>
      </c>
      <c r="J27" s="118">
        <f>($C$15/$I$34)*I27</f>
        <v>11.111111111111111</v>
      </c>
      <c r="K27" s="119">
        <f>($C$16/$I$34)*I27</f>
        <v>1.1111111111111112</v>
      </c>
    </row>
    <row r="28" spans="2:11">
      <c r="B28" s="274" t="s">
        <v>467</v>
      </c>
      <c r="E28" s="272"/>
      <c r="F28" s="136"/>
      <c r="G28" s="1"/>
      <c r="H28" s="1"/>
      <c r="I28" s="1"/>
      <c r="J28" s="1"/>
      <c r="K28" s="139"/>
    </row>
    <row r="29" spans="2:11">
      <c r="B29" s="274"/>
      <c r="E29" s="272"/>
      <c r="F29" s="136"/>
      <c r="G29" s="122"/>
      <c r="H29" s="122"/>
      <c r="I29" s="122"/>
      <c r="J29" s="123"/>
      <c r="K29" s="124"/>
    </row>
    <row r="30" spans="2:11" ht="15.75" thickBot="1">
      <c r="B30" s="274"/>
      <c r="E30" s="273"/>
      <c r="F30" s="125"/>
      <c r="G30" s="126" t="s">
        <v>468</v>
      </c>
      <c r="H30" s="140" t="s">
        <v>469</v>
      </c>
      <c r="I30" s="141"/>
      <c r="J30" s="142">
        <f>($C$15/$I$34)*I30</f>
        <v>0</v>
      </c>
      <c r="K30" s="143">
        <f>($C$16/$I$34)*I30</f>
        <v>0</v>
      </c>
    </row>
    <row r="31" spans="2:11">
      <c r="B31" s="274"/>
      <c r="G31" s="131" t="s">
        <v>470</v>
      </c>
      <c r="J31" s="94">
        <f>SUM(J26:J29)</f>
        <v>33.333333333333329</v>
      </c>
      <c r="K31" s="94">
        <f>SUM(K26:K29)</f>
        <v>3.3333333333333335</v>
      </c>
    </row>
    <row r="32" spans="2:11">
      <c r="B32" s="274"/>
    </row>
    <row r="33" spans="2:11">
      <c r="B33" s="274"/>
    </row>
    <row r="34" spans="2:11">
      <c r="B34" s="274"/>
      <c r="G34" s="29" t="s">
        <v>42</v>
      </c>
      <c r="I34">
        <f>SUM(I10:I16,I21:I23,I26:I29)</f>
        <v>18</v>
      </c>
      <c r="J34" s="94">
        <f>J18+J24+J31</f>
        <v>200</v>
      </c>
      <c r="K34" s="94">
        <f>K18+K24+K31</f>
        <v>19.999999999999996</v>
      </c>
    </row>
    <row r="35" spans="2:11">
      <c r="B35" s="274"/>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1" priority="2">
      <formula>OR($C$23&lt;60%,$C$23&gt;70%)</formula>
    </cfRule>
  </conditionalFormatting>
  <conditionalFormatting sqref="C24">
    <cfRule type="expression" dxfId="10"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2" workbookViewId="0">
      <selection sqref="A1:Q30"/>
    </sheetView>
  </sheetViews>
  <sheetFormatPr baseColWidth="10" defaultRowHeight="15"/>
  <cols>
    <col min="2" max="2" width="28.88671875" bestFit="1" customWidth="1"/>
    <col min="15" max="15" width="14.109375" customWidth="1"/>
  </cols>
  <sheetData>
    <row r="1" spans="2:15" ht="15.75" thickBot="1"/>
    <row r="2" spans="2:15" ht="23.25">
      <c r="B2" s="232" t="s">
        <v>532</v>
      </c>
      <c r="C2" s="233"/>
      <c r="D2" s="233"/>
      <c r="E2" s="233"/>
      <c r="F2" s="233"/>
      <c r="G2" s="233"/>
      <c r="H2" s="233"/>
      <c r="I2" s="233"/>
      <c r="J2" s="233"/>
      <c r="K2" s="233"/>
      <c r="L2" s="233"/>
      <c r="M2" s="233"/>
      <c r="N2" s="233"/>
      <c r="O2" s="234"/>
    </row>
    <row r="3" spans="2:15">
      <c r="B3" s="235"/>
      <c r="C3" s="236"/>
      <c r="D3" s="236"/>
      <c r="E3" s="236"/>
      <c r="F3" s="236"/>
      <c r="G3" s="236"/>
      <c r="H3" s="236"/>
      <c r="I3" s="236"/>
      <c r="J3" s="236"/>
      <c r="K3" s="236"/>
      <c r="L3" s="236"/>
      <c r="M3" s="236"/>
      <c r="N3" s="236"/>
      <c r="O3" s="237"/>
    </row>
    <row r="4" spans="2:15" ht="15.75">
      <c r="B4" s="238" t="s">
        <v>37</v>
      </c>
      <c r="C4" s="239"/>
      <c r="D4" s="239"/>
      <c r="E4" s="239"/>
      <c r="F4" s="239"/>
      <c r="G4" s="239"/>
      <c r="H4" s="239"/>
      <c r="I4" s="239"/>
      <c r="J4" s="239"/>
      <c r="K4" s="239"/>
      <c r="L4" s="239"/>
      <c r="M4" s="239"/>
      <c r="N4" s="239"/>
      <c r="O4" s="240"/>
    </row>
    <row r="5" spans="2:15" ht="38.1" customHeight="1" thickBot="1">
      <c r="B5" s="241" t="s">
        <v>494</v>
      </c>
      <c r="C5" s="242"/>
      <c r="D5" s="242"/>
      <c r="E5" s="242"/>
      <c r="F5" s="242"/>
      <c r="G5" s="242"/>
      <c r="H5" s="242"/>
      <c r="I5" s="242"/>
      <c r="J5" s="242"/>
      <c r="K5" s="242"/>
      <c r="L5" s="242"/>
      <c r="M5" s="242"/>
      <c r="N5" s="242"/>
      <c r="O5" s="243"/>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0.25">
      <c r="B14" s="6" t="s">
        <v>540</v>
      </c>
      <c r="E14" s="187"/>
      <c r="F14" s="188"/>
      <c r="G14" s="188"/>
      <c r="H14" s="188"/>
      <c r="I14" s="188"/>
      <c r="J14" s="188" t="s">
        <v>504</v>
      </c>
      <c r="K14" s="188" t="s">
        <v>541</v>
      </c>
      <c r="L14" s="188"/>
      <c r="M14" s="188"/>
      <c r="N14" s="188"/>
      <c r="O14" s="194" t="s">
        <v>539</v>
      </c>
    </row>
    <row r="15" spans="2:15">
      <c r="B15" s="1" t="s">
        <v>26</v>
      </c>
      <c r="C15" s="1">
        <f>'Principal - ABP'!K19</f>
        <v>6</v>
      </c>
      <c r="D15" s="5"/>
      <c r="E15" s="187"/>
      <c r="F15" s="188"/>
      <c r="G15" s="188"/>
      <c r="H15" s="188"/>
      <c r="I15" s="188"/>
      <c r="J15" s="188" t="s">
        <v>509</v>
      </c>
      <c r="K15" s="188" t="s">
        <v>542</v>
      </c>
      <c r="L15" s="188"/>
      <c r="M15" s="188"/>
      <c r="N15" s="188"/>
      <c r="O15" s="189" t="s">
        <v>543</v>
      </c>
    </row>
    <row r="16" spans="2:15">
      <c r="B16" s="1" t="s">
        <v>27</v>
      </c>
      <c r="C16" s="1">
        <f>C9*C15</f>
        <v>600</v>
      </c>
      <c r="D16" s="5"/>
      <c r="E16" s="187"/>
      <c r="F16" s="188"/>
      <c r="G16" s="188"/>
      <c r="H16" s="188"/>
      <c r="I16" s="188"/>
      <c r="J16" s="188" t="s">
        <v>509</v>
      </c>
      <c r="K16" s="188" t="s">
        <v>544</v>
      </c>
      <c r="L16" s="188"/>
      <c r="M16" s="188"/>
      <c r="N16" s="188"/>
      <c r="O16" s="189" t="s">
        <v>503</v>
      </c>
    </row>
    <row r="17" spans="2:15">
      <c r="B17" s="1" t="s">
        <v>30</v>
      </c>
      <c r="C17" s="1">
        <f>C15*10</f>
        <v>60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0.25">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9" priority="6">
      <formula>($C$15=1)</formula>
    </cfRule>
  </conditionalFormatting>
  <conditionalFormatting sqref="E9:O16">
    <cfRule type="expression" dxfId="8" priority="5">
      <formula>($C$15=2)</formula>
    </cfRule>
  </conditionalFormatting>
  <conditionalFormatting sqref="E29:O39">
    <cfRule type="expression" dxfId="7" priority="4">
      <formula>($C$15=3)</formula>
    </cfRule>
  </conditionalFormatting>
  <conditionalFormatting sqref="E41:O54">
    <cfRule type="expression" dxfId="6" priority="3">
      <formula>OR($C$15=4,$C$15=5)</formula>
    </cfRule>
  </conditionalFormatting>
  <conditionalFormatting sqref="E56:O56">
    <cfRule type="expression" dxfId="5" priority="2">
      <formula>($C$15=6)</formula>
    </cfRule>
  </conditionalFormatting>
  <conditionalFormatting sqref="E17:O27">
    <cfRule type="expression" dxfId="4"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PD2</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User</cp:lastModifiedBy>
  <cp:lastPrinted>2015-09-14T11:34:58Z</cp:lastPrinted>
  <dcterms:created xsi:type="dcterms:W3CDTF">2015-08-08T09:03:32Z</dcterms:created>
  <dcterms:modified xsi:type="dcterms:W3CDTF">2016-10-19T15:50:00Z</dcterms:modified>
</cp:coreProperties>
</file>