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carlosabrahamcarballomonsivais/Library/Mobile Documents/com~apple~CloudDocs/VALTRE 2026/Estimacion Epica PM/"/>
    </mc:Choice>
  </mc:AlternateContent>
  <xr:revisionPtr revIDLastSave="0" documentId="13_ncr:1_{DFE2BEFE-29E0-9746-82A8-442B3589FAA3}" xr6:coauthVersionLast="47" xr6:coauthVersionMax="47" xr10:uidLastSave="{00000000-0000-0000-0000-000000000000}"/>
  <workbookProtection workbookAlgorithmName="SHA-512" workbookHashValue="yNwb0SOR/nxTgI3U4sDdrkNdwxG395pHU0IS/C9gorzdjeUAqHsPmi+4OTeFMgfx5E0k6VANlpgMTDtvn/DLcg==" workbookSaltValue="MU6l4u7b6tGqmvz7RPr36A==" workbookSpinCount="100000" lockStructure="1"/>
  <bookViews>
    <workbookView xWindow="0" yWindow="660" windowWidth="30240" windowHeight="18980" tabRatio="794" firstSheet="2" activeTab="2" xr2:uid="{D091B398-D37E-48D4-9CD5-8AA75B74F70B}"/>
  </bookViews>
  <sheets>
    <sheet name="Carátula" sheetId="1" r:id="rId1"/>
    <sheet name="Proc de Neg (To-Be)" sheetId="12" r:id="rId2"/>
    <sheet name="Epic Backlog" sheetId="15" r:id="rId3"/>
    <sheet name="Arquitectura" sheetId="19" r:id="rId4"/>
    <sheet name="Roles" sheetId="10" r:id="rId5"/>
    <sheet name="Cuestionario" sheetId="16" r:id="rId6"/>
    <sheet name="Resultado" sheetId="18" r:id="rId7"/>
    <sheet name="Hoja1" sheetId="20" r:id="rId8"/>
    <sheet name="Hoja2" sheetId="21" r:id="rId9"/>
  </sheets>
  <externalReferences>
    <externalReference r:id="rId10"/>
    <externalReference r:id="rId11"/>
    <externalReference r:id="rId12"/>
    <externalReference r:id="rId13"/>
  </externalReferences>
  <definedNames>
    <definedName name="AS_IS" localSheetId="0">'[1]Entendimiento de la Iniciativa'!$F$68</definedName>
    <definedName name="AS_IS" localSheetId="6">'[1]Entendimiento de la Iniciativa'!$F$68</definedName>
    <definedName name="AS_IS" localSheetId="4">'[1]Entendimiento de la Iniciativa'!$F$68</definedName>
    <definedName name="AS_IS">'[1]Entendimiento de la Iniciativa'!$F$68</definedName>
    <definedName name="Calificacion">[2]Catalogo!$A$2:$A$6</definedName>
    <definedName name="Estatus">[2]Catalogo!#REF!</definedName>
    <definedName name="FolioOP" localSheetId="6">[3]Carátula!$C$1</definedName>
    <definedName name="FolioOP" localSheetId="4">[3]Carátula!$C$1</definedName>
    <definedName name="FolioOP">[3]Carátula!$C$1</definedName>
    <definedName name="Frecuencia">[4]Tabla!$A$1:$B$6</definedName>
    <definedName name="HorasxDia" localSheetId="6">[3]Catálogos!$C$2</definedName>
    <definedName name="HorasxDia" localSheetId="4">[3]Catálogos!$C$2</definedName>
    <definedName name="HorasxDia">[3]Catálogos!$C$2</definedName>
    <definedName name="ListaMVPs">[3]!TblMVPs[MVP]</definedName>
    <definedName name="ListaPerfiles">[3]!Tarifario[Perfil de Fábrica E2E]</definedName>
    <definedName name="ListaPlataformas">[3]!TblPlataformas[Plataforma]</definedName>
    <definedName name="ListaTarifas">[3]!TarifarioHistoria[Fecha]</definedName>
    <definedName name="Preguntas" localSheetId="0">'[1]Entendimiento de la Iniciativa'!$D$13:$D$69</definedName>
    <definedName name="Preguntas" localSheetId="6">'[1]Entendimiento de la Iniciativa'!$D$13:$D$69</definedName>
    <definedName name="Preguntas" localSheetId="4">'[1]Entendimiento de la Iniciativa'!$D$13:$D$69</definedName>
    <definedName name="Preguntas">'[1]Entendimiento de la Iniciativa'!$D$13:$D$69</definedName>
    <definedName name="Respuestas" localSheetId="0">'[1]Entendimiento de la Iniciativa'!$F$13:$F$69</definedName>
    <definedName name="Respuestas" localSheetId="6">'[1]Entendimiento de la Iniciativa'!$F$13:$F$69</definedName>
    <definedName name="Respuestas" localSheetId="4">'[1]Entendimiento de la Iniciativa'!$F$13:$F$69</definedName>
    <definedName name="Respuestas">'[1]Entendimiento de la Iniciativa'!$F$13:$F$69</definedName>
    <definedName name="RiesgoProyecto" localSheetId="6">[3]Catálogos!$C$6</definedName>
    <definedName name="RiesgoProyecto" localSheetId="4">[3]Catálogos!$C$6</definedName>
    <definedName name="RiesgoProyecto">[3]Catálogos!$C$6</definedName>
    <definedName name="TarifaColumna" localSheetId="6">[3]Catálogos!$G$2</definedName>
    <definedName name="TarifaColumna" localSheetId="4">[3]Catálogos!$G$2</definedName>
    <definedName name="TarifaColumna">[3]Catálogos!$G$2</definedName>
    <definedName name="TarifaSeleccionada" localSheetId="6">'[3]Plan de trabajo'!$C$7</definedName>
    <definedName name="TarifaSeleccionada" localSheetId="4">'[3]Plan de trabajo'!$C$7</definedName>
    <definedName name="TarifaSeleccionada">'[3]Plan de trabajo'!$C$7</definedName>
    <definedName name="TO_BE" localSheetId="0">'[1]Entendimiento de la Iniciativa'!$F$69</definedName>
    <definedName name="TO_BE" localSheetId="6">'[1]Entendimiento de la Iniciativa'!$F$69</definedName>
    <definedName name="TO_BE" localSheetId="4">'[1]Entendimiento de la Iniciativa'!$F$69</definedName>
    <definedName name="TO_BE">'[1]Entendimiento de la Iniciativa'!$F$69</definedName>
    <definedName name="TotalRiesgo" localSheetId="6">[3]Estimación!$AM$11</definedName>
    <definedName name="TotalRiesgo" localSheetId="4">[3]Estimación!$AM$11</definedName>
    <definedName name="TotalRiesgo">[3]Estimación!$AM$11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0" l="1"/>
  <c r="E26" i="10"/>
  <c r="E20" i="10"/>
  <c r="T22" i="15" l="1"/>
  <c r="S22" i="15"/>
  <c r="R22" i="15"/>
  <c r="Q22" i="15"/>
  <c r="P22" i="15"/>
  <c r="O22" i="15"/>
  <c r="T21" i="15"/>
  <c r="S21" i="15"/>
  <c r="R21" i="15"/>
  <c r="Q21" i="15"/>
  <c r="P21" i="15"/>
  <c r="O21" i="15"/>
  <c r="T20" i="15"/>
  <c r="S20" i="15"/>
  <c r="R20" i="15"/>
  <c r="Q20" i="15"/>
  <c r="P20" i="15"/>
  <c r="O20" i="15"/>
  <c r="T19" i="15"/>
  <c r="S19" i="15"/>
  <c r="R19" i="15"/>
  <c r="Q19" i="15"/>
  <c r="P19" i="15"/>
  <c r="O19" i="15"/>
  <c r="T18" i="15"/>
  <c r="S18" i="15"/>
  <c r="R18" i="15"/>
  <c r="Q18" i="15"/>
  <c r="P18" i="15"/>
  <c r="O18" i="15"/>
  <c r="T17" i="15"/>
  <c r="S17" i="15"/>
  <c r="R17" i="15"/>
  <c r="Q17" i="15"/>
  <c r="P17" i="15"/>
  <c r="O17" i="15"/>
  <c r="T16" i="15"/>
  <c r="S16" i="15"/>
  <c r="R16" i="15"/>
  <c r="Q16" i="15"/>
  <c r="P16" i="15"/>
  <c r="O16" i="15"/>
  <c r="T15" i="15"/>
  <c r="S15" i="15"/>
  <c r="R15" i="15"/>
  <c r="Q15" i="15"/>
  <c r="P15" i="15"/>
  <c r="O15" i="15"/>
  <c r="T14" i="15"/>
  <c r="R14" i="15"/>
  <c r="Q14" i="15"/>
  <c r="P14" i="15"/>
  <c r="O14" i="15"/>
  <c r="S14" i="15" s="1"/>
  <c r="T13" i="15"/>
  <c r="R13" i="15"/>
  <c r="Q13" i="15"/>
  <c r="P13" i="15"/>
  <c r="O13" i="15"/>
  <c r="S13" i="15" s="1"/>
  <c r="T12" i="15"/>
  <c r="S12" i="15"/>
  <c r="R12" i="15"/>
  <c r="Q12" i="15"/>
  <c r="P12" i="15"/>
  <c r="O12" i="15"/>
  <c r="R11" i="15"/>
  <c r="Q11" i="15"/>
  <c r="P11" i="15"/>
  <c r="O11" i="15"/>
  <c r="R10" i="15"/>
  <c r="Q10" i="15"/>
  <c r="P10" i="15"/>
  <c r="O10" i="15"/>
  <c r="S10" i="15" s="1"/>
  <c r="R9" i="15"/>
  <c r="Q9" i="15"/>
  <c r="P9" i="15"/>
  <c r="O9" i="15"/>
  <c r="S9" i="15" s="1"/>
  <c r="R8" i="15"/>
  <c r="Q8" i="15"/>
  <c r="P8" i="15"/>
  <c r="O8" i="15"/>
  <c r="S8" i="15" s="1"/>
  <c r="R7" i="15"/>
  <c r="Q7" i="15"/>
  <c r="P7" i="15"/>
  <c r="O7" i="15"/>
  <c r="S7" i="15" s="1"/>
  <c r="R6" i="15"/>
  <c r="Q6" i="15"/>
  <c r="P6" i="15"/>
  <c r="O6" i="15"/>
  <c r="T6" i="15" s="1"/>
  <c r="R5" i="15"/>
  <c r="Q5" i="15"/>
  <c r="P5" i="15"/>
  <c r="O5" i="15"/>
  <c r="S5" i="15" s="1"/>
  <c r="R4" i="15"/>
  <c r="Q4" i="15"/>
  <c r="P4" i="15"/>
  <c r="O4" i="15"/>
  <c r="S4" i="15" s="1"/>
  <c r="R3" i="15"/>
  <c r="Q3" i="15"/>
  <c r="P3" i="15"/>
  <c r="O3" i="15"/>
  <c r="J6" i="18" a="1"/>
  <c r="J6" i="18" s="1"/>
  <c r="E19" i="10"/>
  <c r="E18" i="10"/>
  <c r="S11" i="15" l="1"/>
  <c r="T11" i="15"/>
  <c r="S6" i="15"/>
  <c r="T10" i="15"/>
  <c r="T8" i="15"/>
  <c r="T9" i="15"/>
  <c r="T7" i="15"/>
  <c r="T5" i="15"/>
  <c r="T4" i="15"/>
  <c r="I27" i="16"/>
  <c r="E21" i="10"/>
  <c r="J7" i="18" a="1"/>
  <c r="J7" i="18" s="1"/>
  <c r="C20" i="18"/>
  <c r="G6" i="18"/>
  <c r="E6" i="18" s="1"/>
  <c r="G7" i="18"/>
  <c r="E7" i="18" s="1"/>
  <c r="G8" i="18"/>
  <c r="E8" i="18" s="1"/>
  <c r="I23" i="15"/>
  <c r="G12" i="10" s="1"/>
  <c r="J23" i="15"/>
  <c r="H12" i="10" s="1"/>
  <c r="K23" i="15"/>
  <c r="I12" i="10" s="1"/>
  <c r="L23" i="15"/>
  <c r="J12" i="10" s="1"/>
  <c r="M23" i="15"/>
  <c r="K12" i="10" s="1"/>
  <c r="N23" i="15"/>
  <c r="L12" i="10" s="1"/>
  <c r="H23" i="15"/>
  <c r="F27" i="10"/>
  <c r="F26" i="10"/>
  <c r="I21" i="16"/>
  <c r="I15" i="16"/>
  <c r="I9" i="16"/>
  <c r="I3" i="16"/>
  <c r="AB22" i="15"/>
  <c r="AA22" i="15"/>
  <c r="Z22" i="15"/>
  <c r="Y22" i="15"/>
  <c r="X22" i="15"/>
  <c r="W22" i="15"/>
  <c r="V22" i="15"/>
  <c r="U22" i="15"/>
  <c r="AB21" i="15"/>
  <c r="AA21" i="15"/>
  <c r="Z21" i="15"/>
  <c r="Y21" i="15"/>
  <c r="X21" i="15"/>
  <c r="W21" i="15"/>
  <c r="V21" i="15"/>
  <c r="AB20" i="15"/>
  <c r="AA20" i="15"/>
  <c r="Z20" i="15"/>
  <c r="Y20" i="15"/>
  <c r="X20" i="15"/>
  <c r="W20" i="15"/>
  <c r="V20" i="15"/>
  <c r="U20" i="15"/>
  <c r="AB19" i="15"/>
  <c r="AA19" i="15"/>
  <c r="Z19" i="15"/>
  <c r="Y19" i="15"/>
  <c r="X19" i="15"/>
  <c r="W19" i="15"/>
  <c r="V19" i="15"/>
  <c r="AB18" i="15"/>
  <c r="AA18" i="15"/>
  <c r="Z18" i="15"/>
  <c r="Y18" i="15"/>
  <c r="X18" i="15"/>
  <c r="W18" i="15"/>
  <c r="V18" i="15"/>
  <c r="AB17" i="15"/>
  <c r="AA17" i="15"/>
  <c r="Z17" i="15"/>
  <c r="Y17" i="15"/>
  <c r="X17" i="15"/>
  <c r="W17" i="15"/>
  <c r="V17" i="15"/>
  <c r="AB16" i="15"/>
  <c r="AA16" i="15"/>
  <c r="Z16" i="15"/>
  <c r="Y16" i="15"/>
  <c r="X16" i="15"/>
  <c r="W16" i="15"/>
  <c r="V16" i="15"/>
  <c r="AB15" i="15"/>
  <c r="AA15" i="15"/>
  <c r="Z15" i="15"/>
  <c r="Y15" i="15"/>
  <c r="X15" i="15"/>
  <c r="W15" i="15"/>
  <c r="V15" i="15"/>
  <c r="AB14" i="15"/>
  <c r="AA14" i="15"/>
  <c r="Z14" i="15"/>
  <c r="Y14" i="15"/>
  <c r="X14" i="15"/>
  <c r="W14" i="15"/>
  <c r="V14" i="15"/>
  <c r="AB13" i="15"/>
  <c r="AA13" i="15"/>
  <c r="Z13" i="15"/>
  <c r="Y13" i="15"/>
  <c r="X13" i="15"/>
  <c r="W13" i="15"/>
  <c r="V13" i="15"/>
  <c r="AB12" i="15"/>
  <c r="AA12" i="15"/>
  <c r="Z12" i="15"/>
  <c r="Y12" i="15"/>
  <c r="X12" i="15"/>
  <c r="W12" i="15"/>
  <c r="V12" i="15"/>
  <c r="AB11" i="15"/>
  <c r="AA11" i="15"/>
  <c r="Z11" i="15"/>
  <c r="Y11" i="15"/>
  <c r="X11" i="15"/>
  <c r="W11" i="15"/>
  <c r="V11" i="15"/>
  <c r="U11" i="15"/>
  <c r="AB10" i="15"/>
  <c r="AA10" i="15"/>
  <c r="Z10" i="15"/>
  <c r="Y10" i="15"/>
  <c r="X10" i="15"/>
  <c r="W10" i="15"/>
  <c r="V10" i="15"/>
  <c r="AB9" i="15"/>
  <c r="AA9" i="15"/>
  <c r="Z9" i="15"/>
  <c r="Y9" i="15"/>
  <c r="X9" i="15"/>
  <c r="W9" i="15"/>
  <c r="V9" i="15"/>
  <c r="AB8" i="15"/>
  <c r="AA8" i="15"/>
  <c r="Z8" i="15"/>
  <c r="Y8" i="15"/>
  <c r="X8" i="15"/>
  <c r="W8" i="15"/>
  <c r="V8" i="15"/>
  <c r="AB7" i="15"/>
  <c r="AA7" i="15"/>
  <c r="Z7" i="15"/>
  <c r="Y7" i="15"/>
  <c r="X7" i="15"/>
  <c r="W7" i="15"/>
  <c r="V7" i="15"/>
  <c r="AB6" i="15"/>
  <c r="AA6" i="15"/>
  <c r="Z6" i="15"/>
  <c r="Y6" i="15"/>
  <c r="X6" i="15"/>
  <c r="W6" i="15"/>
  <c r="V6" i="15"/>
  <c r="AB5" i="15"/>
  <c r="AA5" i="15"/>
  <c r="Z5" i="15"/>
  <c r="Y5" i="15"/>
  <c r="X5" i="15"/>
  <c r="W5" i="15"/>
  <c r="V5" i="15"/>
  <c r="AB4" i="15"/>
  <c r="AA4" i="15"/>
  <c r="Z4" i="15"/>
  <c r="Y4" i="15"/>
  <c r="X4" i="15"/>
  <c r="W4" i="15"/>
  <c r="V4" i="15"/>
  <c r="AB3" i="15"/>
  <c r="AA3" i="15"/>
  <c r="Z3" i="15"/>
  <c r="Y3" i="15"/>
  <c r="X3" i="15"/>
  <c r="W3" i="15"/>
  <c r="V3" i="15"/>
  <c r="C28" i="15"/>
  <c r="C29" i="15" s="1"/>
  <c r="C10" i="10" l="1"/>
  <c r="F12" i="10"/>
  <c r="C12" i="10" s="1"/>
  <c r="C11" i="10"/>
  <c r="D20" i="18"/>
  <c r="B9" i="18"/>
  <c r="U7" i="15"/>
  <c r="U16" i="15"/>
  <c r="P24" i="15"/>
  <c r="Q24" i="15"/>
  <c r="R24" i="15"/>
  <c r="O24" i="15"/>
  <c r="AC3" i="15"/>
  <c r="U13" i="15"/>
  <c r="U9" i="15"/>
  <c r="U18" i="15"/>
  <c r="U15" i="15"/>
  <c r="AC11" i="15"/>
  <c r="AC7" i="15"/>
  <c r="AC15" i="15"/>
  <c r="AC20" i="15"/>
  <c r="AC16" i="15"/>
  <c r="AC22" i="15"/>
  <c r="AC18" i="15"/>
  <c r="AC19" i="15"/>
  <c r="AC13" i="15"/>
  <c r="AC9" i="15"/>
  <c r="AC14" i="15"/>
  <c r="U14" i="15"/>
  <c r="AC21" i="15"/>
  <c r="U10" i="15"/>
  <c r="AC10" i="15"/>
  <c r="U8" i="15"/>
  <c r="AC8" i="15"/>
  <c r="U5" i="15"/>
  <c r="AC5" i="15"/>
  <c r="U4" i="15"/>
  <c r="AC12" i="15"/>
  <c r="U19" i="15"/>
  <c r="AC17" i="15"/>
  <c r="U17" i="15"/>
  <c r="AC4" i="15"/>
  <c r="AC6" i="15"/>
  <c r="U6" i="15"/>
  <c r="S3" i="15"/>
  <c r="T3" i="15" s="1"/>
  <c r="S24" i="15" l="1"/>
  <c r="T25" i="15" s="1"/>
  <c r="U3" i="15"/>
  <c r="U12" i="15"/>
  <c r="U21" i="15"/>
  <c r="AC25" i="15"/>
  <c r="F21" i="10" l="1"/>
  <c r="I33" i="16"/>
  <c r="B8" i="18"/>
  <c r="U24" i="15"/>
  <c r="G20" i="10" s="1"/>
  <c r="I20" i="10" s="1"/>
  <c r="J20" i="10" s="1"/>
  <c r="H20" i="10" s="1"/>
  <c r="D12" i="10" l="1"/>
  <c r="B6" i="18"/>
  <c r="D10" i="10"/>
  <c r="G27" i="10"/>
  <c r="H27" i="10" s="1"/>
  <c r="F6" i="10"/>
  <c r="G19" i="10"/>
  <c r="I19" i="10" s="1"/>
  <c r="D11" i="10"/>
  <c r="G21" i="10"/>
  <c r="H21" i="10" s="1"/>
  <c r="F7" i="10"/>
  <c r="G26" i="10"/>
  <c r="H26" i="10" s="1"/>
  <c r="F5" i="10"/>
  <c r="G18" i="10"/>
  <c r="F18" i="10"/>
  <c r="U25" i="15"/>
  <c r="J19" i="10" l="1"/>
  <c r="H19" i="10" s="1"/>
  <c r="H18" i="10"/>
  <c r="H29" i="10" l="1"/>
  <c r="B7" i="18" s="1"/>
  <c r="E23" i="18" s="1"/>
  <c r="E24" i="18" l="1"/>
  <c r="G24" i="18" s="1"/>
  <c r="G2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Fong Sanchez Yadira Haydee</author>
  </authors>
  <commentList>
    <comment ref="B19" authorId="0" shapeId="0" xr:uid="{C0E115A7-4242-4139-AFAD-E41FB480CD8C}">
      <text>
        <r>
          <rPr>
            <sz val="9"/>
            <color indexed="81"/>
            <rFont val="Tahoma"/>
            <family val="2"/>
          </rPr>
          <t>Obligatorio en plataformas centrales</t>
        </r>
      </text>
    </comment>
    <comment ref="B20" authorId="0" shapeId="0" xr:uid="{0031C09B-2385-4A3F-B9BC-4B5761D9758E}">
      <text>
        <r>
          <rPr>
            <b/>
            <sz val="9"/>
            <color indexed="81"/>
            <rFont val="Tahoma"/>
            <family val="2"/>
          </rPr>
          <t>Obligatorio en aplicaciónes y procesos críticos</t>
        </r>
      </text>
    </comment>
    <comment ref="B27" authorId="0" shapeId="0" xr:uid="{AE93E6CD-24F3-42FA-9AB8-0799B5FD35B1}">
      <text>
        <r>
          <rPr>
            <b/>
            <sz val="9"/>
            <color indexed="81"/>
            <rFont val="Tahoma"/>
            <family val="2"/>
          </rPr>
          <t>Con impacto a la suite Geo serán 1 tester por cada país</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<sst xmlns="http://schemas.openxmlformats.org/spreadsheetml/2006/main" count="843" uniqueCount="569">
  <si>
    <t>Tecnología de Información</t>
  </si>
  <si>
    <t>Código:
Artefacto</t>
  </si>
  <si>
    <t>Calculadora T-SHIRT 1.3  PAM</t>
  </si>
  <si>
    <t>Versión 1.3</t>
  </si>
  <si>
    <t>Útima Actualización</t>
  </si>
  <si>
    <t>Objetivo del documento</t>
  </si>
  <si>
    <r>
      <t xml:space="preserve">Obtener una estimación de alto nivel de la solución a implementar que permita realizar una </t>
    </r>
    <r>
      <rPr>
        <b/>
        <sz val="11"/>
        <color theme="1"/>
        <rFont val="Arial"/>
        <family val="2"/>
      </rPr>
      <t>planeación estratégica</t>
    </r>
    <r>
      <rPr>
        <sz val="11"/>
        <color theme="1"/>
        <rFont val="Arial"/>
        <family val="2"/>
      </rPr>
      <t xml:space="preserve"> desde la perspectiva de negocio apoyando a </t>
    </r>
    <r>
      <rPr>
        <b/>
        <sz val="11"/>
        <color theme="1"/>
        <rFont val="Arial"/>
        <family val="2"/>
      </rPr>
      <t>priorizar</t>
    </r>
    <r>
      <rPr>
        <sz val="11"/>
        <color theme="1"/>
        <rFont val="Arial"/>
        <family val="2"/>
      </rPr>
      <t xml:space="preserve"> las iniciativas por atender.</t>
    </r>
  </si>
  <si>
    <t>Dueño de Artefacto</t>
  </si>
  <si>
    <t>Marlin Mayela Montoya</t>
  </si>
  <si>
    <t>Versión</t>
  </si>
  <si>
    <t>Fecha de
 creación/
actualización</t>
  </si>
  <si>
    <t>Autor</t>
  </si>
  <si>
    <t>Comentarios</t>
  </si>
  <si>
    <t>Yadira Fong
Jonathan Chavez
Noe Fernando Pérez
Arminda Vega
Carlos Olivares
Marco Vicente
Del Valle Malave</t>
  </si>
  <si>
    <t>Emisión del documento</t>
  </si>
  <si>
    <t>Del Valle Malave
Yadira Fong</t>
  </si>
  <si>
    <t>Cambios en el Cuestionario y estructura de costos de la DOTI</t>
  </si>
  <si>
    <t>Yadira Fong</t>
  </si>
  <si>
    <t>Se quitan las plataformas de IMA y GEO en el cálculo de la célula, el resultado de estas plataformas se agregan directo a la pestaña de resultados.</t>
  </si>
  <si>
    <t>Del Valle Malave</t>
  </si>
  <si>
    <t>Se realizan ajustes a los costos Operativos en el cuestionario y la optimización a 2 recursos: SER + Ing de Observabilidad  e Ing de Infraestructura.
Agrega diagrama de arquitectura Contextual</t>
  </si>
  <si>
    <t>Folio (OPLATAM)</t>
  </si>
  <si>
    <t>XX</t>
  </si>
  <si>
    <t>Product Owner</t>
  </si>
  <si>
    <t>Ana Vasquez de Velasco Garay</t>
  </si>
  <si>
    <t>Nombre de Iniciativa</t>
  </si>
  <si>
    <t>Recaudo de Servicios con BBVA</t>
  </si>
  <si>
    <t>TPO</t>
  </si>
  <si>
    <t>&lt;Nombre del Technical Product Owner&gt;</t>
  </si>
  <si>
    <t>Área/Plataforma Solicitante</t>
  </si>
  <si>
    <t>CS</t>
  </si>
  <si>
    <t>&lt;Nombre del Coordinador de Soluciones&gt;</t>
  </si>
  <si>
    <t>Fecha</t>
  </si>
  <si>
    <t>Arq. Soluciones</t>
  </si>
  <si>
    <t>Marco Vicente</t>
  </si>
  <si>
    <t>Instrucciones</t>
  </si>
  <si>
    <t xml:space="preserve">
Product Owner el proceso TO BE es importante para ubicar como tu producto estaría impactando a la compañía, en esta sección puedes ir  incluyendo los procesos identificados desde la etapa de t-shirt y lo que se vaya agregando referente a tu producto.</t>
  </si>
  <si>
    <t>&lt;Se deben respaldar los resultados mapa de proceso, journeys, lo que se adjunta es un ejemplo no es necesario que sea BPMN.&gt;</t>
  </si>
  <si>
    <t>Num Epica</t>
  </si>
  <si>
    <t>Nombre Epica</t>
  </si>
  <si>
    <t>Descripción</t>
  </si>
  <si>
    <t>Criterios de Aceptación</t>
  </si>
  <si>
    <t>MVP en el que se estima se desarrolle</t>
  </si>
  <si>
    <t>¿La Épica tiene dependencia para su desarrollo?</t>
  </si>
  <si>
    <t>¿De que Épica depende?</t>
  </si>
  <si>
    <t>Plataformas Involucradas</t>
  </si>
  <si>
    <t>Complejidad</t>
  </si>
  <si>
    <t>Tiempo Estimado (semanas)</t>
  </si>
  <si>
    <t>Costo</t>
  </si>
  <si>
    <t>Costo Estimado</t>
  </si>
  <si>
    <t>Suite GEO</t>
  </si>
  <si>
    <t>BO (INT BackOffice)</t>
  </si>
  <si>
    <t>BO (WEB/WF)</t>
  </si>
  <si>
    <t>BO (RMS)</t>
  </si>
  <si>
    <t>BO (EBS)</t>
  </si>
  <si>
    <t>BO (RDM)</t>
  </si>
  <si>
    <t>IMA</t>
  </si>
  <si>
    <t>XL</t>
  </si>
  <si>
    <t>L</t>
  </si>
  <si>
    <t>M</t>
  </si>
  <si>
    <t>S</t>
  </si>
  <si>
    <t>XS</t>
  </si>
  <si>
    <t xml:space="preserve">Geo- Habilitación de la autopista de servicios </t>
  </si>
  <si>
    <t>Como negocio, quiero contar con una carretera que integre la recaudación de los servicios desde el punto de venta hasta el EBS.</t>
  </si>
  <si>
    <t>Debe soportar comisiones fijas, variales, porcentuales, etc que el partner nos indique y debe ser configurables.
Contar con la configuración de servicios en la caja de servicios propia de Geo. 
Replicar la configuración del servicio de manera automática en una tabla customizada que estará alojada en EBS. 
Debe enviar la información para la contabilización.  
Debe enviar información de manera diaria a Reportería BI (ODS)
Debe generar el archivo de cierre de día.
Debe generar el resumen operativo.
Registro en la tabla GL_Interface de EBS (Conciliaciones administrativas).</t>
  </si>
  <si>
    <t>MVP1</t>
  </si>
  <si>
    <t xml:space="preserve">Geo-Recaudo de servicios </t>
  </si>
  <si>
    <t>Como cajero quiero poder consultar, validar y ejecutar el pago de los servicios desde el portal principal por GeoPos.</t>
  </si>
  <si>
    <t xml:space="preserve">Conectarse con el operador del servicio (BBVA).  
Habilitar los servicios para el cobro mediante los medios de pago respectivo.
Cuando ocurra un error de conectividad, debe mostrarse alerta/mensaje al cajero en el POS.
Tener la opción de invocar el nombre del servicio que desea pagar (buscador).
Contar con un listado de las opciones de los servicios invocados para el servicio a pagar.
Seleccionar el servicio que el cliente desea pagar. 
Permitir ingresar datos asociados al servicio (item del convenio/Recaudo).
Mostrar el detalle del servicio a pagar.
Permitir generar la simulación de pago para la validación del cliente. 
Ejecutar de un pago a más de acuerdo a las especificaciones del servicio.
No se permite anulaciones después del pago del servicio. </t>
  </si>
  <si>
    <t>SI</t>
  </si>
  <si>
    <t>Geo-Impresión del Documento  como sustento de la transacción.</t>
  </si>
  <si>
    <t>Como negocio, quiero recibir un documento de recaudo propio del servicio, para tener respaldo de la operación realizada en Oxxo.</t>
  </si>
  <si>
    <t>Se debe generar un documento impreso con los datos de la operación.
El documento debe ser legible y con las especificaciones permitidas para cada servicio. 
El documento debe servir como respaldo válido para un comprobante de pago de servicio
La impresión del documento debe ser emitido por duplicado uno para cliente y el otro para el cajero.
Los servicios estan exonerados de IGV. 
El documento nos es un comprobante tributario por lo cual no se debe emitir como factura o boleta de venta, ya que se define como comprobante de recaudo.</t>
  </si>
  <si>
    <t>EBS- Creación de tabla customizada</t>
  </si>
  <si>
    <t>Como negocio, quiero que se cree una tabla customizada y que Geo alimente esta tabla con la información de los servicios.</t>
  </si>
  <si>
    <t>Debe crearse una tabla customizada en EBS para replicar la información del servicio desde Geo.
La tabla debe permitir la alimentación de la información de los servicios de forma automática, enviada desde Geo.
Replicar la configuración del servicio en una tabla customizada que estará alojada en EBS. 
Tabla Custom en EBS Cabecera: RUT Proveedor, Nombre Proveedor, Código ITEM, Descripción, Código Impuesto, Tasa Impuesto,  Costo, Precio de Venta, Comisión: Si-No, Tipo Comisión: Fija-Porcentaje, Valor Comisión, Afecta GL: Si-NO, Afecta AP: SI-NO, Afecta AR: SI - NO, Tipo Documento AP: Factura-Nota Crédito, Valor Documento AP: Total-Comisión, Tipo Documento AR: Factura - Nota de Crédito, Valor Documento AR: Total-Comisión, Descripción Asiento, frecuencia de facturación a AR y AP.
Tabla Custom en EBS Líneas: Origen: Servicios, Código ITEM, No Línea, Tipo Afectación: Plaza-CR Tienda, Valor a Considerar: Costo-Precio de Venta, Tipo Movimiento: Debito-Crédito, Cuenta, Descripción Línea, frecuencia de facturación a AR y AP.</t>
  </si>
  <si>
    <t>EBS-Generación de póliza contable</t>
  </si>
  <si>
    <t>Como negocio, quiero que se genere la poliza contable de los servicios emitidos  para ser expuesta a GL_interface.</t>
  </si>
  <si>
    <t xml:space="preserve">El sistema debe generar una cuenta contable por los servicios emitidos.
Las cuentas debe ser enviada a la GL_interface para la integración a EBS.
La póliza consolidada debe ser por día, tienda y servicio.
</t>
  </si>
  <si>
    <t xml:space="preserve">EBS-Automatización de la importación de los servicios </t>
  </si>
  <si>
    <t xml:space="preserve">Como negocio, quiero que las polizas que lleguen como servicios se importen y contabilice en automático </t>
  </si>
  <si>
    <t xml:space="preserve">El proceso se debe dejar programado para ejecución una vez al día posterior a la hora de generación de importación del punto de venta. </t>
  </si>
  <si>
    <t xml:space="preserve">EBS-Automatización de facturación  en modulo de cuentas por pagar </t>
  </si>
  <si>
    <t>Como negocio, en caso que el servicio debe generar una factura en cuenta por pagar esta debe generarse con la configuración  definida en el servicio. (Frecuencia y nivel de consolidación)</t>
  </si>
  <si>
    <t>La información Se va tomar de la información ya procesada en el módulo de contablidad y con la configuración que tenga validado el servicio</t>
  </si>
  <si>
    <t>EBS-Automatización de facturación en modulo de cuentas por cobrar</t>
  </si>
  <si>
    <t>Como negocio, en caso que el servicio debe generar una factura en cuentas por cobrar esta debe generarse con la configuración  definida en el servicio. (Frecuencia y nivel de consolidación)</t>
  </si>
  <si>
    <t>BI- Reportería recaudo de Servicios</t>
  </si>
  <si>
    <t>Como negocio, quiero contar con la información diaria de los pagos de servicios para las conciliaciones</t>
  </si>
  <si>
    <t xml:space="preserve">El reporte debe mostrar la información detallada por cada tipo de servicio.
Debe separar la comision que pago el cliente por el recaudo y la comisión pactada entre OXXO y BBVA. 
Debe mapearse las operaciones que estan afectas y no afectas a IGV
</t>
  </si>
  <si>
    <t>Costo Fabrica Desarrollo</t>
  </si>
  <si>
    <t>Resultado</t>
  </si>
  <si>
    <t>Semanas</t>
  </si>
  <si>
    <t>Descipción</t>
  </si>
  <si>
    <t>Fabrica</t>
  </si>
  <si>
    <t>Costo de Fabrica por 1 semana</t>
  </si>
  <si>
    <t>2 DEV</t>
  </si>
  <si>
    <t>Costo de Fabrica por 2 semana</t>
  </si>
  <si>
    <t>2 DEV,  2 GES,  1 ARQ y 1 LT</t>
  </si>
  <si>
    <t>Costo de Fabrica por 4 semanas</t>
  </si>
  <si>
    <t>Costo de Fabrica por 6 semanas</t>
  </si>
  <si>
    <t>Costo de Fabrica por 8 semanas</t>
  </si>
  <si>
    <t>Arquitectura To be Contextual</t>
  </si>
  <si>
    <t>El TPO con apoyo de su proveedor del servicio deberá colocar la arquitectura to be contextual</t>
  </si>
  <si>
    <t>Roles sin Costo</t>
  </si>
  <si>
    <t>Num colaboradores</t>
  </si>
  <si>
    <t>Semanas Adicionales</t>
  </si>
  <si>
    <t>Coordinador de Portafolio de Proyectos</t>
  </si>
  <si>
    <t>OPTI</t>
  </si>
  <si>
    <t>OP</t>
  </si>
  <si>
    <t>Arquitecto de Soluciones</t>
  </si>
  <si>
    <t>NS</t>
  </si>
  <si>
    <t>Coordinador de Soluciones</t>
  </si>
  <si>
    <t>Líder Técnico</t>
  </si>
  <si>
    <t>Roles con Costo</t>
  </si>
  <si>
    <t>Rol</t>
  </si>
  <si>
    <t>Requerido</t>
  </si>
  <si>
    <t>Costo Unitario</t>
  </si>
  <si>
    <t>Scrum Master / PM</t>
  </si>
  <si>
    <t>Líder Infraestructura + SRE (sin observabilidad)</t>
  </si>
  <si>
    <t>DOTI</t>
  </si>
  <si>
    <t>NO</t>
  </si>
  <si>
    <t>Líder Infraestructura + SRE (con observabilidad)</t>
  </si>
  <si>
    <t>Líder Técnico de Seguridad</t>
  </si>
  <si>
    <t>SEG</t>
  </si>
  <si>
    <t>FABRICA DE PRUEBAS (QA)</t>
  </si>
  <si>
    <t>Líder de Pruebas</t>
  </si>
  <si>
    <t>FS</t>
  </si>
  <si>
    <t xml:space="preserve">Tester </t>
  </si>
  <si>
    <t>#</t>
  </si>
  <si>
    <t>Tema</t>
  </si>
  <si>
    <t>Pregunta</t>
  </si>
  <si>
    <t>Respuestas</t>
  </si>
  <si>
    <t>Talla</t>
  </si>
  <si>
    <t>Costo Anual</t>
  </si>
  <si>
    <t>Respuesta</t>
  </si>
  <si>
    <t>Monto</t>
  </si>
  <si>
    <t>Infraestructura</t>
  </si>
  <si>
    <r>
      <t xml:space="preserve">Define el tipo de Infraestructura y su alcance
</t>
    </r>
    <r>
      <rPr>
        <b/>
        <i/>
        <sz val="9"/>
        <color rgb="FFFF0000"/>
        <rFont val="Calibri"/>
        <family val="2"/>
        <scheme val="minor"/>
      </rPr>
      <t>* Si se requiere Alta Disponibilidad (Redundancia) contactar a Operaciones</t>
    </r>
  </si>
  <si>
    <r>
      <t xml:space="preserve">Solución critica/Core de Negocio
</t>
    </r>
    <r>
      <rPr>
        <b/>
        <sz val="9"/>
        <color rgb="FF000000"/>
        <rFont val="Calibri"/>
        <family val="2"/>
        <scheme val="minor"/>
      </rPr>
      <t>Cloud</t>
    </r>
    <r>
      <rPr>
        <sz val="9"/>
        <color rgb="FF000000"/>
        <rFont val="Calibri"/>
        <family val="2"/>
        <scheme val="minor"/>
      </rPr>
      <t xml:space="preserve">
Tipos de componentes Servidor, BD, contenedores, microservicios. Más de 10 componentes. Conectividad de plataformas &gt;3
</t>
    </r>
    <r>
      <rPr>
        <b/>
        <sz val="9"/>
        <color rgb="FF000000"/>
        <rFont val="Calibri"/>
        <family val="2"/>
        <scheme val="minor"/>
      </rPr>
      <t>On Premise</t>
    </r>
    <r>
      <rPr>
        <sz val="9"/>
        <color rgb="FF000000"/>
        <rFont val="Calibri"/>
        <family val="2"/>
        <scheme val="minor"/>
      </rPr>
      <t xml:space="preserve">
4 servidores virtuales, 2 servidores físicos y 3 bases de datos.
</t>
    </r>
    <r>
      <rPr>
        <b/>
        <sz val="9"/>
        <color rgb="FF000000"/>
        <rFont val="Calibri"/>
        <family val="2"/>
        <scheme val="minor"/>
      </rPr>
      <t>Redes</t>
    </r>
    <r>
      <rPr>
        <sz val="9"/>
        <color rgb="FF000000"/>
        <rFont val="Calibri"/>
        <family val="2"/>
        <scheme val="minor"/>
      </rPr>
      <t xml:space="preserve">
Conectividad hacia la red (+ enlace wan, incluye un switch y la configuración)</t>
    </r>
  </si>
  <si>
    <r>
      <t xml:space="preserve">Producto con integración con más de 3 aplicaciones actuales 
</t>
    </r>
    <r>
      <rPr>
        <b/>
        <sz val="9"/>
        <color theme="1"/>
        <rFont val="Calibri"/>
        <family val="2"/>
        <scheme val="minor"/>
      </rPr>
      <t>Cloud</t>
    </r>
    <r>
      <rPr>
        <sz val="9"/>
        <color theme="1"/>
        <rFont val="Calibri"/>
        <family val="2"/>
        <scheme val="minor"/>
      </rPr>
      <t xml:space="preserve">
Tipos de componentes  Servidor, BD, de 7 a 9 componentes, Conectividad de plataformas &gt;3
</t>
    </r>
    <r>
      <rPr>
        <b/>
        <sz val="9"/>
        <color theme="1"/>
        <rFont val="Calibri"/>
        <family val="2"/>
        <scheme val="minor"/>
      </rPr>
      <t>On Premise</t>
    </r>
    <r>
      <rPr>
        <sz val="9"/>
        <color theme="1"/>
        <rFont val="Calibri"/>
        <family val="2"/>
        <scheme val="minor"/>
      </rPr>
      <t xml:space="preserve">
5 servidores virtuales, 1 base de datos
</t>
    </r>
    <r>
      <rPr>
        <b/>
        <sz val="9"/>
        <color theme="1"/>
        <rFont val="Calibri"/>
        <family val="2"/>
        <scheme val="minor"/>
      </rPr>
      <t>Redes</t>
    </r>
    <r>
      <rPr>
        <sz val="9"/>
        <color theme="1"/>
        <rFont val="Calibri"/>
        <family val="2"/>
        <scheme val="minor"/>
      </rPr>
      <t xml:space="preserve">
Esta talla incluye la conectividad de red (configuración, al ser servidores virtuales no requiere switch)</t>
    </r>
  </si>
  <si>
    <r>
      <t xml:space="preserve">Producto desarrollado por proveedor para un área de negocio especifica
</t>
    </r>
    <r>
      <rPr>
        <b/>
        <sz val="9"/>
        <color rgb="FF000000"/>
        <rFont val="Calibri"/>
        <family val="2"/>
        <scheme val="minor"/>
      </rPr>
      <t>Cloud</t>
    </r>
    <r>
      <rPr>
        <sz val="9"/>
        <color rgb="FF000000"/>
        <rFont val="Calibri"/>
        <family val="2"/>
        <scheme val="minor"/>
      </rPr>
      <t xml:space="preserve">
 Tipos de componentes Servidores, BD´s. De 5 a 7 componentes. Conectividad de plataformas = 3
</t>
    </r>
    <r>
      <rPr>
        <b/>
        <sz val="9"/>
        <color rgb="FF000000"/>
        <rFont val="Calibri"/>
        <family val="2"/>
        <scheme val="minor"/>
      </rPr>
      <t>On Premise</t>
    </r>
    <r>
      <rPr>
        <sz val="9"/>
        <color rgb="FF000000"/>
        <rFont val="Calibri"/>
        <family val="2"/>
        <scheme val="minor"/>
      </rPr>
      <t xml:space="preserve">
3 servidores virtuales, 1 base de datos
</t>
    </r>
    <r>
      <rPr>
        <b/>
        <sz val="9"/>
        <color rgb="FF000000"/>
        <rFont val="Calibri"/>
        <family val="2"/>
        <scheme val="minor"/>
      </rPr>
      <t>Redes</t>
    </r>
    <r>
      <rPr>
        <sz val="9"/>
        <color rgb="FF000000"/>
        <rFont val="Calibri"/>
        <family val="2"/>
        <scheme val="minor"/>
      </rPr>
      <t xml:space="preserve">
Esta talla incluye la conectividad de red (configuración, al ser servidores virtuales no requiere switch)</t>
    </r>
  </si>
  <si>
    <r>
      <t xml:space="preserve">Producto con integración a 1-2 satélites 
</t>
    </r>
    <r>
      <rPr>
        <b/>
        <sz val="9"/>
        <color theme="1"/>
        <rFont val="Calibri"/>
        <family val="2"/>
        <scheme val="minor"/>
      </rPr>
      <t>Cloud</t>
    </r>
    <r>
      <rPr>
        <sz val="9"/>
        <color theme="1"/>
        <rFont val="Calibri"/>
        <family val="2"/>
        <scheme val="minor"/>
      </rPr>
      <t xml:space="preserve">
Tipos de componentes  Servidor. De 4 a 5 componentes. Conectividad de plataformas 1 a 2.
</t>
    </r>
    <r>
      <rPr>
        <b/>
        <sz val="9"/>
        <color theme="1"/>
        <rFont val="Calibri"/>
        <family val="2"/>
        <scheme val="minor"/>
      </rPr>
      <t>On Premise</t>
    </r>
    <r>
      <rPr>
        <sz val="9"/>
        <color theme="1"/>
        <rFont val="Calibri"/>
        <family val="2"/>
        <scheme val="minor"/>
      </rPr>
      <t xml:space="preserve">
2 servidores virtuales. 1 base de datos
</t>
    </r>
    <r>
      <rPr>
        <b/>
        <sz val="9"/>
        <color theme="1"/>
        <rFont val="Calibri"/>
        <family val="2"/>
        <scheme val="minor"/>
      </rPr>
      <t>Redes</t>
    </r>
    <r>
      <rPr>
        <sz val="9"/>
        <color theme="1"/>
        <rFont val="Calibri"/>
        <family val="2"/>
        <scheme val="minor"/>
      </rPr>
      <t xml:space="preserve">
Esta talla incluye la conectividad de red (configuración, al ser servidores virtuales no requiere switch)</t>
    </r>
  </si>
  <si>
    <r>
      <t xml:space="preserve">Producto sin integración a satélites 
</t>
    </r>
    <r>
      <rPr>
        <b/>
        <sz val="9"/>
        <color theme="1"/>
        <rFont val="Calibri"/>
        <family val="2"/>
        <scheme val="minor"/>
      </rPr>
      <t>Cloud</t>
    </r>
    <r>
      <rPr>
        <sz val="9"/>
        <color theme="1"/>
        <rFont val="Calibri"/>
        <family val="2"/>
        <scheme val="minor"/>
      </rPr>
      <t xml:space="preserve">
Tipos de componentes Servidor. De 1 a 3 componentes. Conectividad plataformas: Independiente. Incremento de capacidad en componente existente
</t>
    </r>
    <r>
      <rPr>
        <b/>
        <sz val="9"/>
        <color theme="1"/>
        <rFont val="Calibri"/>
        <family val="2"/>
        <scheme val="minor"/>
      </rPr>
      <t>On Premise</t>
    </r>
    <r>
      <rPr>
        <sz val="9"/>
        <color theme="1"/>
        <rFont val="Calibri"/>
        <family val="2"/>
        <scheme val="minor"/>
      </rPr>
      <t xml:space="preserve">
1 servidor virtual
</t>
    </r>
    <r>
      <rPr>
        <b/>
        <sz val="9"/>
        <color theme="1"/>
        <rFont val="Calibri"/>
        <family val="2"/>
        <scheme val="minor"/>
      </rPr>
      <t>Redes</t>
    </r>
    <r>
      <rPr>
        <sz val="9"/>
        <color theme="1"/>
        <rFont val="Calibri"/>
        <family val="2"/>
        <scheme val="minor"/>
      </rPr>
      <t xml:space="preserve">
Esta talla incluye la conectividad de red (configuración, al ser servidor virtual no requiere switch)</t>
    </r>
  </si>
  <si>
    <t>NA</t>
  </si>
  <si>
    <t xml:space="preserve">
Licencias de Monitoreo (On Premise AppDynamics o Cloud Data Dog) + SNow componente</t>
  </si>
  <si>
    <t>¿Se requiere monitoreo de aplicaciones?</t>
  </si>
  <si>
    <t>Monitoreo On Premise o Nube: Producto con conectividad con mas de 3  plataformas y mas de 10 componentes (contenedores, DBs, Servidores, etc)</t>
  </si>
  <si>
    <t>Monitoreo On Premise o Nube: Producto con conectividad a mas de 3 plataformas, 7 a 9 componentes.</t>
  </si>
  <si>
    <t>Monitoreo On Premise o Nube: Producto con conectividad con 3 plataformas, 5 a 7 componentes.</t>
  </si>
  <si>
    <t>Monitoreo On Premise o Nube: Producto desarrollado por un proveedor con un integración de 1 o 2 plataformas, 4 a 5 componentes</t>
  </si>
  <si>
    <t xml:space="preserve">Monitoreo On Premise o Nube: Sin integración a plataformas, de 1 a 3 componentes, conectividad independiente. </t>
  </si>
  <si>
    <t xml:space="preserve">
Licencias de bases de datos OnPremise (SO, BD y Entorno Digital)</t>
  </si>
  <si>
    <t>¿Se requieren BD nuevas para su solución, ya sea Oracle o SQL? (Se consideran las licencias de SO, BD y Entorno Digital)</t>
  </si>
  <si>
    <t>Producto en Oracle con integración con 6 o más plataformas (Para XL, servidores físicos, no se recomienda SQL).</t>
  </si>
  <si>
    <t>Producto (BD Oracle o SQL) con intrgración a 4 a 5 plataformas</t>
  </si>
  <si>
    <t>Producto (BD Oracle o SQL) con integración con 3 plataformas.</t>
  </si>
  <si>
    <t>Producto (BD Oracle o SQL) con un integración con 2 componentes</t>
  </si>
  <si>
    <t>Producto (BD Oracle o SQL) con integración a 1 plataforma.</t>
  </si>
  <si>
    <t>Especialistas dedicados para instalación de ambientes y PFTs, (2 meses) Opcional</t>
  </si>
  <si>
    <t>¿Se requieren especialistas dedicados para instalar ambientes? Y para pruebas funcionales? Se sugiere estimar al menos 2 meses</t>
  </si>
  <si>
    <t>Especialistas 100 hrs x mes (Bolsa de horas L3, L2, DBA)</t>
  </si>
  <si>
    <t>Especialistas 80 hrs x mes (Bolsa de horas L3, L2, DBA)</t>
  </si>
  <si>
    <t>Especialistas 60 hrs x mes (Bolsa de horas L3, L2, DBA)</t>
  </si>
  <si>
    <t>Especialistas 40 hrs x mes (Bolsa de horas L3, L2, DBA)</t>
  </si>
  <si>
    <t>Pruebas de Seguridad</t>
  </si>
  <si>
    <t>Con base en la complejidad del proyecto se requieren pruebas de seguridad</t>
  </si>
  <si>
    <t>Elegir de acuerdo al tamaño de la iniciativa</t>
  </si>
  <si>
    <t>Calculadora
T-SHIRT 1.3 PAM</t>
  </si>
  <si>
    <t>Tiempo E2E Aprox</t>
  </si>
  <si>
    <t>MVP3</t>
  </si>
  <si>
    <t>Fecha de elaboración</t>
  </si>
  <si>
    <t>Costo Promedio</t>
  </si>
  <si>
    <t>MVP2</t>
  </si>
  <si>
    <t>Nombre de iniciativa</t>
  </si>
  <si>
    <t>Cantidad de MVP´s</t>
  </si>
  <si>
    <t>Notas</t>
  </si>
  <si>
    <t>Tipo de Cambio</t>
  </si>
  <si>
    <t>Costos Adicionales</t>
  </si>
  <si>
    <t>Concepto</t>
  </si>
  <si>
    <t xml:space="preserve"> Monto MXN</t>
  </si>
  <si>
    <t>Monto USD</t>
  </si>
  <si>
    <t>Servicios con Terceos</t>
  </si>
  <si>
    <t>Licenciamiento</t>
  </si>
  <si>
    <t>Soporte</t>
  </si>
  <si>
    <t>Costo A</t>
  </si>
  <si>
    <t>Costo B</t>
  </si>
  <si>
    <t>Costo Total</t>
  </si>
  <si>
    <t>SI INICIAL</t>
  </si>
  <si>
    <t xml:space="preserve">Historas de Usuario </t>
  </si>
  <si>
    <t>Criterios de aceptación</t>
  </si>
  <si>
    <t>Supuesto</t>
  </si>
  <si>
    <t>Reglas de negocio</t>
  </si>
  <si>
    <t xml:space="preserve">Riesgo </t>
  </si>
  <si>
    <t xml:space="preserve">Criterios de aceptación </t>
  </si>
  <si>
    <t>Supuestos</t>
  </si>
  <si>
    <t>Reglas de Negocio</t>
  </si>
  <si>
    <t>Riesgo</t>
  </si>
  <si>
    <t>Geo- Habilitación de la autopista de servicios</t>
  </si>
  <si>
    <r>
      <rPr>
        <sz val="11"/>
        <color rgb="FF000000"/>
        <rFont val="Calibri"/>
        <family val="2"/>
        <scheme val="minor"/>
      </rPr>
      <t>Debe soportar comisiones fijas, variales, porcentuales, etc que el partner nos indique y debe ser configurables.
Contar con la configuración de servicios en la caja de servicios propia de Geo. 
Replicar la configuración del servicio de manera automática en una tabla customizada que estará alojada en EBS. 
Debe enviar la información para la contabilización.  
Debe enviar información de manera diaria a Reportería BI (ODS)
Debe generar el archivo de cierre de día.
Debe generar el resumen operativo.
Registro en la tabla GL_Interface de EBS (Conciliaciones administrativas).</t>
    </r>
    <r>
      <rPr>
        <sz val="11"/>
        <color rgb="FFFF0000"/>
        <rFont val="Calibri"/>
        <family val="2"/>
        <scheme val="minor"/>
      </rPr>
      <t xml:space="preserve">
</t>
    </r>
  </si>
  <si>
    <t xml:space="preserve">HU1– Configuración de servicios - configuracion de datos basicos
</t>
  </si>
  <si>
    <t>Como negocio quiero contar con una consola o portal donde se puedan realizar las configuraciones y mantenimientos de los datos basicos de los servicios, ya sea de forma individual o por carga masiva.</t>
  </si>
  <si>
    <t>El portal debe permitir crear, editar y eliminar datos básicos de los servicios.
Debe permitir carga individual y carga masiva.
Cada servicio debe tener un identificador único.
Los campos para la configuración se encuentran el la hoja 2</t>
  </si>
  <si>
    <t>Los usuarios tienen perfiles con permisos para configurar.
Los catálogos maestros (moneda, tipo de servicio, etc.) están disponibles.</t>
  </si>
  <si>
    <t>Todos los servicios deben ser identificados con un código único
Solo los usuarios con rol administrador pueden realizar configuraciones y mantenimientos.</t>
  </si>
  <si>
    <t>Datos inconsistentes si se cargan servicios duplicados.
Registro o carga sin validación previs.</t>
  </si>
  <si>
    <t>HU2 – Configuración de servicios - configuracion de reglas de visualizacion en el front</t>
  </si>
  <si>
    <t>Como negocio quiero contar con una consola o portal donde se puedan realizar las configuraciones de las reglas de visualizacion para el front para que el cajero pueda seleccionar las opciones para el pago de los servicios.</t>
  </si>
  <si>
    <t>Debe existir un portal para definir las reglas de visualización en el front.
El cajero debe ver únicamente los servicios activos y habilitados.</t>
  </si>
  <si>
    <t>GeoPOS soporta el consumo de las reglas de visualización.</t>
  </si>
  <si>
    <t>Solo los servicios con estado “activo” deben mostrarse en el front.
La jerarquía de visualización debe ser configurable.</t>
  </si>
  <si>
    <t>Posible error en la visualización si la regla no está bien configurada.
Confusión del cajero si aparecen servicios inactivos.</t>
  </si>
  <si>
    <t>HU3 – Configuración de servicios - configuracion de reglas de negocio para la exportacion a GL Interface</t>
  </si>
  <si>
    <t>Como negocio quiero contar con una consola o portal donde se puedan realizar las configuraciones de las reglas de negocio para que se exporten los datos de acuerdo a las condiciones comerciales.</t>
  </si>
  <si>
    <t>Debe poder configurarse la regla contable del servicio.
La exportación debe respetar la regla definida.</t>
  </si>
  <si>
    <t>Las cuentas contables están disponibles y actualizadas.</t>
  </si>
  <si>
    <t>Cada servicio debe tener asignada una regla de exportación antes de activarse.</t>
  </si>
  <si>
    <t>No exportar datos a GL si la regla está incompleta.
Errores en conciliación si las reglas no coinciden con lo solicitado por el negocio.</t>
  </si>
  <si>
    <t xml:space="preserve">HU4 – Configuración de servicios - configuracion para la exportacion de las cuentas contables </t>
  </si>
  <si>
    <t>Como negocio quiero contar con una consola o portal donde se pueda realizar la configuracion de las cuentas contables para una conciliacion correcta.</t>
  </si>
  <si>
    <t>El portal debe permitir asignar cuentas contables de los servicio.
Validar que las cuentas ingresadas existan en el módulo contable de EBS.</t>
  </si>
  <si>
    <t>El cmódulo contable de EBS está sincronizado con el portal.</t>
  </si>
  <si>
    <t>Ningún servicio puede estar activo sin cuenta contable asociada.</t>
  </si>
  <si>
    <t>Error en conciliación administrativa por cuentas mal configuradas.</t>
  </si>
  <si>
    <t>HU5 - Replica de alta de servicio en tabla Custom de EBS</t>
  </si>
  <si>
    <t>Como negocio requiero poder tener en EBS una tabla custom de la configuración de los Servicios la cuál debe actualizarse de manera automática cada que haya una actualización o un registro nuevo desde GEO, los campos a considerar son: (poner todos los campos que dijimos viajan a EBS)</t>
  </si>
  <si>
    <t>Los servicios creados en el portal deben replicarse automáticamente en la tabla custom de EBS.
Confirmación de réplica exitosa debe registrarse.</t>
  </si>
  <si>
    <t>Existe conectividad estable entre el portal y EBS.</t>
  </si>
  <si>
    <t xml:space="preserve">La réplica debe realizarse en tiempo real </t>
  </si>
  <si>
    <t>Pérdida de sincronización si falla la réplica.
Inconsistencias entre portal y EBS.</t>
  </si>
  <si>
    <t>HU6- Envío de servicios a tiendas (GeoPOS)</t>
  </si>
  <si>
    <t>Como negocio quiero que se muestre en Geopos el menú de servicios para que los cajeros puedan realizar el proceso de pagos de los servicios disponibles.</t>
  </si>
  <si>
    <t>Los servicios configurados con estado activo deben mostrarse en GeoPOS.
El cajero podrá visualizar y cobrar únicamente los servicios activos y con reglas configuradas.
GeoPOS debe mantener conectividad constante con el servidor de configuración para obtener la lista de servicios actualizada.
Si GeoPOS no recibe la información del servicio, el cajero no podrá procesar el cobro.</t>
  </si>
  <si>
    <t>Existe un endpoint de configuración (API) disponible 24/7 que retorna la lista de servicios y reglas.
Se mantiene el catálogo de servicios actualizado.</t>
  </si>
  <si>
    <t>Solo servicios Activos y con reglas de cobro vigentes se muestran.
La Sincronización automática debe ser programada.</t>
  </si>
  <si>
    <t>EConfiguración errónea puede crear cobros incorrectos.
Falta de registro dificulta poder rastrear errores.</t>
  </si>
  <si>
    <t>HU7- Integración de datos hacia GL (EBS)</t>
  </si>
  <si>
    <t>Como negocio quiero que en la ejecución del fin día de la tienda, se realice la exportación de la información de servicios para la integración a GL, en base a la configuración del alta de los servicios y se asocien a las cuentas contables correspondientes.</t>
  </si>
  <si>
    <t>Se exporta la información contable del día en formato válido GL_Interface.
No se exporta ninguna transacción sin cuenta contable válida.
Proceso automático al cierre de día; transacciones rechazadas debe quedae en log o evidencia.</t>
  </si>
  <si>
    <t>Existe la especificación actualizada de GL_Interface (EBS) y acceso para ingestión de archivos.
El cierre de día de la tienda se ejecuta después del proceso de todas las transacciones del día.</t>
  </si>
  <si>
    <t>Cada servicio debe tener cuenta contable configurada antes de integrarse.
Validación de existencia de cuentas contables activas antes del envío.
Solo transacciones confirmadas, activas y conciliadas se exportan.</t>
  </si>
  <si>
    <t>Información incompleta que impida contabilización en EBS.
Fallo de transferencia puede no generar la contabilidad.
Cambio de esquema en EBS puede generar rechazo de archivos.</t>
  </si>
  <si>
    <t>HU8- Exportación de información a reportería (ODS/BI)</t>
  </si>
  <si>
    <t>Como negocio quiero recibir la información de los servicios recibidos en tienda como insumo para la reportería BI para el análisis y conciliaciones.</t>
  </si>
  <si>
    <t xml:space="preserve">Envío diario de datos a ODS/BI con el formato requerido.
La reportería incluye toda la información de los servicios cobrados  durante el día.
Errores de transmisión o registros incompletos deben quedar documentados.
Debe permitir exponer el detalle de la comisión. 
</t>
  </si>
  <si>
    <t xml:space="preserve">BI está habilitado para recibir datos en el formato requerido.
 </t>
  </si>
  <si>
    <t>La reportería debe incluir todos los servicios cobrados durante el día.
Solo se enviarán transacciones con estado finalizado.
Validación de integridad y consistencia antes del envío.
ODS/BI debe estar habilitado para recibir el esquema requerido.</t>
  </si>
  <si>
    <t>Información incompleta en BI afecta conciliaciones y reportes.
Exposición de datos sensibles daria un  incumplimiento de privacidad</t>
  </si>
  <si>
    <t>HU9-Almacenamiento de las negociaciones y contratos comerciales</t>
  </si>
  <si>
    <t>Como negocio quiero contar con una base de datos de las negociaciones y contratos comerciales a la configuracion de cada servicio.</t>
  </si>
  <si>
    <t>Registrar, consultar y actualizar negociaciones y contratos por servicio.
Cada contrato indica vigencia, proveedor y condiciones comerciales.
Solo contratos vigentes pueden asociarse a servicios activos.
Control de versiones/histórico de cambios por contrato.</t>
  </si>
  <si>
    <t>Se cargarán contratos en la plataforma.
Existe un identificador único para contratos y para servicios.
Los accesos y permisos para ver/editar contratos deben estar definidos.</t>
  </si>
  <si>
    <t>Toda configuración de servicio debe estar vinculada a una negociación o contrato activo.
Los contratos debe tener estado activo y desactivado
Validar de fecha de ingreso del contrato y finalización
Controlar las versiones de cambio.
Se debe generar una alerta cuando este proximo a vencer el contrato.
Se define los perfiles de acceso para la verificación y edición del contrato.</t>
  </si>
  <si>
    <t>Contratos no vinculados o mal vinculados puede generar operaciones incorrectas. 
Contratos vencidos activos puede generar condiciones obsoletas.</t>
  </si>
  <si>
    <t>Como cajero quiero poder consultar, validar y ejecutar el pago de los servicios relizados por el cliente.</t>
  </si>
  <si>
    <t>Conectarse con el operador del servicio (BBVA).  
Habilitar los servicios para el cobro mediante los medios de pago respectivo.
Cuando ocurra un error de conectividad, debe mostrarse alerta/mensaje al cajero en el POS.
Tener la opción de invocar el nombre del servicio que desea pagar (buscador).
Contar con un listado de las opciones de los servicios invocados para el servicio a pagar.
Seleccionar el servicio que el cliente desea pagar. 
Permitir ingresar datos asociados al servicio (item del convenio/Recaudo).
Mostrar el detalle del servicio a pagar.
Permitir generar la simulación de pago para la validación del cliente. 
Ejecutar de un pago a más de acuerdo a las especificaciones del servicio.
No se permite anulaciones después del pago del servicio.</t>
  </si>
  <si>
    <t>H10 - Geo-Cierre de turno y  Cierre de día</t>
  </si>
  <si>
    <t xml:space="preserve">Como cajero, quiero que se visualice en el cierre de turno y de día en el POS, para consolidar las operaciones registradas.
</t>
  </si>
  <si>
    <t>Debe generarse reporte de cierre de turno y cierre de día.
Los servicios cobrados deben estar acorde al cuadre de caja.
El cajero debe poder ejecutar el proceso de cierre correctamente.</t>
  </si>
  <si>
    <t>El cajero ejecuta el proceso de cierre correctamente.</t>
  </si>
  <si>
    <r>
      <rPr>
        <sz val="11"/>
        <color rgb="FF000000"/>
        <rFont val="Calibri"/>
        <family val="2"/>
        <scheme val="minor"/>
      </rPr>
      <t xml:space="preserve">No se puede abrir un nuevo turno sin realizar el cierre del anterior.
El cierre de turno se realiza solo si se hace un cambio de turno.
</t>
    </r>
    <r>
      <rPr>
        <sz val="11"/>
        <color rgb="FFFF0000"/>
        <rFont val="Calibri"/>
        <family val="2"/>
        <scheme val="minor"/>
      </rPr>
      <t>El cierre de día se realiza según regla de negocio actual.</t>
    </r>
  </si>
  <si>
    <t>Descuadre contable si el cierre no se genera correctamente.</t>
  </si>
  <si>
    <t>H11 - Geo-Resumen Operativo</t>
  </si>
  <si>
    <t xml:space="preserve">Como negocio, quiero generar un resumen operativo en el POS, para tener visibilidad de todas las transacciones realizadas.
  </t>
  </si>
  <si>
    <t>Los datos de cierre de día deben estar correctamente consolidados.
El resumen debe incluir todas las transacciones del día.
Toda la información transaccional debe ser registrada en el POS.</t>
  </si>
  <si>
    <t>Los datos de cierre de día están correctamente consolidados.</t>
  </si>
  <si>
    <t>El resumen operativo debe incluir los filtros según requerimiento de oxxo.</t>
  </si>
  <si>
    <t>Posible inconsistencia entre el resumen y los reportes de cierre si no se validan los datos.</t>
  </si>
  <si>
    <t>HU12- Llamado a la opción de Recaudos de Servicios (F5)</t>
  </si>
  <si>
    <t>Como cajero, quiero acceder al módulo de recaudos desde el POS, para iniciar el proceso de cobro de servicios.</t>
  </si>
  <si>
    <t xml:space="preserve">La tecla F5 debe estar habilitado para mostrar la lista de tipo de servicios en el front POS.
El sistema debe mostrar en pantalla luego del llamado F5 los tipos de servicio.
Debe estar dentro de la lista de los tipo de servicio la opción Recaudo de servicio BBVA. 
Al seleccionar la opción de Recaudo de servicio BBVA debe enviar a la pantalla para la Busqueda del servicio que se desea pagar. 
</t>
  </si>
  <si>
    <t>El POS cuenta con la funcionalidad habilitada.
El POS tiene habilitado la opción al llamado f5</t>
  </si>
  <si>
    <t xml:space="preserve">Solo usuarios autenticados pueden acceder al módulo.
El llamado al tipo de servicio, opción Recaudo de servicio debe ser por el f5.
Todos los servicios de recaudos BBVA deben estar integrados en el llamado f5 </t>
  </si>
  <si>
    <t>Error de mapeo de teclas en el POS.</t>
  </si>
  <si>
    <t>HU13- Búsqueda de servicio a pagar</t>
  </si>
  <si>
    <t>Como cajero, quiero que al ingresar un criterio de busqueda me liste los servicios que coincidan para poder seleccionar el servicio a pagar.</t>
  </si>
  <si>
    <t xml:space="preserve">El sistema debe permitir ingresar los caracteres para la búsqueda.
El sistema debe permitir ingresar nombre parcial o completo del servicio.
El sistema debe invocar la API de BBVA y devolver listado de servicios coincidentes.
Para obtener el resultado de los servicios el sistema debe tener conexión con el proveedor de servicios. 
Si la conexión falla, debe mostrar mensaje de error .
La conexión debe darse para llamar a los servicios que estan dados de alta para el pago correspondiente.
</t>
  </si>
  <si>
    <t>El catálogo de servicios está sincronizado con BBVA.
El recaudador tiene disponibilidad 24/7.</t>
  </si>
  <si>
    <t>Solo se pueden mostrar los servicios habilitados en BBVA.
Solo se pueden pagar los servicios habilitados en BBVA.
No se permite iniciar pago si no hay conexión con el recaudador.
Se requeire la conexión con el recaudador y el servicio.</t>
  </si>
  <si>
    <t>Lista incompleta o desactualizada.
El servicio no este activo
Caída del servicio externo impide iniciar el proceso.</t>
  </si>
  <si>
    <t xml:space="preserve">HU14- Control multiple de opciones de busqueda del servicio a pagar </t>
  </si>
  <si>
    <t>Como cajero, quiero que me liste todos los servicios asociados  a la búsqueda para localizar el servicio más rápidamente.</t>
  </si>
  <si>
    <t xml:space="preserve">El sistema debe mostrar la lista de los servicios asociados a la búsqueda.
Se debe mostrar el listado de los servicios que se encuentran dados de alta. 
El listado debe permitir seleccionar solo una opción. </t>
  </si>
  <si>
    <t>Los servicios se podrán buscar por palabra completa o parcial</t>
  </si>
  <si>
    <t>No debe mostrar duplicidad de servicios 
Se muestra la lista de los servicios asociados a la búsqueda
Debe mostrar solo los servicios dados de alto asociados a la búsqueda.
Al seleccionar el servicio a pagar debe derivar al módulo para ingresar el dato identificador para el llamado del servicio.</t>
  </si>
  <si>
    <t>Duplicidad de resultados que confunda al cajero.</t>
  </si>
  <si>
    <t>HU15- Permite ingresar el identificador del servicio (alfanumérico) por tipo de convenio</t>
  </si>
  <si>
    <t>Como cajero, quiero ingresar el identificador alfanumérico del cliente , o los datos que se requiera de acuerdo al tipo de convenio para validar y consultar los recibos pendientes que expone el servicio.</t>
  </si>
  <si>
    <t xml:space="preserve">El campo debe aceptar letras y números según tipo de convenio o lo que solicite el recaudo en la API.
Si el identificador es inválido, mostrar mensaje de error.
Los datos de identificación para el llamado a consultar el recibo del servicio debe ser ingresado en los campos según convenio (Base de datos, Interconectado, Data Entry, Tasas fijas).
El sistema debe permitir solicitar el código identificador del cliente, en caso no coincida enviar un mensaje de alerta por el error en el código de identificación. 
</t>
  </si>
  <si>
    <t>Cada servicio define su tipo de identificador.</t>
  </si>
  <si>
    <t xml:space="preserve">Cada servicio tiene asociado su tipo de convenio.
Cada servicio está asociado a un tipo de convenio para que valide el identificador. 
El sistema no debe permitir continuar con identificador inválido
El identificador debe estar asociado al servicio.
Solo permite consultar el recibo si el servicio esta dado de alta.
Los campos que se muestra para consultar el recibo debe estar asociado al tipo de convenio (Los tipos de convenio son: Base de datos, Interconectado, Data Entry, Tasas fijas.)
Para el caso de Data Entry debe solicitar los campos identificador (alfanumérico) e importe para completar el pago del servicio. 
No muestra los pagos pendientes para el caso de Data Entry . </t>
  </si>
  <si>
    <t>Error humano al digitar identificadores.</t>
  </si>
  <si>
    <t>HU16- Mostrar información del servicio a cobrar</t>
  </si>
  <si>
    <t xml:space="preserve">Como cajero, quiero visualizar los datos del servicio y cliente, para confirmar que corresponde al recibo correcto.
</t>
  </si>
  <si>
    <t xml:space="preserve">Debe mostrarse los datos del servicio, datos del cliente y montos a pagar, fecha  de acuerdo al tipo de convenio (Base de datos, Interconectado, Data Entry, Tasas fijas). 
Mostrar la información expuesta por la APi para el pago de servicio.
Para el caso de servicios con tipo de convenio Base de datos e Interconectados la APi puede exponer pagos unicos, pagos múltiples o realizar pagos parciales. 
Para el caso de servicios con tipo de convenio Data entry al ser un ingreso manual de datos, no expone pagos pendientes. 
Para el caso de servicios con tipo de convenio Tasas fijas debe exponer  el importe fijo o permitir un importe flexible 
</t>
  </si>
  <si>
    <t>BBVA envía la información actualizada.</t>
  </si>
  <si>
    <t>La transacción se puede mostrar para realizar los pagos de acuerdos a lo que expone el api de servicios : un solo pago, pago múltiple, pagos parciales  y editar monto. 
Debe permitir seleccionar los montos que se desea pagar en caso de pago múltiple. 
La selección de los pago debe darse de los mas antiguo a lo actual o dependiendo lo que exponga la API.</t>
  </si>
  <si>
    <t>Inconsistencia entre datos del proveedor y BBVA.</t>
  </si>
  <si>
    <t xml:space="preserve">HU17- Permite realizar y mostrar una simulación de pago </t>
  </si>
  <si>
    <t xml:space="preserve">Como cajero, quiero ejecutar una simulación de pago antes de cobrar, para confirmar con el cliente el monto total de  la transacción.
</t>
  </si>
  <si>
    <t>El sistema debe invocar el API de simulación y devolver el resultado.
Debe mostrarse desglose: servicio, recibo, monto y comisión (si aplica) y los demas datos que expone la API.
Para los casos de Data Entry la simulación es en baso a los datos ingresados de acuerdo a lo que solicita la API. 
El cajero debe tener la alternativa de aceptar o rechazar la simulación.
En caso que el cajero indique ESC la simulación debe mostrar la pantalla anterior a la simulación. 
Cuando se acepte debe mostrar la pantalla de ingreso de artículos con el item ingresado.</t>
  </si>
  <si>
    <t xml:space="preserve">El API responde en tiempo razonable.
El API envía la información correcta </t>
  </si>
  <si>
    <t>Ningún pago real se ejecuta sin simulación previa.</t>
  </si>
  <si>
    <t>Aprobación errónea si la simulación no se valida.</t>
  </si>
  <si>
    <t xml:space="preserve">HU18- Ejecución del pago en efectivo </t>
  </si>
  <si>
    <t xml:space="preserve">Como cajero, quiero registrar el pago en efectivo tras la conformidad del cliente, para completar la transacción.
</t>
  </si>
  <si>
    <r>
      <rPr>
        <sz val="11"/>
        <color rgb="FF000000"/>
        <rFont val="Calibri"/>
        <family val="2"/>
        <scheme val="minor"/>
      </rPr>
      <t xml:space="preserve">Ante timeout o error 500, el sistema debe mostrar mensaje: “Error de conexión, intente nuevamente.”
El botón de reintento debe estar disponible en la pantalla principal sin reiniciar todo el flujo.
El sistema debe perimitir 5 reintentos antes de reiniciar el proceso.
</t>
    </r>
    <r>
      <rPr>
        <sz val="11"/>
        <color rgb="FFFF0000"/>
        <rFont val="Calibri"/>
        <family val="2"/>
        <scheme val="minor"/>
      </rPr>
      <t>Los reintentos deben registrarse en logs.</t>
    </r>
  </si>
  <si>
    <t xml:space="preserve">El cajero puede realizar la transacción en efectivo </t>
  </si>
  <si>
    <t xml:space="preserve">Solo se permiten pagos en efectivo.
Los pagos en efectivo se realizan de acuerdo al limite del monto estimado por OXXO.
Los límites de monto deben ser configurables. </t>
  </si>
  <si>
    <t>Se realiace un pago con monto erroneo</t>
  </si>
  <si>
    <t>HU19 – Impresión del comprobante</t>
  </si>
  <si>
    <t xml:space="preserve">Como cajero, quiero imprimir un comprobante del pago,
para entregarlo al cliente como constancia.
</t>
  </si>
  <si>
    <t xml:space="preserve">El comprobante debe incluir los datos del servicio, de OXXO, cajero y medio de pago.( Ver Hoja2 para el comprobante)
Debe imprimirse automáticamente tras confirmación.
Debe imprimirse luego de la validación con el cliente. 
</t>
  </si>
  <si>
    <t xml:space="preserve">La impresora del POS está operativa.
</t>
  </si>
  <si>
    <t xml:space="preserve">El comprobante es obligatorio en cada transacción.
la estructura de comprobante se define por cada tipo de convenio </t>
  </si>
  <si>
    <t>Fallo de impresora 
Fallo en la comunicación de los datos del comprobante</t>
  </si>
  <si>
    <t>HU20-Reflejo de pago en BBVA y proveedor tercero</t>
  </si>
  <si>
    <t xml:space="preserve">Como negocio, quiero que el sistema envíe la confirmación de pago a BBVA y al proveedor,	para reflejar la operación en ambas partes de acuerdo al tipo de convenio del recaudo.
</t>
  </si>
  <si>
    <t xml:space="preserve">El sistema debe enviar confirmación de pago exitosa a BBVA.
El sistema debe enviar confirmación de pago exitosa al proveedor tercero de acuerdo al tipo de convenio.
Si alguna confirmación falla, debe quedar registrado.
</t>
  </si>
  <si>
    <t>BBVA cuenta con servicios disponibles lo cual los expone mediante las APIs .
La conexión de red con el recaudo es estable.</t>
  </si>
  <si>
    <t>El pago se considera exitoso solo si BBVA confirma la transacción.
En caso de error, el sistema debe priorizar la conciliación posterior.</t>
  </si>
  <si>
    <t xml:space="preserve">Fallo en comunicación con BBVA 
</t>
  </si>
  <si>
    <t>HU21- Control de límite del monto a pagar</t>
  </si>
  <si>
    <t>Como cajero quiero que el sistema valide un límite máximo de monto permitido para pagos en efectivo en caja , para garantizar la seguridad operativa, cumplir con las políticas internas y minimizar el riesgo de exposición a robos o fraudes.</t>
  </si>
  <si>
    <t>El sistema debe validar que ningún pago en efectivo supere el monto máximo definido.
Si un cliente intenta pagar un monto superior, el sistema debe mostrar un mensaje de alerta indicando que se excede el límite.
El sistema debe permitir configurar el monto máximo de pago de forma parametrizable</t>
  </si>
  <si>
    <t>Inicialmente los pagos serán solo en efectivo
GEO generará las alertas de control de límite y resguardo de montos</t>
  </si>
  <si>
    <t>Ningún pago podrá exceder el monto máximo configurado por transacción
El monto límite debe ser configurable
Los pagos que superen el límite deben ser rechazados automáticamente con mensaje al cajero.
Debe mostrar un mensaje por exceso de limite en caja y gaveta.
Debe mostrar un mensaje por exceso de limite de pago en soles.</t>
  </si>
  <si>
    <t xml:space="preserve">Configuración incorrecta de los límites </t>
  </si>
  <si>
    <t>HU22- Opción de  reintento de pago por time out - error 500 (fila 211) ( que vuelva a la pantalla principal)</t>
  </si>
  <si>
    <t>Como cajero, quiero recibir una alerta clara si ocurre un error de conectividad y poder reintentar el pago cuando ocurra un timeout o error 500, antes de reiniciar el proceso</t>
  </si>
  <si>
    <t>Ante timeout o error 500, el sistema debe mostrar mensaje: “Error de conexión, intente nuevamente.”
El botón de reintento debe estar disponible en la pantalla principal sin reiniciar todo el flujo.
El sistema debe perimitir 5 reintentos antes de reiniciar el proceso.
Los reintentos deben registrarse en logs.</t>
  </si>
  <si>
    <t>Los errores 500 provienen de fallas en la integración o comunicación externa.</t>
  </si>
  <si>
    <t xml:space="preserve">El reintento solo es válido si la transacción previa no fue confirmada por el Recaudador/proveedor.
El reintento debe permitirse realizar 5 veces antes de volver a iniciar el proceso.
No se debe reintentar si se tiene respuesta del servicio. 
Si no hay disponibilidad del servicio se debe mostrar al cajero mediante un mensaje. </t>
  </si>
  <si>
    <t>Riesgo de duplicidad de transacciones si no se controla en backoffice.
Riesgo de tiempo del cajero si el error persiste y no se identifica la no conexión con el servicio.</t>
  </si>
  <si>
    <t xml:space="preserve">
HU23- Restricción de devolución/extorno
</t>
  </si>
  <si>
    <t>Como cajero, quiero que la aplicación no me permita realizar extornos o devoluciones una vez confirmado un pago, para garantizar el cumplimiento de la política de no devoluciones establecida por el recaudo.</t>
  </si>
  <si>
    <t>Una vez confirmado el pago, el sistema no debe habilitar ninguna opción de extorno o devolución en la interfaz del cajero.
Si el cajero intenta realizar una devolución, el sistema debe mostrar un mensaje:
“No es posible realizar devoluciones ni extornos una vez confirmado el pago.”
En el backoffice, los pagos deben registrarse únicamente como operaciones definitivas, sin opción de reversa.</t>
  </si>
  <si>
    <t xml:space="preserve">La restricción de deviolución es para todos los recaudos de servicio. </t>
  </si>
  <si>
    <t xml:space="preserve">Ningún pago confirmado debe ser revertido por el sistema
Cualquier reclamo debe gestionarse por el canal del proveedor o recaudo. </t>
  </si>
  <si>
    <t>Impacto con respecto a la satisfacción del cliente al tener un pago errado, puede generar incomodidad o molestia.</t>
  </si>
  <si>
    <t>HU24- Estructura de los comprobante de pago</t>
  </si>
  <si>
    <t>Como negocio, quiero generar comprobantes de pago con estructura definida, para garantizar información completa y uniforme al cliente.</t>
  </si>
  <si>
    <r>
      <rPr>
        <sz val="11"/>
        <color rgb="FF000000"/>
        <rFont val="Calibri"/>
        <family val="2"/>
        <scheme val="minor"/>
      </rPr>
      <t xml:space="preserve">El comprobante debe contener Datos de la transacción, Identificación, Detalles del servicioque, Información de pago, etc . veriicar la hoja 2 del excel.
El formato debe </t>
    </r>
    <r>
      <rPr>
        <sz val="11"/>
        <color rgb="FFFF0000"/>
        <rFont val="Calibri"/>
        <family val="2"/>
        <scheme val="minor"/>
      </rPr>
      <t>ser estandar o de acuerdo a los tipos de convenio</t>
    </r>
    <r>
      <rPr>
        <sz val="11"/>
        <color rgb="FF000000"/>
        <rFont val="Calibri"/>
        <family val="2"/>
        <scheme val="minor"/>
      </rPr>
      <t xml:space="preserve"> para todos los recaudos.
El comprobante debe estar disponible en físico.
El comprobante debe tener información del medio de pago que realizó el pago del servicio. </t>
    </r>
  </si>
  <si>
    <t xml:space="preserve">La información del pago es proporcionado en la API del servicio. </t>
  </si>
  <si>
    <r>
      <rPr>
        <sz val="11"/>
        <color rgb="FF000000"/>
        <rFont val="Calibri"/>
        <family val="2"/>
        <scheme val="minor"/>
      </rPr>
      <t xml:space="preserve">Todos los pagos deben generar comprobante válido.
Los comprobantes deben salir </t>
    </r>
    <r>
      <rPr>
        <sz val="11"/>
        <color rgb="FFFF0000"/>
        <rFont val="Calibri"/>
        <family val="2"/>
        <scheme val="minor"/>
      </rPr>
      <t xml:space="preserve">por duplicado uno para el cliente y otro para oxxo .
</t>
    </r>
    <r>
      <rPr>
        <sz val="11"/>
        <color rgb="FF000000"/>
        <rFont val="Calibri"/>
        <family val="2"/>
        <scheme val="minor"/>
      </rPr>
      <t>Los comprobantes deben tener la estructura y campos establecida por OXXO y los datos enviados en la API</t>
    </r>
  </si>
  <si>
    <t>Información incompleta puede generar reclamos del cliente.</t>
  </si>
  <si>
    <t>HU25 - Reimpresión del comprobante</t>
  </si>
  <si>
    <r>
      <rPr>
        <sz val="11"/>
        <color rgb="FF000000"/>
        <rFont val="Calibri"/>
        <family val="2"/>
        <scheme val="minor"/>
      </rPr>
      <t xml:space="preserve">Como cajero, quiero reimprimir el comprobante de un recaudo de servicio para poder entregarlo al cliente en </t>
    </r>
    <r>
      <rPr>
        <sz val="11"/>
        <color rgb="FFFF0000"/>
        <rFont val="Calibri"/>
        <family val="2"/>
        <scheme val="minor"/>
      </rPr>
      <t>caso de pérdida o error de impresión.</t>
    </r>
  </si>
  <si>
    <t>El sistema permite seleccionar una operación de recaudo de servicio y reimprimir el comprobante.
La reimpresión debe contener los mismos datos del comprobante original, con la leyenda “Reimpresión” visible.
No se genera un nuevo asiento contable ni registro adicional.
La acción queda registrada en el log de auditoría (usuario, fecha, hora, motivo).
Se valida que no se exceda el límite de reimpresiones configurado.</t>
  </si>
  <si>
    <t>La funcionalidad de reimpresión ya existe en GeoPos y solo se debe extender a los comprobantes de recaudo de servicio.
El cajero tiene los permisos adecuados para ejecutar la reimpresión.
La reimpresión no genera un nuevo asiento contable ni un nuevo registro en el módulo de servicios, solo reproduce el comprobante original.</t>
  </si>
  <si>
    <r>
      <rPr>
        <sz val="11"/>
        <color rgb="FF000000"/>
        <rFont val="Calibri"/>
        <family val="2"/>
        <scheme val="minor"/>
      </rPr>
      <t>El comprobante a reimprimir debe corresponder exactamente a una transacción existente y válida en el sistema.
El sistema debe m</t>
    </r>
    <r>
      <rPr>
        <sz val="11"/>
        <color rgb="FFFF0000"/>
        <rFont val="Calibri"/>
        <family val="2"/>
        <scheme val="minor"/>
      </rPr>
      <t xml:space="preserve">arcar el comprobante como “Reimpreso”.
</t>
    </r>
    <r>
      <rPr>
        <sz val="11"/>
        <color rgb="FF000000"/>
        <rFont val="Calibri"/>
        <family val="2"/>
        <scheme val="minor"/>
      </rPr>
      <t xml:space="preserve">El número de comprobante no cambia en la reimpresión.
</t>
    </r>
    <r>
      <rPr>
        <sz val="11"/>
        <color rgb="FFFF0000"/>
        <rFont val="Calibri"/>
        <family val="2"/>
        <scheme val="minor"/>
      </rPr>
      <t>Se debe permitir un número limitado de reimpresiones por comprobante</t>
    </r>
  </si>
  <si>
    <t xml:space="preserve">Uso indebido de la reimpresión 
Reimpresiones excesivas sin control 
</t>
  </si>
  <si>
    <t>HU26 – Creación de tabla customizada en EBS</t>
  </si>
  <si>
    <t>Como negocio, quiero que se cree una tabla customizada en EBS y que GEO alimente automáticamente esta tabla con la información de los servicios configurados, para mantener sincronizada la información de “Recaudo de Servicios ”.</t>
  </si>
  <si>
    <t>Debe crearse una tabla customizada en EBS con los campos requeridos para replicar la configuración del servicio proveniente de GEO.
GEO debe enviar automáticamente la información de los servicios configurados hacia esta tabla, sin intervención manual.
Debe existir un mecanismo de integración o API que permita la transferencia segura y controlada de datos entre GEO y EBS.
La información enviada desde GEO debe ser validada y registrada correctamente en la tabla EBS (confirmación de recepción y logs de integración).
Debe garantizarse la trazabilidad de la información replicada (fecha de envío, usuario, servicio, ID del registro).
La tabla debe permitir consultas y mantenimiento controlado (solo usuarios EBS autorizados).
La estructura de la tabla debe soportar campos parametrizables (por ejemplo, moneda, tipo de fondeo, vigencia, tipo de servicio, comisiones, afectación contable, etc.); según archivo "Definiciones Carretera de Servicios 2"
Los campos configurados en GEO que cambien (por ejemplo, cambio de estatus, monto, divisa) deben actualizarse automáticamente en la tabla customizada EBS.
La integración debe manejar errores y reintentos automáticos en caso de falla de transmisión.</t>
  </si>
  <si>
    <t>GEO tiene definidos todos los campos de configuración del servicio, y los marcados con “*” son los únicos requeridos por EBS.
La integración GEO /EBS utiliza un canal seguro  previamente validado por el área técnica.
Los identificadores clave como ID_Servicio y Código_Servicio son únicos y se utilizan como referencia en EBS.
Las tablas de referencia (moneda, tipo de impuesto, estatus, etc.) ya existen en EBS.
Los usuarios de EBS tienen permisos de solo lectura sobre la tabla customizada.
La sincronización se ejecuta de forma automática y periódica (por ejemplo, diaria o según configuración).
La tabla no reemplaza otras tablas EBS; solo sirve como fuente de réplica de datos provenientes de GEO.</t>
  </si>
  <si>
    <t xml:space="preserve">Solo se deben replicar servicios con estatus Activo en GEO.
Cada registro replicado debe contener los campos indicados en el  archivo "Definiciones Carretera de Servicios 2".  
Si un campo requerido para EBS no tiene valor en GEO, el sistema debe rechazar la replicación y registrar el error en log.
Las actualizaciones de datos en GEO deben sobrescribir el registro existente en EBS, manteniendo histórico de cambios.
Si un servicio cambia su estatus a “Inactivo”, deberá reflejarse igual en EBS (sin eliminar el registro).
La estructura de la tabla debe permitir la trazabilidad entre los módulos contables de Cuentas por Pagar (AP) y Cuentas por Cobrar (AR).
La tabla debe integrarse con las pólizas contables, utilizando los campos Origen_Póliza, Categoría_Póliza, Cuenta_Contable, DR/CR, Nivel.
</t>
  </si>
  <si>
    <t>Riesgo de inconsistencia de datos si la integración entre GEO y EBS falla o no se validan los registros duplicados.
Pérdida de trazabilidad si no se registran correctamente los logs de envío y actualización.
Posible impacto en conciliaciones contables si se replica información errónea o incompleta.
Riesgo de sobrecarga de tabla si no se depuran registros históricos.
Dependencia técnica de la integración (si cambia estructura en GEO o EBS, puede romper el enlace).
Riesgo de errores en auditoría si no se versionan correctamente los campos replicados.</t>
  </si>
  <si>
    <t>HU27 – Generación de póliza por servicios</t>
  </si>
  <si>
    <t>Como negocio quiero que se genere la póliza contable de los servicios emitidos para que pueda ser expuesta a la GL_interface e integrada a EBS</t>
  </si>
  <si>
    <r>
      <rPr>
        <sz val="11"/>
        <color rgb="FF000000"/>
        <rFont val="Calibri"/>
        <family val="2"/>
        <scheme val="minor"/>
      </rPr>
      <t xml:space="preserve">El sistema debe generar una cuenta contable por el servicio emitido.
La póliza debe </t>
    </r>
    <r>
      <rPr>
        <sz val="11"/>
        <color rgb="FFFF0000"/>
        <rFont val="Calibri"/>
        <family val="2"/>
        <scheme val="minor"/>
      </rPr>
      <t xml:space="preserve">consolidarse por día, tienda y servicio.
</t>
    </r>
    <r>
      <rPr>
        <sz val="11"/>
        <color rgb="FF000000"/>
        <rFont val="Calibri"/>
        <family val="2"/>
        <scheme val="minor"/>
      </rPr>
      <t>La información debe enviarse automáticamente a la GL_interface.</t>
    </r>
  </si>
  <si>
    <t>Los servicios emitidos  están validados en el POS.
El catálogo contable de los servicios está previamente configurado en EBS.</t>
  </si>
  <si>
    <r>
      <rPr>
        <sz val="11"/>
        <color rgb="FF000000"/>
        <rFont val="Calibri"/>
        <family val="2"/>
        <scheme val="minor"/>
      </rPr>
      <t xml:space="preserve">La póliza contable no podrá generarse sin la configuración previa del servicio en el catálogo contable.
Una vez enviada a GL_interface, no se puede modificar, </t>
    </r>
    <r>
      <rPr>
        <sz val="11"/>
        <color rgb="FFFF0000"/>
        <rFont val="Calibri"/>
        <family val="2"/>
        <scheme val="minor"/>
      </rPr>
      <t>consultar como se revierte</t>
    </r>
  </si>
  <si>
    <t>Error en la consolidación diaria puede generar duplicados
Fallos de integración con GL_interface.</t>
  </si>
  <si>
    <t>HU28- Integración contable EBS</t>
  </si>
  <si>
    <t>Como negocio requiero que EBS tenga al día - 1 la información de los servicios en su contabilidad, mediante un proceso de importación y contabilización automática de servicios</t>
  </si>
  <si>
    <t>El proceso debe ejecutarse una vez al día, posterior a la hora de generación en POS.
El sistema debe validar la integridad de la información antes de contabilizar.
En caso de error, se debe generar un log con detalle.</t>
  </si>
  <si>
    <t>Geo genera las pólizas de servicios de manera consolidada y en un formato compatible con EBS.
existe conectividad estable entre el Geo y EBS para la transferencia de información</t>
  </si>
  <si>
    <r>
      <rPr>
        <sz val="11"/>
        <color rgb="FF000000"/>
        <rFont val="Calibri"/>
        <family val="2"/>
        <scheme val="minor"/>
      </rPr>
      <t xml:space="preserve">La importación solo se realiza una vez al día </t>
    </r>
    <r>
      <rPr>
        <sz val="11"/>
        <color rgb="FFFF0000"/>
        <rFont val="Calibri"/>
        <family val="2"/>
        <scheme val="minor"/>
      </rPr>
      <t xml:space="preserve">en el horario programado.
</t>
    </r>
    <r>
      <rPr>
        <sz val="11"/>
        <color rgb="FF000000"/>
        <rFont val="Calibri"/>
        <family val="2"/>
        <scheme val="minor"/>
      </rPr>
      <t xml:space="preserve">El sistema debe validar la integridad antes de la contabilización.
Las pólizas válidas deben contabilizarse automáticamente sin intervención manual.
</t>
    </r>
    <r>
      <rPr>
        <sz val="11"/>
        <color rgb="FFFF0000"/>
        <rFont val="Calibri"/>
        <family val="2"/>
        <scheme val="minor"/>
      </rPr>
      <t xml:space="preserve">Que pasa si hay error </t>
    </r>
  </si>
  <si>
    <t>Que no se genere la póliza en el horario esperado
Inconsistencia en los datos
Caída en la conectividad entre Geo y EBS durante la importación.</t>
  </si>
  <si>
    <t>La información Se va tomar de la información ya procesada en el módulo de contablidad y con la conf que tenga validado el servicio</t>
  </si>
  <si>
    <t xml:space="preserve">HU29- Generación automatica de facturación de proveedor </t>
  </si>
  <si>
    <t xml:space="preserve">Como negocio requiero que si el Servicio tiene configurado que genera en AP una Factura/Nota de crédito esta se genere de manera automática con la información previamente procesada en GL y con base en la frecuencia de generación configurada, en GL se debe marcar la información ya considerada para evitar duplicar o tener faltantes en la Factura. </t>
  </si>
  <si>
    <r>
      <rPr>
        <sz val="11"/>
        <color rgb="FF000000"/>
        <rFont val="Calibri"/>
        <family val="2"/>
        <scheme val="minor"/>
      </rPr>
      <t xml:space="preserve">La factura se genera  con la frecuencia y consolidación definida en la configuración del servicio.
La información proviene del módulo de contabilidad procesado.
El sistema debe registrar la factura en cuentas por pagar </t>
    </r>
    <r>
      <rPr>
        <sz val="11"/>
        <color rgb="FFFF0000"/>
        <rFont val="Calibri"/>
        <family val="2"/>
        <scheme val="minor"/>
      </rPr>
      <t>(consultar con el estado)</t>
    </r>
  </si>
  <si>
    <t>Los servicios tienen configurada la regla de facturación (frecuencia, nivel de consolidación, proveedor).
La información contable ya está validada y disponible en el módulo.
El sistema de cuentas por pagar tiene configurado los proveedores y condiciones de pago.
La factura puede generarse por el Total de Recaudo, por el monto solo de la comisión o por el Total de Recaudo menos comisión, esto se debe definir como parte de la configuración del Servicio</t>
  </si>
  <si>
    <t xml:space="preserve">La factura en cuentas por pagar se genera automáticamente según la frecuencia definida (diaria, semanal, mensual).
El nivel de consolidación debe ser de acuerdo a lo  configurado en el servicio.
</t>
  </si>
  <si>
    <t>Configuración incompleta o incorrecta del servicio.
Diferencias entre la contabilidad y el módulo de cuentas por pagar genera rechaza.
Errores en la parametrización o condiciones de pago.</t>
  </si>
  <si>
    <t>HU30- Generación automatica de facturación a clientes</t>
  </si>
  <si>
    <t xml:space="preserve">Como negocio requiero que si el Servicio tiene configurado que genera en AR una Factura/Nota de crédito esta se genere de manera automática con la información previamente procesada en GL y con base en la frecuencia de generación configurada, en GL se debe marcar la información ya considerada para evitar duplicar o tener faltantes en la Factura. </t>
  </si>
  <si>
    <r>
      <rPr>
        <sz val="11"/>
        <color rgb="FF000000"/>
        <rFont val="Calibri"/>
        <family val="2"/>
        <scheme val="minor"/>
      </rPr>
      <t xml:space="preserve">La factura se genera con la frecuencia y consolidación definida en la configuración del servicio.
La información proviene del módulo de contabilidad procesado.
El sistema debe registrar la factura en cuentas por cobrar </t>
    </r>
    <r>
      <rPr>
        <sz val="11"/>
        <color rgb="FFFF0000"/>
        <rFont val="Calibri"/>
        <family val="2"/>
        <scheme val="minor"/>
      </rPr>
      <t>(consultar con el estado)</t>
    </r>
  </si>
  <si>
    <t>Los servicios tienen configurada la regla de facturación (frecuencia, nivel de consolidación, proveedor).
La información contable ya está validada y disponible en el módulo.
El sistema de cuentas por cobrar tiene configurado los proveedores y condiciones de pago.
La factura puede generarse por el Total de Recaudo, por el monto solo de la comisión o por el Total de Recaudo menos comisión, esto se debe definir como parte de la configuración del Servicio</t>
  </si>
  <si>
    <t>La factura a clientes se genera con la frecuencia y nivel de consolidación definido en la configuración del servicio.
La información utilizada debe provenir exclusivamente del módulo contable procesado.
La factura debe registrarse en cuentas por cobrar</t>
  </si>
  <si>
    <t>HU31-Reportería recaudo de servicios y conciliaciones</t>
  </si>
  <si>
    <t>Como negocio quiero contar con la información diaria de los pagos de servicios para realizar los reporte y conciliaciones necesarias.</t>
  </si>
  <si>
    <t xml:space="preserve">El reporte debe mostrar toda información detallada de los recaudos de servicios transaccionados y las comisiones que se presente. 
Se debe tener diferencia de campos de las comisión pagada por el cliente y comisión pactada entre OXXO y BBVA
Debe diferenciar operaciones afectas y no afectas a IGV.
El reporte debe estar disponible al día siguiente de la operación.
Se debe tener el campo definido del detalle de la comisión
+++Enviar la información del Pos </t>
  </si>
  <si>
    <t>Las comisiones están previamente registradas en el sistema.
Existe trazabilidad entre POS, EBS y BI.</t>
  </si>
  <si>
    <t>El reporte de los servicios serán expuestos por Geo en forma automática hacia ODS y luego seguirá los procesos que se requiere para la reportería BI.
Toda operación debe estar identificada con la afectación y no afectación de IGV.
Debe estar separado el monto con la comisión del servicio.
Debe mostrar la comisión pactada entre OXXO y BBVA</t>
  </si>
  <si>
    <t>Descuadres por errores de integración.
Retrasos en la disponibilidad del reporte.</t>
  </si>
  <si>
    <t xml:space="preserve">Comprobante de pago </t>
  </si>
  <si>
    <t>OXXO -CADENA DE COMERCIO PERU</t>
  </si>
  <si>
    <t xml:space="preserve">DIRECCIÓN DE LA TIENDA OXXO DONDE PAGO </t>
  </si>
  <si>
    <t>RUC DE OXXO</t>
  </si>
  <si>
    <t xml:space="preserve">LIMA </t>
  </si>
  <si>
    <t>DIRECCIÓN PRINCIPAL OXXO</t>
  </si>
  <si>
    <t>LOCAL:</t>
  </si>
  <si>
    <t>LOCAL</t>
  </si>
  <si>
    <t>CAJERO:</t>
  </si>
  <si>
    <t>CAJERO</t>
  </si>
  <si>
    <t>CAJA:</t>
  </si>
  <si>
    <t>CAJA</t>
  </si>
  <si>
    <t xml:space="preserve">FECHA Y HORA </t>
  </si>
  <si>
    <t>EMISOR, SERVICIO,ENTIDAD, EMPRESA(el campo name en la mensajería)</t>
  </si>
  <si>
    <t>sedapal</t>
  </si>
  <si>
    <t>35 caracteres (el servicio)</t>
  </si>
  <si>
    <t>TIPO DE SERVICIO (consultar la cantidad de caracteres)</t>
  </si>
  <si>
    <t>TIPO DE SERVICIO  (consultar la cantidad de caracteres)</t>
  </si>
  <si>
    <t>servicio de Aguaa</t>
  </si>
  <si>
    <t>35 caracteres (el nombre del convenio)</t>
  </si>
  <si>
    <t xml:space="preserve">N° de operación </t>
  </si>
  <si>
    <t>Código de usuario</t>
  </si>
  <si>
    <t>Titular: (bill holder)/base de datos e interconectado )</t>
  </si>
  <si>
    <t>Matias R.</t>
  </si>
  <si>
    <t>Doc. de pago (Validar la cantidad de caracteres)</t>
  </si>
  <si>
    <t xml:space="preserve">Concepto de pago </t>
  </si>
  <si>
    <t>n1</t>
  </si>
  <si>
    <t>n2</t>
  </si>
  <si>
    <t xml:space="preserve">Vencimiento </t>
  </si>
  <si>
    <t>doc pago</t>
  </si>
  <si>
    <t>Importe:</t>
  </si>
  <si>
    <t>vencimiento</t>
  </si>
  <si>
    <t>Mora:</t>
  </si>
  <si>
    <t>importe</t>
  </si>
  <si>
    <t>Comisión</t>
  </si>
  <si>
    <t>cargo fijo</t>
  </si>
  <si>
    <t>Importe Total:</t>
  </si>
  <si>
    <t>mora</t>
  </si>
  <si>
    <t xml:space="preserve">Medio de Pago: Confirmar los campos de redondeo y vuelto </t>
  </si>
  <si>
    <t xml:space="preserve">Se indica el pago con que se va realizar en caso de efectivo que se inidique el vuelto </t>
  </si>
  <si>
    <t>Interconectado</t>
  </si>
  <si>
    <t>38 caracteres</t>
  </si>
  <si>
    <t xml:space="preserve">esto es el codigo identificador, lo restantes sería para el concepto de pago </t>
  </si>
  <si>
    <t>Base de batos</t>
  </si>
  <si>
    <t xml:space="preserve">48 caracteres </t>
  </si>
  <si>
    <t>Data Entry</t>
  </si>
  <si>
    <t xml:space="preserve">esto es el codigo identificador que es fijo de 11 caracteres, lo restantes sería para el concepto de pago 37 caracteres </t>
  </si>
  <si>
    <t>no incluye fecha e importe solo codigo del comprobante</t>
  </si>
  <si>
    <t xml:space="preserve">nombre (campo) es variable depende dle recaudo , lo definene los titulares del recaudo y no está dentro d elos cararcteres definidos. </t>
  </si>
  <si>
    <t xml:space="preserve">Campos de configuración </t>
  </si>
  <si>
    <t>Recaudo de Servicios en Tienda</t>
  </si>
  <si>
    <t>Campo</t>
  </si>
  <si>
    <t>Consideraciones</t>
  </si>
  <si>
    <t>Comentario</t>
  </si>
  <si>
    <t>Valor por default</t>
  </si>
  <si>
    <t>Se ocupa para EBS</t>
  </si>
  <si>
    <t>Requerido/Opcional</t>
  </si>
  <si>
    <t xml:space="preserve">Tipo de Servicio </t>
  </si>
  <si>
    <t xml:space="preserve">Cash in </t>
  </si>
  <si>
    <t>Cash out</t>
  </si>
  <si>
    <t xml:space="preserve">Monto límite transacción </t>
  </si>
  <si>
    <t>FRONT</t>
  </si>
  <si>
    <t>Tipo de Negociación</t>
  </si>
  <si>
    <r>
      <rPr>
        <sz val="11"/>
        <color rgb="FF000000"/>
        <rFont val="Calibri"/>
        <family val="2"/>
        <scheme val="minor"/>
      </rPr>
      <t>Servicio Tercerizado (Recaudador)</t>
    </r>
    <r>
      <rPr>
        <b/>
        <sz val="11"/>
        <color rgb="FF000000"/>
        <rFont val="Calibri"/>
        <family val="2"/>
        <scheme val="minor"/>
      </rPr>
      <t xml:space="preserve"> </t>
    </r>
  </si>
  <si>
    <t xml:space="preserve">Servicio Directo Proveedor Servicio </t>
  </si>
  <si>
    <t>Tipo de servicio</t>
  </si>
  <si>
    <t xml:space="preserve">*Nacional (Domiciliado)
*Extranjero (No Domiciliado)
</t>
  </si>
  <si>
    <t>Configuración Servicio</t>
  </si>
  <si>
    <t>Nombre del Proveedor</t>
  </si>
  <si>
    <t>*</t>
  </si>
  <si>
    <t>Requerido, tomar de la configuración de EBS la Lista de Valores</t>
  </si>
  <si>
    <t>Rut del Proveedor</t>
  </si>
  <si>
    <t>Sucursal del Proveedor</t>
  </si>
  <si>
    <t>Rubro del Servicio</t>
  </si>
  <si>
    <t>* Empresas
* Universidades
* Clubs
* Colegios</t>
  </si>
  <si>
    <t>Opcional</t>
  </si>
  <si>
    <t>ID_Servicio</t>
  </si>
  <si>
    <t>Consecutivo POS</t>
  </si>
  <si>
    <t>Código Servicio</t>
  </si>
  <si>
    <t>Descripción del Servicio</t>
  </si>
  <si>
    <t>Tipo de Impuesto</t>
  </si>
  <si>
    <t>IGV
Exo
Ina</t>
  </si>
  <si>
    <t>Ina</t>
  </si>
  <si>
    <t>Tasa de Impuesto</t>
  </si>
  <si>
    <t xml:space="preserve">* 0%
* 18% 
</t>
  </si>
  <si>
    <t xml:space="preserve">Debe estar sujeto a ajuste de disminución o aunmento. debe ser editables. </t>
  </si>
  <si>
    <t>Estatus</t>
  </si>
  <si>
    <t>* Activo
* Inactivo</t>
  </si>
  <si>
    <t>Activo</t>
  </si>
  <si>
    <t>Requerido dependiente de las fechas de Vigencia</t>
  </si>
  <si>
    <t>Vigencia del Servicio</t>
  </si>
  <si>
    <t>Fecha de Inicio</t>
  </si>
  <si>
    <t>Fecha Fin</t>
  </si>
  <si>
    <t>Forma de Pago</t>
  </si>
  <si>
    <t xml:space="preserve">* Efectivo
* Electrónico (Tarjeta debito y Crédito, Billetera electrónica, Cupón)
* Mixto
</t>
  </si>
  <si>
    <t>Efectivo máximo: 1800</t>
  </si>
  <si>
    <t>Efectivo</t>
  </si>
  <si>
    <t>Divisa de Cobro</t>
  </si>
  <si>
    <t>* Soles
* USD</t>
  </si>
  <si>
    <t>Debe ser configurables a cualquier moneda</t>
  </si>
  <si>
    <t>Soles</t>
  </si>
  <si>
    <t>Requerido por Default Soles</t>
  </si>
  <si>
    <t>Aplicabilidad</t>
  </si>
  <si>
    <t>* Nacional
* Ciertas Tiendas</t>
  </si>
  <si>
    <t>Todas las Tiendas
Seleccionar que Tiendas aplica</t>
  </si>
  <si>
    <t>Nacional</t>
  </si>
  <si>
    <t>Tipo de Fondeo del Servicio</t>
  </si>
  <si>
    <t>* Fondos propios
* Fondos variables (proveedor/oxxo)
* Crédito de Proveedor</t>
  </si>
  <si>
    <t xml:space="preserve">
* Monto de Crédito</t>
  </si>
  <si>
    <t xml:space="preserve">Monto de fondeo </t>
  </si>
  <si>
    <t>Consideración del fondeo</t>
  </si>
  <si>
    <t>* Diaria
* Semanal
* Quincenal
* Mensual</t>
  </si>
  <si>
    <t>Nivel del Fondeo</t>
  </si>
  <si>
    <t>* Tienda
* Compañía</t>
  </si>
  <si>
    <t>Aceptar Sobre Giros</t>
  </si>
  <si>
    <t>* Si
* No</t>
  </si>
  <si>
    <t>Monto de sobregiro</t>
  </si>
  <si>
    <t>Nivel de sobregiro</t>
  </si>
  <si>
    <t>Consideración del sobregiro</t>
  </si>
  <si>
    <t>Divisa de Fondeo</t>
  </si>
  <si>
    <t>Documento Requerido</t>
  </si>
  <si>
    <t>* Boleta Simple
* Factura
* Constancia de Pago
* Nota de crédito
* Nota de débito</t>
  </si>
  <si>
    <t xml:space="preserve">Constancia de Pago </t>
  </si>
  <si>
    <t>Envío de Recaudo Tienda</t>
  </si>
  <si>
    <t>* Consolidado Día Servicio
* Consolidado Día Proveedor</t>
  </si>
  <si>
    <t>Consolidado Día Servicio</t>
  </si>
  <si>
    <t>Requerido por Default Día/Servicio</t>
  </si>
  <si>
    <t>Costo Negociado del Servicio</t>
  </si>
  <si>
    <t>?</t>
  </si>
  <si>
    <t>Precio de Venta Negociado del Servicio</t>
  </si>
  <si>
    <t>Comisiones</t>
  </si>
  <si>
    <t>Aplica comisión al Proveedor</t>
  </si>
  <si>
    <t>Si</t>
  </si>
  <si>
    <t>Comisión de Pago al Proveedor</t>
  </si>
  <si>
    <t>* Fija
* Variable</t>
  </si>
  <si>
    <t>Fija</t>
  </si>
  <si>
    <t>Requerido solo sí el campo Aplica comisión esta en Sí, si está en no, no habilitar este campo</t>
  </si>
  <si>
    <t>Unidad de Medida de la Comisión Proveedor</t>
  </si>
  <si>
    <t>* %
* Monto</t>
  </si>
  <si>
    <t>Cálculo de la Comisión Proveedor</t>
  </si>
  <si>
    <t>* Valor
* Transacción
* Consolidada</t>
  </si>
  <si>
    <t>Valor de la Comisión Proveedor</t>
  </si>
  <si>
    <t>Comisión de Pago Cliente</t>
  </si>
  <si>
    <t>No</t>
  </si>
  <si>
    <t>Comisión de Cobro Cliente</t>
  </si>
  <si>
    <t>Unidad de Medida de la Comisión Cliente</t>
  </si>
  <si>
    <t>Cálculo de la Comisión Cliente</t>
  </si>
  <si>
    <t>Valor de la Comisión Cliente</t>
  </si>
  <si>
    <t>Contable</t>
  </si>
  <si>
    <t>Consideraciones EBS</t>
  </si>
  <si>
    <t>Afecta Cuentas por Pagar</t>
  </si>
  <si>
    <t>* Sí
* No</t>
  </si>
  <si>
    <t>Documento Cuentas por Pagar</t>
  </si>
  <si>
    <t xml:space="preserve">* Factura
* Nota de Crédito
* Ambos
* No Aplica 
</t>
  </si>
  <si>
    <t>Requerido solo sí el campo Afecta cuentas por pagar esta en Sí, si está en no, no habilitar este campo</t>
  </si>
  <si>
    <t>Montos del Documento por Pagar</t>
  </si>
  <si>
    <t>* Total del Recaudo
* Total del Recaudo menos Comisión
* Comisión</t>
  </si>
  <si>
    <t>Frecuencia de Facturación</t>
  </si>
  <si>
    <t>Nivel Facturación</t>
  </si>
  <si>
    <t>Tipo de Facturación</t>
  </si>
  <si>
    <t>* Servicio
* Proveedor (Todos los Servicios)</t>
  </si>
  <si>
    <t>Afecta Cuentas por Cobrar</t>
  </si>
  <si>
    <t>Documento Cuentas por Cobrar</t>
  </si>
  <si>
    <t>* Factura
* Nota de Crédito
* Ambos
* No Aplica</t>
  </si>
  <si>
    <t>Montos del Documento por Cobrar</t>
  </si>
  <si>
    <t>Cabecera Póliza</t>
  </si>
  <si>
    <t>Origen Póliza</t>
  </si>
  <si>
    <t>* Servicios</t>
  </si>
  <si>
    <t>Servicios</t>
  </si>
  <si>
    <t>Categoría Póliza</t>
  </si>
  <si>
    <t>Tomar de configuración Inicial Servicio</t>
  </si>
  <si>
    <t>Líneas Póliza</t>
  </si>
  <si>
    <t>Detalle</t>
  </si>
  <si>
    <t>Cuenta Contable</t>
  </si>
  <si>
    <t>Afectación</t>
  </si>
  <si>
    <t>Nivel</t>
  </si>
  <si>
    <t>Nó. De Línea</t>
  </si>
  <si>
    <t>12121101</t>
  </si>
  <si>
    <t>DR/CR</t>
  </si>
  <si>
    <t>Tienda/Plaza</t>
  </si>
  <si>
    <t>Total Recaudo, Comisión, Total-Comisión, Impuesto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</si>
</sst>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quot;$&quot;#,##0.00;[Red]\-&quot;$&quot;#,##0.00"/>
    <numFmt numFmtId="165" formatCode="_-&quot;$&quot;* #,##0.00_-;\-&quot;$&quot;* #,##0.00_-;_-&quot;$&quot;* &quot;-&quot;??_-;_-@_-"/>
    <numFmt numFmtId="166" formatCode="_-&quot;$&quot;* #,##0_-;\-&quot;$&quot;* #,##0_-;_-&quot;$&quot;* &quot;-&quot;??_-;_-@_-"/>
    <numFmt numFmtId="167" formatCode="_-* #,##0.0_-;\-* #,##0.0_-;_-* &quot;-&quot;??_-;_-@_-"/>
    <numFmt numFmtId="168" formatCode="_-[$$-80A]* #,##0.00_-;\-[$$-80A]* #,##0.00_-;_-[$$-80A]* &quot;-&quot;??_-;_-@_-"/>
    <numFmt numFmtId="169" formatCode="_-* #,##0_-;\-* #,##0_-;_-* &quot;-&quot;??_-;_-@_-"/>
    <numFmt numFmtId="170" formatCode="#,##0.00_ ;\-#,##0.00\ "/>
  </numFmts>
  <fonts count="55" x14ac:knownFonts="1">
    <font>
      <sz val="11"/>
      <color theme="1"/>
      <name val="Calibri"/>
      <family val="2"/>
      <scheme val="minor"/>
    </font>
    <font>
      <sz val="11"/>
      <color theme="1"/>
      <name val="Calibri"/>
      <family val="2"/>
      <scheme val="minor"/>
    </font>
    <font>
      <sz val="11"/>
      <color theme="1"/>
      <name val="Calibri"/>
      <family val="2"/>
      <scheme val="minor"/>
    </font>
    <font>
      <sz val="9"/>
      <name val="Arial"/>
      <family val="2"/>
    </font>
    <font>
      <b/>
      <sz val="12"/>
      <color rgb="FFFFFFFF"/>
      <name val="Arial"/>
      <family val="2"/>
    </font>
    <font>
      <b/>
      <sz val="11"/>
      <color rgb="FFFFFFFF"/>
      <name val="Arial"/>
      <family val="2"/>
    </font>
    <font>
      <sz val="11"/>
      <color theme="1"/>
      <name val="Arial"/>
      <family val="2"/>
    </font>
    <font>
      <b/>
      <sz val="14"/>
      <color theme="0"/>
      <name val="Arial"/>
      <family val="2"/>
    </font>
    <font>
      <b/>
      <sz val="11"/>
      <color theme="1"/>
      <name val="Arial"/>
      <family val="2"/>
    </font>
    <font>
      <sz val="6"/>
      <color theme="1"/>
      <name val="Arial"/>
      <family val="2"/>
    </font>
    <font>
      <b/>
      <sz val="11"/>
      <color rgb="FF7A021A"/>
      <name val="Verdana"/>
      <family val="2"/>
    </font>
    <font>
      <b/>
      <sz val="9"/>
      <color theme="0"/>
      <name val="Arial"/>
      <family val="2"/>
    </font>
    <font>
      <b/>
      <sz val="16"/>
      <color theme="0"/>
      <name val="Arial"/>
      <family val="2"/>
    </font>
    <font>
      <b/>
      <sz val="11"/>
      <color theme="0"/>
      <name val="Arial"/>
      <family val="2"/>
    </font>
    <font>
      <i/>
      <sz val="11"/>
      <color theme="4"/>
      <name val="Arial"/>
      <family val="2"/>
    </font>
    <font>
      <sz val="10"/>
      <color theme="1"/>
      <name val="Arial"/>
      <family val="2"/>
    </font>
    <font>
      <b/>
      <sz val="10"/>
      <color theme="0"/>
      <name val="Arial"/>
      <family val="2"/>
    </font>
    <font>
      <b/>
      <sz val="11"/>
      <color theme="0"/>
      <name val="Arial Nova Cond"/>
      <family val="2"/>
    </font>
    <font>
      <i/>
      <sz val="10"/>
      <color theme="4"/>
      <name val="Arial"/>
      <family val="2"/>
    </font>
    <font>
      <sz val="10"/>
      <color theme="1"/>
      <name val="Calibri"/>
      <family val="2"/>
      <scheme val="minor"/>
    </font>
    <font>
      <sz val="11"/>
      <color theme="1"/>
      <name val="Calibri Light"/>
      <family val="2"/>
      <scheme val="major"/>
    </font>
    <font>
      <b/>
      <sz val="10"/>
      <color theme="0"/>
      <name val="Calibri"/>
      <family val="2"/>
      <scheme val="minor"/>
    </font>
    <font>
      <sz val="10"/>
      <color theme="1"/>
      <name val="Segoe UI"/>
      <family val="2"/>
    </font>
    <font>
      <b/>
      <sz val="10"/>
      <color theme="0"/>
      <name val="Calibri Light"/>
      <family val="2"/>
      <scheme val="major"/>
    </font>
    <font>
      <sz val="11"/>
      <color theme="0"/>
      <name val="Calibri"/>
      <family val="2"/>
      <scheme val="minor"/>
    </font>
    <font>
      <sz val="11"/>
      <color theme="0"/>
      <name val="Calibri Light"/>
      <family val="2"/>
      <scheme val="major"/>
    </font>
    <font>
      <b/>
      <sz val="22"/>
      <color theme="0"/>
      <name val="Calibri Light"/>
      <family val="2"/>
      <scheme val="major"/>
    </font>
    <font>
      <b/>
      <sz val="10"/>
      <color theme="1"/>
      <name val="Calibri Light"/>
      <family val="2"/>
      <scheme val="major"/>
    </font>
    <font>
      <b/>
      <sz val="11"/>
      <color theme="1"/>
      <name val="Calibri Light"/>
      <family val="2"/>
      <scheme val="major"/>
    </font>
    <font>
      <b/>
      <sz val="11"/>
      <color theme="0"/>
      <name val="Calibri Light"/>
      <family val="2"/>
      <scheme val="major"/>
    </font>
    <font>
      <b/>
      <sz val="8"/>
      <color theme="0"/>
      <name val="Calibri Light"/>
      <family val="2"/>
      <scheme val="major"/>
    </font>
    <font>
      <sz val="11"/>
      <name val="Calibri Light"/>
      <family val="2"/>
      <scheme val="major"/>
    </font>
    <font>
      <sz val="9"/>
      <color theme="0"/>
      <name val="Calibri Light"/>
      <family val="2"/>
      <scheme val="major"/>
    </font>
    <font>
      <b/>
      <sz val="16"/>
      <color theme="0"/>
      <name val="Calibri Light"/>
      <family val="2"/>
      <scheme val="major"/>
    </font>
    <font>
      <b/>
      <sz val="9"/>
      <color theme="1"/>
      <name val="Calibri"/>
      <family val="2"/>
      <scheme val="minor"/>
    </font>
    <font>
      <b/>
      <i/>
      <sz val="9"/>
      <color theme="1"/>
      <name val="Calibri"/>
      <family val="2"/>
      <scheme val="minor"/>
    </font>
    <font>
      <sz val="9"/>
      <color rgb="FF000000"/>
      <name val="Calibri"/>
      <family val="2"/>
      <scheme val="minor"/>
    </font>
    <font>
      <b/>
      <sz val="9"/>
      <color rgb="FF000000"/>
      <name val="Calibri"/>
      <family val="2"/>
      <scheme val="minor"/>
    </font>
    <font>
      <sz val="9"/>
      <color theme="1"/>
      <name val="Calibri"/>
      <family val="2"/>
      <scheme val="minor"/>
    </font>
    <font>
      <b/>
      <sz val="9"/>
      <color theme="0"/>
      <name val="Calibri"/>
      <family val="2"/>
      <scheme val="minor"/>
    </font>
    <font>
      <b/>
      <i/>
      <sz val="10"/>
      <name val="Arial"/>
      <family val="2"/>
    </font>
    <font>
      <sz val="10"/>
      <name val="Segoe UI"/>
      <family val="2"/>
    </font>
    <font>
      <sz val="10"/>
      <color theme="0"/>
      <name val="Segoe UI"/>
      <family val="2"/>
    </font>
    <font>
      <b/>
      <i/>
      <sz val="9"/>
      <color rgb="FFFF0000"/>
      <name val="Calibri"/>
      <family val="2"/>
      <scheme val="minor"/>
    </font>
    <font>
      <sz val="8"/>
      <color theme="1"/>
      <name val="Calibri"/>
      <family val="2"/>
      <scheme val="minor"/>
    </font>
    <font>
      <sz val="8"/>
      <color theme="0"/>
      <name val="Calibri"/>
      <family val="2"/>
      <scheme val="minor"/>
    </font>
    <font>
      <sz val="9"/>
      <color indexed="81"/>
      <name val="Tahoma"/>
      <family val="2"/>
    </font>
    <font>
      <b/>
      <sz val="9"/>
      <color indexed="81"/>
      <name val="Tahoma"/>
      <family val="2"/>
    </font>
    <font>
      <b/>
      <sz val="10"/>
      <name val="Arial"/>
      <family val="2"/>
    </font>
    <font>
      <sz val="11"/>
      <color rgb="FFFF0000"/>
      <name val="Calibri"/>
      <family val="2"/>
      <scheme val="minor"/>
    </font>
    <font>
      <sz val="11"/>
      <color rgb="FF000000"/>
      <name val="Calibri"/>
      <family val="2"/>
      <scheme val="minor"/>
    </font>
    <font>
      <sz val="11"/>
      <name val="Calibri"/>
      <family val="2"/>
      <scheme val="minor"/>
    </font>
    <font>
      <sz val="11"/>
      <color rgb="FF000000"/>
      <name val="Calibri"/>
      <family val="2"/>
    </font>
    <font>
      <b/>
      <sz val="11"/>
      <color theme="1"/>
      <name val="Calibri"/>
      <family val="2"/>
      <scheme val="minor"/>
    </font>
    <font>
      <b/>
      <sz val="11"/>
      <color rgb="FF000000"/>
      <name val="Calibri"/>
      <family val="2"/>
      <scheme val="minor"/>
    </font>
  </fonts>
  <fills count="26">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8" tint="-0.499984740745262"/>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theme="6" tint="-0.499984740745262"/>
        <bgColor indexed="64"/>
      </patternFill>
    </fill>
    <fill>
      <patternFill patternType="solid">
        <fgColor theme="4"/>
      </patternFill>
    </fill>
    <fill>
      <patternFill patternType="solid">
        <fgColor theme="6" tint="0.59999389629810485"/>
        <bgColor indexed="65"/>
      </patternFill>
    </fill>
    <fill>
      <patternFill patternType="solid">
        <fgColor theme="7" tint="-0.249977111117893"/>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4" tint="0.59999389629810485"/>
        <bgColor indexed="64"/>
      </patternFill>
    </fill>
  </fills>
  <borders count="75">
    <border>
      <left/>
      <right/>
      <top/>
      <bottom/>
      <diagonal/>
    </border>
    <border>
      <left/>
      <right style="medium">
        <color indexed="64"/>
      </right>
      <top style="medium">
        <color indexed="64"/>
      </top>
      <bottom style="dotted">
        <color indexed="64"/>
      </bottom>
      <diagonal/>
    </border>
    <border>
      <left style="dotted">
        <color indexed="64"/>
      </left>
      <right/>
      <top style="medium">
        <color indexed="64"/>
      </top>
      <bottom style="dotted">
        <color indexed="64"/>
      </bottom>
      <diagonal/>
    </border>
    <border>
      <left/>
      <right style="dotted">
        <color indexed="64"/>
      </right>
      <top style="medium">
        <color indexed="64"/>
      </top>
      <bottom style="dotted">
        <color indexed="64"/>
      </bottom>
      <diagonal/>
    </border>
    <border>
      <left style="medium">
        <color indexed="64"/>
      </left>
      <right style="dotted">
        <color indexed="64"/>
      </right>
      <top style="medium">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auto="1"/>
      </left>
      <right/>
      <top style="thin">
        <color auto="1"/>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diagonal/>
    </border>
    <border>
      <left style="thin">
        <color auto="1"/>
      </left>
      <right style="thin">
        <color indexed="64"/>
      </right>
      <top style="medium">
        <color indexed="64"/>
      </top>
      <bottom/>
      <diagonal/>
    </border>
    <border>
      <left style="medium">
        <color indexed="64"/>
      </left>
      <right style="thin">
        <color auto="1"/>
      </right>
      <top/>
      <bottom/>
      <diagonal/>
    </border>
    <border>
      <left style="thin">
        <color indexed="64"/>
      </left>
      <right style="thin">
        <color indexed="64"/>
      </right>
      <top/>
      <bottom/>
      <diagonal/>
    </border>
    <border>
      <left style="medium">
        <color indexed="64"/>
      </left>
      <right style="thin">
        <color auto="1"/>
      </right>
      <top/>
      <bottom style="medium">
        <color auto="1"/>
      </bottom>
      <diagonal/>
    </border>
    <border>
      <left style="thin">
        <color auto="1"/>
      </left>
      <right style="thin">
        <color indexed="64"/>
      </right>
      <top/>
      <bottom style="medium">
        <color auto="1"/>
      </bottom>
      <diagonal/>
    </border>
    <border>
      <left style="medium">
        <color indexed="64"/>
      </left>
      <right/>
      <top style="thin">
        <color auto="1"/>
      </top>
      <bottom style="thin">
        <color auto="1"/>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right/>
      <top/>
      <bottom style="double">
        <color indexed="64"/>
      </bottom>
      <diagonal/>
    </border>
    <border>
      <left/>
      <right/>
      <top/>
      <bottom style="thin">
        <color auto="1"/>
      </bottom>
      <diagonal/>
    </border>
    <border>
      <left style="thick">
        <color theme="5" tint="-0.24994659260841701"/>
      </left>
      <right style="thick">
        <color theme="5" tint="-0.24994659260841701"/>
      </right>
      <top style="thick">
        <color theme="5" tint="-0.24994659260841701"/>
      </top>
      <bottom style="thick">
        <color theme="5" tint="-0.2499465926084170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bottom style="thin">
        <color indexed="64"/>
      </bottom>
      <diagonal/>
    </border>
    <border>
      <left style="medium">
        <color indexed="64"/>
      </left>
      <right style="medium">
        <color indexed="64"/>
      </right>
      <top/>
      <bottom style="medium">
        <color indexed="64"/>
      </bottom>
      <diagonal/>
    </border>
    <border>
      <left/>
      <right style="thin">
        <color auto="1"/>
      </right>
      <top style="thin">
        <color auto="1"/>
      </top>
      <bottom style="medium">
        <color indexed="64"/>
      </bottom>
      <diagonal/>
    </border>
    <border>
      <left style="medium">
        <color rgb="FF000000"/>
      </left>
      <right style="medium">
        <color rgb="FF000000"/>
      </right>
      <top style="thin">
        <color auto="1"/>
      </top>
      <bottom style="medium">
        <color rgb="FF000000"/>
      </bottom>
      <diagonal/>
    </border>
    <border>
      <left/>
      <right style="thin">
        <color indexed="64"/>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style="dotted">
        <color indexed="64"/>
      </right>
      <top/>
      <bottom/>
      <diagonal/>
    </border>
    <border>
      <left/>
      <right style="dotted">
        <color indexed="64"/>
      </right>
      <top/>
      <bottom/>
      <diagonal/>
    </border>
    <border>
      <left style="dotted">
        <color indexed="64"/>
      </left>
      <right/>
      <top style="dotted">
        <color indexed="64"/>
      </top>
      <bottom/>
      <diagonal/>
    </border>
    <border>
      <left/>
      <right style="medium">
        <color indexed="64"/>
      </right>
      <top style="dotted">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
    <xf numFmtId="0" fontId="0" fillId="0" borderId="0"/>
    <xf numFmtId="165" fontId="2" fillId="0" borderId="0" applyFont="0" applyFill="0" applyBorder="0" applyAlignment="0" applyProtection="0"/>
    <xf numFmtId="9" fontId="2" fillId="0" borderId="0" applyFont="0" applyFill="0" applyBorder="0" applyAlignment="0" applyProtection="0"/>
    <xf numFmtId="0" fontId="24" fillId="12" borderId="0" applyNumberFormat="0" applyBorder="0" applyAlignment="0" applyProtection="0"/>
    <xf numFmtId="0" fontId="2" fillId="13" borderId="0" applyNumberFormat="0" applyBorder="0" applyAlignment="0" applyProtection="0"/>
    <xf numFmtId="43" fontId="2" fillId="0" borderId="0" applyFont="0" applyFill="0" applyBorder="0" applyAlignment="0" applyProtection="0"/>
  </cellStyleXfs>
  <cellXfs count="428">
    <xf numFmtId="0" fontId="0" fillId="0" borderId="0" xfId="0"/>
    <xf numFmtId="0" fontId="0" fillId="0" borderId="0" xfId="0" applyProtection="1">
      <protection locked="0"/>
    </xf>
    <xf numFmtId="0" fontId="20" fillId="0" borderId="0" xfId="0" applyFont="1"/>
    <xf numFmtId="0" fontId="20" fillId="0" borderId="0" xfId="0" applyFont="1" applyAlignment="1">
      <alignment vertical="center"/>
    </xf>
    <xf numFmtId="0" fontId="20" fillId="3" borderId="0" xfId="0" applyFont="1" applyFill="1"/>
    <xf numFmtId="0" fontId="19" fillId="3" borderId="0" xfId="0" applyFont="1" applyFill="1"/>
    <xf numFmtId="0" fontId="18" fillId="3" borderId="0" xfId="0" applyFont="1" applyFill="1"/>
    <xf numFmtId="0" fontId="15" fillId="3" borderId="0" xfId="0" applyFont="1" applyFill="1"/>
    <xf numFmtId="0" fontId="19" fillId="3" borderId="0" xfId="0" applyFont="1" applyFill="1" applyProtection="1">
      <protection locked="0"/>
    </xf>
    <xf numFmtId="0" fontId="25" fillId="0" borderId="0" xfId="0" applyFont="1"/>
    <xf numFmtId="0" fontId="31" fillId="0" borderId="0" xfId="0" applyFont="1"/>
    <xf numFmtId="0" fontId="38" fillId="0" borderId="24" xfId="4" applyFont="1" applyFill="1" applyBorder="1" applyAlignment="1">
      <alignment horizontal="left" vertical="center" wrapText="1"/>
    </xf>
    <xf numFmtId="165" fontId="0" fillId="0" borderId="0" xfId="1" applyFont="1" applyAlignment="1">
      <alignment horizontal="center" vertical="center"/>
    </xf>
    <xf numFmtId="0" fontId="30" fillId="10" borderId="13" xfId="0" applyFont="1" applyFill="1" applyBorder="1" applyAlignment="1">
      <alignment horizontal="center" vertical="center" wrapText="1"/>
    </xf>
    <xf numFmtId="0" fontId="30" fillId="4" borderId="13" xfId="0" applyFont="1" applyFill="1" applyBorder="1" applyAlignment="1">
      <alignment horizontal="center" vertical="center" wrapText="1"/>
    </xf>
    <xf numFmtId="0" fontId="30" fillId="11" borderId="13" xfId="0" applyFont="1" applyFill="1" applyBorder="1" applyAlignment="1">
      <alignment horizontal="center" vertical="center" wrapText="1"/>
    </xf>
    <xf numFmtId="0" fontId="0" fillId="0" borderId="13" xfId="0" applyBorder="1"/>
    <xf numFmtId="166" fontId="0" fillId="0" borderId="13" xfId="1" applyNumberFormat="1" applyFont="1" applyBorder="1"/>
    <xf numFmtId="166" fontId="0" fillId="0" borderId="0" xfId="1" applyNumberFormat="1" applyFont="1"/>
    <xf numFmtId="0" fontId="0" fillId="0" borderId="13" xfId="0" applyBorder="1" applyAlignment="1">
      <alignment horizontal="center" vertical="center"/>
    </xf>
    <xf numFmtId="165" fontId="0" fillId="0" borderId="50" xfId="1" applyFont="1" applyBorder="1" applyAlignment="1">
      <alignment horizontal="center" vertical="center"/>
    </xf>
    <xf numFmtId="0" fontId="23" fillId="2" borderId="13" xfId="0" applyFont="1" applyFill="1" applyBorder="1" applyAlignment="1">
      <alignment horizontal="center" vertical="center" wrapText="1"/>
    </xf>
    <xf numFmtId="0" fontId="23" fillId="15" borderId="5" xfId="0" applyFont="1" applyFill="1" applyBorder="1" applyAlignment="1">
      <alignment horizontal="center" vertical="center" wrapText="1"/>
    </xf>
    <xf numFmtId="0" fontId="23" fillId="8" borderId="5" xfId="0" applyFont="1" applyFill="1" applyBorder="1" applyAlignment="1">
      <alignment horizontal="right" vertical="center"/>
    </xf>
    <xf numFmtId="0" fontId="23" fillId="8" borderId="8" xfId="0" applyFont="1" applyFill="1" applyBorder="1" applyAlignment="1">
      <alignment horizontal="right" vertical="center"/>
    </xf>
    <xf numFmtId="165" fontId="23" fillId="8" borderId="8" xfId="1" applyFont="1" applyFill="1" applyBorder="1" applyAlignment="1">
      <alignment horizontal="right" vertical="center"/>
    </xf>
    <xf numFmtId="0" fontId="36" fillId="9" borderId="17" xfId="0" applyFont="1" applyFill="1" applyBorder="1" applyAlignment="1">
      <alignment horizontal="left" vertical="center" wrapText="1"/>
    </xf>
    <xf numFmtId="0" fontId="38" fillId="9" borderId="13" xfId="0" applyFont="1" applyFill="1" applyBorder="1" applyAlignment="1">
      <alignment horizontal="left" vertical="center" wrapText="1"/>
    </xf>
    <xf numFmtId="0" fontId="38" fillId="9" borderId="13" xfId="4" applyFont="1" applyFill="1" applyBorder="1" applyAlignment="1">
      <alignment horizontal="center" vertical="center"/>
    </xf>
    <xf numFmtId="0" fontId="36" fillId="9" borderId="13" xfId="0" applyFont="1" applyFill="1" applyBorder="1" applyAlignment="1">
      <alignment horizontal="left" vertical="center" wrapText="1"/>
    </xf>
    <xf numFmtId="0" fontId="38" fillId="9" borderId="16" xfId="0" applyFont="1" applyFill="1" applyBorder="1" applyAlignment="1">
      <alignment horizontal="left" vertical="center" wrapText="1"/>
    </xf>
    <xf numFmtId="0" fontId="38" fillId="9" borderId="16" xfId="4" applyFont="1" applyFill="1" applyBorder="1" applyAlignment="1">
      <alignment horizontal="center" vertical="center"/>
    </xf>
    <xf numFmtId="0" fontId="38" fillId="9" borderId="17" xfId="0" applyFont="1" applyFill="1" applyBorder="1" applyAlignment="1">
      <alignment horizontal="left" vertical="center" wrapText="1"/>
    </xf>
    <xf numFmtId="0" fontId="19" fillId="8" borderId="0" xfId="0" applyFont="1" applyFill="1"/>
    <xf numFmtId="0" fontId="16" fillId="8" borderId="0" xfId="0" applyFont="1" applyFill="1"/>
    <xf numFmtId="0" fontId="19" fillId="8" borderId="0" xfId="0" applyFont="1" applyFill="1" applyProtection="1">
      <protection locked="0"/>
    </xf>
    <xf numFmtId="0" fontId="9" fillId="8" borderId="5" xfId="0" applyFont="1" applyFill="1" applyBorder="1" applyAlignment="1">
      <alignment vertical="center" wrapText="1"/>
    </xf>
    <xf numFmtId="0" fontId="11" fillId="8" borderId="7" xfId="0" applyFont="1" applyFill="1" applyBorder="1" applyAlignment="1">
      <alignment horizontal="center" vertical="center" wrapText="1"/>
    </xf>
    <xf numFmtId="0" fontId="9" fillId="8" borderId="8" xfId="0" applyFont="1" applyFill="1" applyBorder="1" applyAlignment="1">
      <alignment vertical="center" wrapText="1"/>
    </xf>
    <xf numFmtId="0" fontId="11" fillId="8" borderId="9" xfId="0" applyFont="1" applyFill="1" applyBorder="1" applyAlignment="1">
      <alignment horizontal="center" vertical="center" wrapText="1"/>
    </xf>
    <xf numFmtId="14" fontId="11" fillId="8" borderId="9" xfId="0" applyNumberFormat="1" applyFont="1" applyFill="1" applyBorder="1" applyAlignment="1">
      <alignment horizontal="center" vertical="center" wrapText="1"/>
    </xf>
    <xf numFmtId="0" fontId="9" fillId="8" borderId="10" xfId="0" applyFont="1" applyFill="1" applyBorder="1" applyAlignment="1">
      <alignment vertical="center" wrapText="1"/>
    </xf>
    <xf numFmtId="0" fontId="4" fillId="8" borderId="4" xfId="0" applyFont="1" applyFill="1" applyBorder="1" applyAlignment="1">
      <alignment horizontal="right" vertical="center" wrapText="1"/>
    </xf>
    <xf numFmtId="0" fontId="5" fillId="8" borderId="3" xfId="0" applyFont="1" applyFill="1" applyBorder="1" applyAlignment="1">
      <alignment horizontal="right" vertical="center" wrapText="1"/>
    </xf>
    <xf numFmtId="0" fontId="9" fillId="8" borderId="0" xfId="0" applyFont="1" applyFill="1" applyAlignment="1">
      <alignment vertical="center" wrapText="1"/>
    </xf>
    <xf numFmtId="0" fontId="10" fillId="8" borderId="0" xfId="0" applyFont="1" applyFill="1" applyAlignment="1">
      <alignment horizontal="center" vertical="center" wrapText="1"/>
    </xf>
    <xf numFmtId="14" fontId="9" fillId="8" borderId="0" xfId="0" applyNumberFormat="1" applyFont="1" applyFill="1" applyAlignment="1">
      <alignment horizontal="center" vertical="center" wrapText="1"/>
    </xf>
    <xf numFmtId="0" fontId="0" fillId="8" borderId="0" xfId="0" applyFill="1"/>
    <xf numFmtId="0" fontId="39" fillId="8" borderId="5" xfId="3" applyFont="1" applyFill="1" applyBorder="1" applyAlignment="1">
      <alignment horizontal="center" vertical="center"/>
    </xf>
    <xf numFmtId="0" fontId="39" fillId="8" borderId="6" xfId="3" applyFont="1" applyFill="1" applyBorder="1" applyAlignment="1">
      <alignment horizontal="center" vertical="center"/>
    </xf>
    <xf numFmtId="0" fontId="39" fillId="8" borderId="7" xfId="3" applyFont="1" applyFill="1" applyBorder="1" applyAlignment="1">
      <alignment horizontal="center" vertical="center"/>
    </xf>
    <xf numFmtId="0" fontId="39" fillId="8" borderId="0" xfId="3" applyFont="1" applyFill="1" applyBorder="1" applyAlignment="1">
      <alignment horizontal="center" vertical="center"/>
    </xf>
    <xf numFmtId="165" fontId="39" fillId="8" borderId="0" xfId="1" applyFont="1" applyFill="1" applyBorder="1" applyAlignment="1">
      <alignment horizontal="center" vertical="center"/>
    </xf>
    <xf numFmtId="0" fontId="0" fillId="0" borderId="13" xfId="0" applyBorder="1" applyAlignment="1">
      <alignment horizontal="center"/>
    </xf>
    <xf numFmtId="0" fontId="0" fillId="0" borderId="0" xfId="1" applyNumberFormat="1" applyFont="1" applyBorder="1"/>
    <xf numFmtId="0" fontId="0" fillId="0" borderId="0" xfId="0" applyAlignment="1">
      <alignment horizontal="center" vertical="center"/>
    </xf>
    <xf numFmtId="0" fontId="24" fillId="8" borderId="0" xfId="0" applyFont="1" applyFill="1" applyAlignment="1">
      <alignment horizontal="center" vertical="center"/>
    </xf>
    <xf numFmtId="166" fontId="0" fillId="0" borderId="13" xfId="1" applyNumberFormat="1" applyFont="1" applyBorder="1" applyAlignment="1">
      <alignment horizontal="center" vertical="center"/>
    </xf>
    <xf numFmtId="166" fontId="21" fillId="8" borderId="7" xfId="1" applyNumberFormat="1" applyFont="1" applyFill="1" applyBorder="1" applyAlignment="1">
      <alignment horizontal="center" vertical="center"/>
    </xf>
    <xf numFmtId="166" fontId="38" fillId="9" borderId="20" xfId="1" applyNumberFormat="1" applyFont="1" applyFill="1" applyBorder="1" applyAlignment="1">
      <alignment horizontal="right" vertical="center"/>
    </xf>
    <xf numFmtId="166" fontId="38" fillId="9" borderId="38" xfId="1" applyNumberFormat="1" applyFont="1" applyFill="1" applyBorder="1" applyAlignment="1">
      <alignment horizontal="right" vertical="center"/>
    </xf>
    <xf numFmtId="166" fontId="38" fillId="9" borderId="21" xfId="1" applyNumberFormat="1" applyFont="1" applyFill="1" applyBorder="1" applyAlignment="1">
      <alignment horizontal="right" vertical="center"/>
    </xf>
    <xf numFmtId="166" fontId="0" fillId="0" borderId="0" xfId="1" applyNumberFormat="1" applyFont="1" applyBorder="1" applyAlignment="1">
      <alignment horizontal="center" vertical="center"/>
    </xf>
    <xf numFmtId="166" fontId="0" fillId="0" borderId="0" xfId="1" applyNumberFormat="1" applyFont="1" applyBorder="1"/>
    <xf numFmtId="0" fontId="30" fillId="2" borderId="13" xfId="0" applyFont="1" applyFill="1" applyBorder="1" applyAlignment="1">
      <alignment horizontal="center" vertical="center" wrapText="1"/>
    </xf>
    <xf numFmtId="0" fontId="24" fillId="0" borderId="0" xfId="1" applyNumberFormat="1" applyFont="1" applyBorder="1"/>
    <xf numFmtId="166" fontId="0" fillId="0" borderId="52" xfId="1" applyNumberFormat="1" applyFont="1" applyBorder="1" applyAlignment="1">
      <alignment horizontal="center"/>
    </xf>
    <xf numFmtId="0" fontId="41" fillId="0" borderId="0" xfId="0" applyFont="1" applyAlignment="1">
      <alignment horizontal="center" vertical="center"/>
    </xf>
    <xf numFmtId="9" fontId="41" fillId="0" borderId="0" xfId="2" applyFont="1" applyFill="1" applyBorder="1"/>
    <xf numFmtId="0" fontId="41" fillId="0" borderId="0" xfId="0" applyFont="1" applyAlignment="1">
      <alignment vertical="center"/>
    </xf>
    <xf numFmtId="166" fontId="41" fillId="0" borderId="0" xfId="1" applyNumberFormat="1" applyFont="1" applyFill="1" applyBorder="1" applyAlignment="1">
      <alignment horizontal="center" vertical="center"/>
    </xf>
    <xf numFmtId="167" fontId="41" fillId="0" borderId="0" xfId="5" applyNumberFormat="1" applyFont="1" applyFill="1" applyBorder="1" applyAlignment="1">
      <alignment horizontal="center" vertical="center"/>
    </xf>
    <xf numFmtId="9" fontId="22" fillId="9" borderId="13" xfId="2" applyFont="1" applyFill="1" applyBorder="1"/>
    <xf numFmtId="0" fontId="22" fillId="9" borderId="13" xfId="0" applyFont="1" applyFill="1" applyBorder="1" applyAlignment="1">
      <alignment vertical="center"/>
    </xf>
    <xf numFmtId="0" fontId="22" fillId="9" borderId="13" xfId="0" applyFont="1" applyFill="1" applyBorder="1" applyAlignment="1">
      <alignment horizontal="center" vertical="center"/>
    </xf>
    <xf numFmtId="0" fontId="17" fillId="8" borderId="36" xfId="0" applyFont="1" applyFill="1" applyBorder="1" applyAlignment="1">
      <alignment horizontal="center" vertical="top" wrapText="1"/>
    </xf>
    <xf numFmtId="9" fontId="22" fillId="0" borderId="13" xfId="2" applyFont="1" applyFill="1" applyBorder="1"/>
    <xf numFmtId="9" fontId="22" fillId="9" borderId="24" xfId="2" applyFont="1" applyFill="1" applyBorder="1"/>
    <xf numFmtId="0" fontId="22" fillId="0" borderId="13" xfId="0" applyFont="1" applyBorder="1" applyAlignment="1">
      <alignment vertical="center"/>
    </xf>
    <xf numFmtId="0" fontId="22" fillId="0" borderId="13" xfId="0" applyFont="1" applyBorder="1" applyAlignment="1">
      <alignment horizontal="center" vertical="center"/>
    </xf>
    <xf numFmtId="0" fontId="23" fillId="15" borderId="45" xfId="0" applyFont="1" applyFill="1" applyBorder="1" applyAlignment="1">
      <alignment horizontal="center" vertical="center"/>
    </xf>
    <xf numFmtId="0" fontId="23" fillId="15" borderId="53" xfId="0" applyFont="1" applyFill="1" applyBorder="1" applyAlignment="1">
      <alignment horizontal="center" vertical="center"/>
    </xf>
    <xf numFmtId="165" fontId="25" fillId="15" borderId="58" xfId="0" applyNumberFormat="1" applyFont="1" applyFill="1" applyBorder="1"/>
    <xf numFmtId="0" fontId="23" fillId="15" borderId="47" xfId="0" applyFont="1" applyFill="1" applyBorder="1" applyAlignment="1">
      <alignment horizontal="center" vertical="center"/>
    </xf>
    <xf numFmtId="0" fontId="23" fillId="15" borderId="59" xfId="0" applyFont="1" applyFill="1" applyBorder="1" applyAlignment="1">
      <alignment horizontal="center" vertical="center"/>
    </xf>
    <xf numFmtId="0" fontId="23" fillId="15" borderId="35" xfId="0" applyFont="1" applyFill="1" applyBorder="1" applyAlignment="1">
      <alignment horizontal="center" vertical="center" wrapText="1"/>
    </xf>
    <xf numFmtId="0" fontId="23" fillId="15" borderId="27"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3" fillId="15" borderId="7" xfId="0" applyFont="1" applyFill="1" applyBorder="1" applyAlignment="1">
      <alignment horizontal="center" vertical="center" wrapText="1"/>
    </xf>
    <xf numFmtId="0" fontId="17" fillId="8" borderId="40" xfId="0" applyFont="1" applyFill="1" applyBorder="1" applyAlignment="1">
      <alignment horizontal="center" vertical="top" wrapText="1"/>
    </xf>
    <xf numFmtId="0" fontId="17" fillId="8" borderId="48" xfId="0" applyFont="1" applyFill="1" applyBorder="1" applyAlignment="1">
      <alignment horizontal="center" vertical="top" wrapText="1"/>
    </xf>
    <xf numFmtId="0" fontId="38" fillId="13" borderId="19" xfId="4" applyFont="1" applyBorder="1" applyAlignment="1">
      <alignment horizontal="center" vertical="center"/>
    </xf>
    <xf numFmtId="164" fontId="38" fillId="13" borderId="20" xfId="1" applyNumberFormat="1" applyFont="1" applyFill="1" applyBorder="1" applyAlignment="1">
      <alignment horizontal="right" vertical="center"/>
    </xf>
    <xf numFmtId="0" fontId="38" fillId="13" borderId="20" xfId="4" applyFont="1" applyBorder="1" applyAlignment="1">
      <alignment horizontal="center" vertical="center"/>
    </xf>
    <xf numFmtId="0" fontId="38" fillId="13" borderId="38" xfId="4" applyFont="1" applyBorder="1" applyAlignment="1">
      <alignment horizontal="center" vertical="center"/>
    </xf>
    <xf numFmtId="0" fontId="38" fillId="13" borderId="21" xfId="4" applyFont="1" applyBorder="1" applyAlignment="1">
      <alignment horizontal="center" vertical="center"/>
    </xf>
    <xf numFmtId="0" fontId="38" fillId="0" borderId="14" xfId="0" applyFont="1" applyBorder="1" applyAlignment="1">
      <alignment horizontal="left" vertical="center" wrapText="1"/>
    </xf>
    <xf numFmtId="0" fontId="38" fillId="0" borderId="13" xfId="0" applyFont="1" applyBorder="1" applyAlignment="1">
      <alignment horizontal="left" vertical="center" wrapTex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165" fontId="38" fillId="13" borderId="21" xfId="1" applyFont="1" applyFill="1" applyBorder="1" applyAlignment="1">
      <alignment horizontal="right" vertical="center"/>
    </xf>
    <xf numFmtId="165" fontId="38" fillId="13" borderId="19" xfId="1" applyFont="1" applyFill="1" applyBorder="1" applyAlignment="1">
      <alignment horizontal="right" vertical="center"/>
    </xf>
    <xf numFmtId="165" fontId="38" fillId="13" borderId="20" xfId="1" applyFont="1" applyFill="1" applyBorder="1" applyAlignment="1">
      <alignment horizontal="right" vertical="center"/>
    </xf>
    <xf numFmtId="165" fontId="38" fillId="13" borderId="38" xfId="1" applyFont="1" applyFill="1" applyBorder="1" applyAlignment="1">
      <alignment horizontal="right" vertical="center"/>
    </xf>
    <xf numFmtId="0" fontId="38" fillId="9" borderId="19" xfId="4" applyFont="1" applyFill="1" applyBorder="1" applyAlignment="1">
      <alignment horizontal="center" vertical="center"/>
    </xf>
    <xf numFmtId="164" fontId="38" fillId="9" borderId="20" xfId="1" applyNumberFormat="1" applyFont="1" applyFill="1" applyBorder="1" applyAlignment="1">
      <alignment horizontal="right" vertical="center"/>
    </xf>
    <xf numFmtId="0" fontId="38" fillId="9" borderId="20" xfId="4" applyFont="1" applyFill="1" applyBorder="1" applyAlignment="1">
      <alignment horizontal="center" vertical="center"/>
    </xf>
    <xf numFmtId="0" fontId="38" fillId="9" borderId="38" xfId="4" applyFont="1" applyFill="1" applyBorder="1" applyAlignment="1">
      <alignment horizontal="center" vertical="center"/>
    </xf>
    <xf numFmtId="0" fontId="38" fillId="9" borderId="21" xfId="4" applyFont="1" applyFill="1" applyBorder="1" applyAlignment="1">
      <alignment horizontal="center" vertical="center"/>
    </xf>
    <xf numFmtId="164" fontId="38" fillId="9" borderId="60" xfId="1" applyNumberFormat="1" applyFont="1" applyFill="1" applyBorder="1" applyAlignment="1">
      <alignment horizontal="right" vertical="center"/>
    </xf>
    <xf numFmtId="165" fontId="38" fillId="9" borderId="19" xfId="1" applyFont="1" applyFill="1" applyBorder="1" applyAlignment="1">
      <alignment horizontal="right" vertical="center"/>
    </xf>
    <xf numFmtId="165" fontId="38" fillId="9" borderId="20" xfId="1" applyFont="1" applyFill="1" applyBorder="1" applyAlignment="1">
      <alignment horizontal="right" vertical="center"/>
    </xf>
    <xf numFmtId="168" fontId="38" fillId="9" borderId="20" xfId="1" applyNumberFormat="1" applyFont="1" applyFill="1" applyBorder="1" applyAlignment="1">
      <alignment horizontal="right" vertical="center"/>
    </xf>
    <xf numFmtId="165" fontId="38" fillId="9" borderId="38" xfId="1" applyFont="1" applyFill="1" applyBorder="1" applyAlignment="1">
      <alignment horizontal="right" vertical="center"/>
    </xf>
    <xf numFmtId="165" fontId="38" fillId="9" borderId="21" xfId="1" applyFont="1" applyFill="1" applyBorder="1" applyAlignment="1">
      <alignment horizontal="right" vertical="center"/>
    </xf>
    <xf numFmtId="0" fontId="32" fillId="14" borderId="5" xfId="0" applyFont="1" applyFill="1" applyBorder="1" applyAlignment="1">
      <alignment horizontal="center" vertical="top" wrapText="1"/>
    </xf>
    <xf numFmtId="0" fontId="32" fillId="14" borderId="61" xfId="0" applyFont="1" applyFill="1" applyBorder="1" applyAlignment="1">
      <alignment horizontal="center" vertical="top" wrapText="1"/>
    </xf>
    <xf numFmtId="0" fontId="32" fillId="14" borderId="48" xfId="0" applyFont="1" applyFill="1" applyBorder="1" applyAlignment="1">
      <alignment horizontal="center" vertical="top" wrapText="1"/>
    </xf>
    <xf numFmtId="0" fontId="17" fillId="17" borderId="48" xfId="0" applyFont="1" applyFill="1" applyBorder="1" applyAlignment="1">
      <alignment horizontal="center" vertical="top" wrapText="1"/>
    </xf>
    <xf numFmtId="0" fontId="41" fillId="0" borderId="13" xfId="0" applyFont="1" applyBorder="1" applyAlignment="1">
      <alignment horizontal="center" vertical="center"/>
    </xf>
    <xf numFmtId="166" fontId="41" fillId="0" borderId="13" xfId="1" applyNumberFormat="1" applyFont="1" applyFill="1" applyBorder="1" applyAlignment="1">
      <alignment horizontal="center" vertical="center"/>
    </xf>
    <xf numFmtId="0" fontId="24" fillId="0" borderId="0" xfId="0" applyFont="1"/>
    <xf numFmtId="9" fontId="41" fillId="0" borderId="13" xfId="2" applyFont="1" applyFill="1" applyBorder="1"/>
    <xf numFmtId="0" fontId="41" fillId="0" borderId="13" xfId="0" applyFont="1" applyBorder="1" applyAlignment="1">
      <alignment vertical="center"/>
    </xf>
    <xf numFmtId="9" fontId="22" fillId="0" borderId="57" xfId="2" applyFont="1" applyFill="1" applyBorder="1"/>
    <xf numFmtId="0" fontId="22" fillId="0" borderId="14" xfId="0" applyFont="1" applyBorder="1" applyAlignment="1">
      <alignment vertical="center"/>
    </xf>
    <xf numFmtId="0" fontId="22" fillId="0" borderId="14" xfId="0" applyFont="1" applyBorder="1" applyAlignment="1">
      <alignment horizontal="center" vertical="center"/>
    </xf>
    <xf numFmtId="0" fontId="41" fillId="0" borderId="14" xfId="0" applyFont="1" applyBorder="1" applyAlignment="1">
      <alignment horizontal="center" vertical="center"/>
    </xf>
    <xf numFmtId="0" fontId="17" fillId="17" borderId="13" xfId="0" applyFont="1" applyFill="1" applyBorder="1" applyAlignment="1">
      <alignment horizontal="center" vertical="top" wrapText="1"/>
    </xf>
    <xf numFmtId="9" fontId="22" fillId="3" borderId="25" xfId="2" applyFont="1" applyFill="1" applyBorder="1"/>
    <xf numFmtId="0" fontId="22" fillId="3" borderId="16" xfId="0" applyFont="1" applyFill="1" applyBorder="1" applyAlignment="1">
      <alignment vertical="center"/>
    </xf>
    <xf numFmtId="0" fontId="22" fillId="3" borderId="16" xfId="0" applyFont="1" applyFill="1" applyBorder="1" applyAlignment="1">
      <alignment horizontal="center" vertical="center"/>
    </xf>
    <xf numFmtId="0" fontId="30" fillId="3" borderId="0" xfId="0" applyFont="1" applyFill="1" applyAlignment="1">
      <alignment horizontal="center" vertical="center" wrapText="1"/>
    </xf>
    <xf numFmtId="169" fontId="42" fillId="3" borderId="0" xfId="5" applyNumberFormat="1" applyFont="1" applyFill="1" applyBorder="1"/>
    <xf numFmtId="0" fontId="38" fillId="9" borderId="17" xfId="4" applyFont="1" applyFill="1" applyBorder="1" applyAlignment="1">
      <alignment horizontal="center" vertical="center"/>
    </xf>
    <xf numFmtId="166" fontId="38" fillId="9" borderId="19" xfId="1" applyNumberFormat="1" applyFont="1" applyFill="1" applyBorder="1" applyAlignment="1">
      <alignment horizontal="right" vertical="center"/>
    </xf>
    <xf numFmtId="166" fontId="25" fillId="0" borderId="0" xfId="0" applyNumberFormat="1" applyFont="1"/>
    <xf numFmtId="0" fontId="17" fillId="8" borderId="56" xfId="0" applyFont="1" applyFill="1" applyBorder="1" applyAlignment="1">
      <alignment horizontal="center" vertical="top" wrapText="1"/>
    </xf>
    <xf numFmtId="167" fontId="41" fillId="18" borderId="13" xfId="5" applyNumberFormat="1" applyFont="1" applyFill="1" applyBorder="1" applyAlignment="1">
      <alignment horizontal="center" vertical="center"/>
    </xf>
    <xf numFmtId="165" fontId="27" fillId="18" borderId="13" xfId="1" applyFont="1" applyFill="1" applyBorder="1" applyAlignment="1" applyProtection="1">
      <alignment horizontal="center" vertical="center"/>
      <protection hidden="1"/>
    </xf>
    <xf numFmtId="165" fontId="27" fillId="18" borderId="18" xfId="1" applyFont="1" applyFill="1" applyBorder="1" applyAlignment="1" applyProtection="1">
      <alignment horizontal="center" vertical="center"/>
      <protection hidden="1"/>
    </xf>
    <xf numFmtId="165" fontId="27" fillId="18" borderId="28" xfId="1" applyFont="1" applyFill="1" applyBorder="1" applyAlignment="1" applyProtection="1">
      <alignment horizontal="center" vertical="center"/>
      <protection hidden="1"/>
    </xf>
    <xf numFmtId="165" fontId="27" fillId="18" borderId="29" xfId="1" applyFont="1" applyFill="1" applyBorder="1" applyAlignment="1" applyProtection="1">
      <alignment horizontal="center" vertical="center"/>
      <protection hidden="1"/>
    </xf>
    <xf numFmtId="165" fontId="27" fillId="18" borderId="30" xfId="1" applyFont="1" applyFill="1" applyBorder="1" applyAlignment="1" applyProtection="1">
      <alignment horizontal="center" vertical="center"/>
      <protection hidden="1"/>
    </xf>
    <xf numFmtId="165" fontId="25" fillId="3" borderId="0" xfId="0" applyNumberFormat="1" applyFont="1" applyFill="1"/>
    <xf numFmtId="0" fontId="27" fillId="3" borderId="0" xfId="0" applyFont="1" applyFill="1" applyAlignment="1" applyProtection="1">
      <alignment horizontal="center" vertical="center"/>
      <protection hidden="1"/>
    </xf>
    <xf numFmtId="166" fontId="27" fillId="3" borderId="0" xfId="1" applyNumberFormat="1" applyFont="1" applyFill="1" applyBorder="1" applyAlignment="1" applyProtection="1">
      <alignment horizontal="center" vertical="center"/>
      <protection hidden="1"/>
    </xf>
    <xf numFmtId="0" fontId="17" fillId="8" borderId="31" xfId="0" applyFont="1" applyFill="1" applyBorder="1" applyAlignment="1">
      <alignment horizontal="center" vertical="top" wrapText="1"/>
    </xf>
    <xf numFmtId="0" fontId="20" fillId="19" borderId="58" xfId="0" applyFont="1" applyFill="1" applyBorder="1" applyAlignment="1">
      <alignment horizontal="center"/>
    </xf>
    <xf numFmtId="169" fontId="41" fillId="3" borderId="20" xfId="5" applyNumberFormat="1" applyFont="1" applyFill="1" applyBorder="1" applyAlignment="1">
      <alignment horizontal="center" vertical="center"/>
    </xf>
    <xf numFmtId="169" fontId="41" fillId="3" borderId="13" xfId="5" applyNumberFormat="1" applyFont="1" applyFill="1" applyBorder="1" applyAlignment="1">
      <alignment horizontal="center" vertical="center"/>
    </xf>
    <xf numFmtId="0" fontId="25" fillId="3" borderId="0" xfId="0" applyFont="1" applyFill="1"/>
    <xf numFmtId="0" fontId="3" fillId="9" borderId="69" xfId="0" applyFont="1" applyFill="1" applyBorder="1" applyAlignment="1">
      <alignment horizontal="center" vertical="center" wrapText="1"/>
    </xf>
    <xf numFmtId="15" fontId="3" fillId="9" borderId="70" xfId="0" applyNumberFormat="1" applyFont="1" applyFill="1" applyBorder="1" applyAlignment="1">
      <alignment horizontal="center" vertical="center" wrapText="1"/>
    </xf>
    <xf numFmtId="0" fontId="3" fillId="9" borderId="70" xfId="0" applyFont="1" applyFill="1" applyBorder="1" applyAlignment="1">
      <alignment horizontal="center" vertical="center" wrapText="1"/>
    </xf>
    <xf numFmtId="15" fontId="0" fillId="0" borderId="13" xfId="0" applyNumberFormat="1" applyBorder="1" applyAlignment="1">
      <alignment horizontal="center"/>
    </xf>
    <xf numFmtId="0" fontId="0" fillId="0" borderId="13" xfId="0" applyBorder="1" applyAlignment="1">
      <alignment horizontal="center" wrapText="1"/>
    </xf>
    <xf numFmtId="0" fontId="0" fillId="0" borderId="13" xfId="0" applyBorder="1" applyAlignment="1">
      <alignment wrapText="1"/>
    </xf>
    <xf numFmtId="0" fontId="41" fillId="9" borderId="14" xfId="0" applyFont="1" applyFill="1" applyBorder="1" applyAlignment="1">
      <alignment horizontal="center" vertical="center"/>
    </xf>
    <xf numFmtId="169" fontId="41" fillId="9" borderId="20" xfId="5" applyNumberFormat="1" applyFont="1" applyFill="1" applyBorder="1" applyAlignment="1">
      <alignment horizontal="center" vertical="center"/>
    </xf>
    <xf numFmtId="169" fontId="41" fillId="9" borderId="13" xfId="5" applyNumberFormat="1" applyFont="1" applyFill="1" applyBorder="1" applyAlignment="1">
      <alignment horizontal="center" vertical="center"/>
    </xf>
    <xf numFmtId="169" fontId="22" fillId="9" borderId="13" xfId="5" applyNumberFormat="1" applyFont="1" applyFill="1" applyBorder="1" applyAlignment="1"/>
    <xf numFmtId="169" fontId="22" fillId="0" borderId="13" xfId="5" applyNumberFormat="1" applyFont="1" applyFill="1" applyBorder="1" applyAlignment="1"/>
    <xf numFmtId="2" fontId="20" fillId="18" borderId="0" xfId="0" applyNumberFormat="1" applyFont="1" applyFill="1"/>
    <xf numFmtId="14" fontId="28" fillId="0" borderId="13" xfId="0" applyNumberFormat="1" applyFont="1" applyBorder="1" applyAlignment="1">
      <alignment horizontal="left"/>
    </xf>
    <xf numFmtId="0" fontId="28" fillId="0" borderId="13" xfId="0" applyFont="1" applyBorder="1"/>
    <xf numFmtId="0" fontId="23" fillId="8" borderId="6" xfId="0" applyFont="1" applyFill="1" applyBorder="1" applyAlignment="1">
      <alignment horizontal="center" vertical="center" wrapText="1"/>
    </xf>
    <xf numFmtId="0" fontId="44" fillId="0" borderId="13" xfId="0" applyFont="1" applyBorder="1" applyAlignment="1">
      <alignment horizontal="center"/>
    </xf>
    <xf numFmtId="0" fontId="44" fillId="0" borderId="0" xfId="0" applyFont="1" applyAlignment="1">
      <alignment horizontal="center"/>
    </xf>
    <xf numFmtId="0" fontId="44" fillId="0" borderId="0" xfId="0" applyFont="1" applyAlignment="1">
      <alignment horizontal="center" vertical="center"/>
    </xf>
    <xf numFmtId="0" fontId="45" fillId="15" borderId="13" xfId="0" applyFont="1" applyFill="1" applyBorder="1" applyAlignment="1">
      <alignment horizontal="center" vertical="center"/>
    </xf>
    <xf numFmtId="165" fontId="41" fillId="0" borderId="13" xfId="1" applyFont="1" applyFill="1" applyBorder="1" applyAlignment="1">
      <alignment horizontal="right" vertical="center"/>
    </xf>
    <xf numFmtId="170" fontId="25" fillId="0" borderId="0" xfId="0" applyNumberFormat="1" applyFont="1"/>
    <xf numFmtId="0" fontId="16" fillId="8" borderId="0" xfId="0" applyFont="1" applyFill="1" applyAlignment="1">
      <alignment vertical="center"/>
    </xf>
    <xf numFmtId="0" fontId="12" fillId="8" borderId="0" xfId="0" applyFont="1" applyFill="1" applyAlignment="1">
      <alignment vertical="center"/>
    </xf>
    <xf numFmtId="0" fontId="0" fillId="0" borderId="13" xfId="0" applyBorder="1" applyAlignment="1">
      <alignment vertical="top" wrapText="1"/>
    </xf>
    <xf numFmtId="0" fontId="20" fillId="0" borderId="0" xfId="0" applyFont="1" applyAlignment="1">
      <alignment horizontal="center" vertical="top"/>
    </xf>
    <xf numFmtId="0" fontId="0" fillId="0" borderId="0" xfId="0" applyAlignment="1">
      <alignment horizontal="center"/>
    </xf>
    <xf numFmtId="0" fontId="0" fillId="0" borderId="13" xfId="0" applyBorder="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0" xfId="0" applyAlignment="1">
      <alignment horizontal="left"/>
    </xf>
    <xf numFmtId="0" fontId="0" fillId="20" borderId="13" xfId="0" applyFill="1" applyBorder="1" applyAlignment="1">
      <alignment vertical="top" wrapText="1"/>
    </xf>
    <xf numFmtId="0" fontId="50" fillId="21" borderId="13" xfId="0" applyFont="1" applyFill="1" applyBorder="1" applyAlignment="1">
      <alignment horizontal="left" vertical="top" wrapText="1"/>
    </xf>
    <xf numFmtId="0" fontId="50" fillId="0" borderId="42" xfId="0" applyFont="1" applyBorder="1" applyAlignment="1">
      <alignment vertical="top" wrapText="1"/>
    </xf>
    <xf numFmtId="0" fontId="50" fillId="0" borderId="13" xfId="0" applyFont="1" applyBorder="1" applyAlignment="1">
      <alignment vertical="top" wrapText="1"/>
    </xf>
    <xf numFmtId="0" fontId="51" fillId="0" borderId="13" xfId="0" applyFont="1" applyBorder="1" applyAlignment="1">
      <alignment vertical="top" wrapText="1"/>
    </xf>
    <xf numFmtId="0" fontId="0" fillId="3" borderId="13" xfId="0" applyFill="1" applyBorder="1" applyAlignment="1">
      <alignment vertical="top" wrapText="1"/>
    </xf>
    <xf numFmtId="0" fontId="0" fillId="3" borderId="13" xfId="0" applyFill="1" applyBorder="1" applyAlignment="1">
      <alignment wrapText="1"/>
    </xf>
    <xf numFmtId="0" fontId="0" fillId="0" borderId="13" xfId="0" applyBorder="1" applyAlignment="1">
      <alignment vertical="top"/>
    </xf>
    <xf numFmtId="0" fontId="0" fillId="22" borderId="15" xfId="0" applyFill="1" applyBorder="1" applyAlignment="1">
      <alignment horizontal="left" vertical="top" wrapText="1"/>
    </xf>
    <xf numFmtId="0" fontId="0" fillId="22" borderId="42" xfId="0" applyFill="1" applyBorder="1" applyAlignment="1">
      <alignment horizontal="left" vertical="top" wrapText="1"/>
    </xf>
    <xf numFmtId="0" fontId="51" fillId="0" borderId="13" xfId="0" applyFont="1" applyBorder="1" applyAlignment="1">
      <alignment horizontal="left" vertical="top" wrapText="1"/>
    </xf>
    <xf numFmtId="0" fontId="0" fillId="3" borderId="13" xfId="0" applyFill="1" applyBorder="1" applyAlignment="1">
      <alignment horizontal="left" vertical="top" wrapText="1"/>
    </xf>
    <xf numFmtId="0" fontId="50" fillId="0" borderId="13" xfId="0" applyFont="1" applyBorder="1" applyAlignment="1">
      <alignment horizontal="left" vertical="top" wrapText="1"/>
    </xf>
    <xf numFmtId="0" fontId="0" fillId="3" borderId="13" xfId="0" applyFill="1" applyBorder="1" applyAlignment="1">
      <alignment horizontal="left" wrapText="1"/>
    </xf>
    <xf numFmtId="0" fontId="0" fillId="0" borderId="0" xfId="0" applyAlignment="1">
      <alignment horizontal="center" vertical="top"/>
    </xf>
    <xf numFmtId="0" fontId="0" fillId="22" borderId="15" xfId="0" applyFill="1" applyBorder="1" applyAlignment="1">
      <alignment horizontal="center" vertical="top"/>
    </xf>
    <xf numFmtId="0" fontId="0" fillId="22" borderId="42" xfId="0" applyFill="1" applyBorder="1" applyAlignment="1">
      <alignment horizontal="center" vertical="top"/>
    </xf>
    <xf numFmtId="0" fontId="0" fillId="0" borderId="73" xfId="0" applyBorder="1" applyAlignment="1">
      <alignment vertical="top" wrapText="1"/>
    </xf>
    <xf numFmtId="0" fontId="0" fillId="0" borderId="73" xfId="0" applyBorder="1" applyAlignment="1">
      <alignment vertical="top"/>
    </xf>
    <xf numFmtId="0" fontId="0" fillId="0" borderId="18" xfId="0" applyBorder="1" applyAlignment="1">
      <alignment horizontal="center" vertical="top"/>
    </xf>
    <xf numFmtId="0" fontId="50" fillId="21" borderId="15" xfId="0" applyFont="1" applyFill="1" applyBorder="1" applyAlignment="1">
      <alignment horizontal="left" vertical="top" wrapText="1"/>
    </xf>
    <xf numFmtId="0" fontId="0" fillId="3" borderId="0" xfId="0" applyFill="1"/>
    <xf numFmtId="0" fontId="0" fillId="23" borderId="73" xfId="0" applyFill="1" applyBorder="1" applyAlignment="1">
      <alignment horizontal="left" vertical="top" wrapText="1"/>
    </xf>
    <xf numFmtId="0" fontId="0" fillId="23" borderId="63" xfId="0" applyFill="1" applyBorder="1" applyAlignment="1">
      <alignment horizontal="center" vertical="top"/>
    </xf>
    <xf numFmtId="0" fontId="50" fillId="23" borderId="73" xfId="0" applyFont="1" applyFill="1" applyBorder="1" applyAlignment="1">
      <alignment horizontal="left" vertical="top" wrapText="1"/>
    </xf>
    <xf numFmtId="0" fontId="50" fillId="23" borderId="73" xfId="0" applyFont="1" applyFill="1" applyBorder="1" applyAlignment="1">
      <alignment vertical="top" wrapText="1"/>
    </xf>
    <xf numFmtId="0" fontId="0" fillId="23" borderId="0" xfId="0" applyFill="1" applyAlignment="1">
      <alignment horizontal="center" vertical="top"/>
    </xf>
    <xf numFmtId="0" fontId="0" fillId="23" borderId="73" xfId="0" applyFill="1" applyBorder="1" applyAlignment="1">
      <alignment vertical="top" wrapText="1"/>
    </xf>
    <xf numFmtId="0" fontId="52" fillId="23" borderId="73" xfId="0" applyFont="1" applyFill="1" applyBorder="1" applyAlignment="1">
      <alignment wrapText="1"/>
    </xf>
    <xf numFmtId="0" fontId="0" fillId="23" borderId="73" xfId="0" applyFill="1" applyBorder="1" applyAlignment="1">
      <alignment vertical="top"/>
    </xf>
    <xf numFmtId="0" fontId="0" fillId="23" borderId="51" xfId="0" applyFill="1" applyBorder="1" applyAlignment="1">
      <alignment horizontal="center" vertical="top"/>
    </xf>
    <xf numFmtId="0" fontId="50" fillId="24" borderId="73" xfId="0" applyFont="1" applyFill="1" applyBorder="1" applyAlignment="1">
      <alignment horizontal="left" vertical="top" wrapText="1"/>
    </xf>
    <xf numFmtId="0" fontId="0" fillId="0" borderId="74" xfId="0" applyBorder="1" applyAlignment="1">
      <alignment vertical="top" wrapText="1"/>
    </xf>
    <xf numFmtId="0" fontId="0" fillId="0" borderId="74" xfId="0" applyBorder="1" applyAlignment="1">
      <alignment vertical="top"/>
    </xf>
    <xf numFmtId="14" fontId="0" fillId="0" borderId="0" xfId="0" applyNumberFormat="1"/>
    <xf numFmtId="20" fontId="0" fillId="0" borderId="0" xfId="0" applyNumberFormat="1"/>
    <xf numFmtId="0" fontId="0" fillId="0" borderId="15" xfId="0" applyBorder="1" applyAlignment="1">
      <alignment horizontal="left" vertical="top" wrapText="1"/>
    </xf>
    <xf numFmtId="0" fontId="0" fillId="0" borderId="15" xfId="0" applyBorder="1" applyAlignment="1">
      <alignment vertical="top" wrapText="1"/>
    </xf>
    <xf numFmtId="0" fontId="0" fillId="25" borderId="0" xfId="0" applyFill="1"/>
    <xf numFmtId="0" fontId="0" fillId="25" borderId="0" xfId="0" applyFill="1" applyAlignment="1">
      <alignment horizontal="center"/>
    </xf>
    <xf numFmtId="0" fontId="0" fillId="3" borderId="0" xfId="0" applyFill="1" applyAlignment="1">
      <alignment horizontal="center"/>
    </xf>
    <xf numFmtId="0" fontId="0" fillId="0" borderId="0" xfId="0" applyAlignment="1">
      <alignment horizontal="center" wrapText="1"/>
    </xf>
    <xf numFmtId="0" fontId="0" fillId="0" borderId="0" xfId="0" applyAlignment="1">
      <alignment wrapText="1"/>
    </xf>
    <xf numFmtId="9" fontId="0" fillId="0" borderId="0" xfId="0" applyNumberFormat="1" applyAlignment="1">
      <alignment horizontal="center"/>
    </xf>
    <xf numFmtId="0" fontId="0" fillId="0" borderId="0" xfId="0" applyAlignment="1">
      <alignment vertical="center"/>
    </xf>
    <xf numFmtId="0" fontId="0" fillId="0" borderId="0" xfId="0" applyAlignment="1">
      <alignment horizontal="left" vertical="top"/>
    </xf>
    <xf numFmtId="0" fontId="0" fillId="25" borderId="0" xfId="0" applyFill="1" applyAlignment="1">
      <alignment horizontal="left" vertical="top"/>
    </xf>
    <xf numFmtId="0" fontId="53" fillId="0" borderId="0" xfId="0" applyFont="1" applyAlignment="1">
      <alignment horizontal="left" vertical="top"/>
    </xf>
    <xf numFmtId="0" fontId="0" fillId="25" borderId="0" xfId="0" applyFill="1" applyAlignment="1">
      <alignment horizontal="lef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0" fillId="3" borderId="0" xfId="0" quotePrefix="1" applyFill="1" applyAlignment="1">
      <alignment horizontal="left" vertical="top"/>
    </xf>
    <xf numFmtId="0" fontId="0" fillId="2" borderId="0" xfId="0" applyFill="1"/>
    <xf numFmtId="0" fontId="0" fillId="23" borderId="0" xfId="0" applyFill="1" applyAlignment="1">
      <alignment wrapText="1"/>
    </xf>
    <xf numFmtId="0" fontId="0" fillId="23" borderId="0" xfId="0" applyFill="1"/>
    <xf numFmtId="0" fontId="0" fillId="5" borderId="0" xfId="0" applyFill="1" applyAlignment="1">
      <alignment wrapText="1"/>
    </xf>
    <xf numFmtId="0" fontId="53" fillId="23" borderId="0" xfId="0" applyFont="1" applyFill="1"/>
    <xf numFmtId="0" fontId="53" fillId="2" borderId="0" xfId="0" applyFont="1" applyFill="1"/>
    <xf numFmtId="0" fontId="53" fillId="5" borderId="0" xfId="0" applyFont="1" applyFill="1" applyAlignment="1">
      <alignment wrapText="1"/>
    </xf>
    <xf numFmtId="0" fontId="53" fillId="2" borderId="0" xfId="0" applyFont="1" applyFill="1" applyAlignment="1">
      <alignment horizontal="left" vertical="top"/>
    </xf>
    <xf numFmtId="0" fontId="1" fillId="23" borderId="73" xfId="0" applyFont="1" applyFill="1" applyBorder="1" applyAlignment="1">
      <alignment vertical="top" wrapText="1"/>
    </xf>
    <xf numFmtId="0" fontId="1" fillId="0" borderId="73" xfId="0" applyFont="1" applyBorder="1" applyAlignment="1">
      <alignment vertical="top" wrapText="1"/>
    </xf>
    <xf numFmtId="0" fontId="1" fillId="0" borderId="74" xfId="0" applyFont="1" applyBorder="1" applyAlignment="1">
      <alignment vertical="top" wrapText="1"/>
    </xf>
    <xf numFmtId="0" fontId="1" fillId="20" borderId="13" xfId="0" applyFont="1" applyFill="1" applyBorder="1" applyAlignment="1">
      <alignment vertical="top" wrapText="1"/>
    </xf>
    <xf numFmtId="0" fontId="49" fillId="23" borderId="73" xfId="0" applyFont="1" applyFill="1" applyBorder="1" applyAlignment="1">
      <alignment vertical="top" wrapText="1"/>
    </xf>
    <xf numFmtId="0" fontId="49" fillId="23" borderId="73" xfId="0" applyFont="1" applyFill="1" applyBorder="1" applyAlignment="1">
      <alignment horizontal="left" vertical="top" wrapText="1"/>
    </xf>
    <xf numFmtId="0" fontId="50" fillId="0" borderId="0" xfId="0" applyFont="1" applyAlignment="1">
      <alignment horizontal="left" vertical="top"/>
    </xf>
    <xf numFmtId="0" fontId="50" fillId="3" borderId="0" xfId="0" applyFont="1" applyFill="1" applyAlignment="1">
      <alignment horizontal="left" vertical="top" wrapText="1"/>
    </xf>
    <xf numFmtId="166" fontId="19" fillId="0" borderId="18" xfId="1" applyNumberFormat="1" applyFont="1" applyBorder="1" applyAlignment="1">
      <alignment horizontal="center" vertical="center"/>
    </xf>
    <xf numFmtId="166" fontId="19" fillId="0" borderId="53" xfId="1" applyNumberFormat="1" applyFont="1" applyBorder="1" applyAlignment="1">
      <alignment horizontal="center" vertical="center"/>
    </xf>
    <xf numFmtId="0" fontId="24" fillId="8" borderId="0" xfId="0" applyFont="1" applyFill="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24" fillId="8" borderId="51" xfId="0" applyFont="1" applyFill="1" applyBorder="1" applyAlignment="1">
      <alignment horizontal="center" vertical="center"/>
    </xf>
    <xf numFmtId="166" fontId="19" fillId="0" borderId="13" xfId="1" applyNumberFormat="1" applyFont="1" applyBorder="1" applyAlignment="1">
      <alignment horizontal="center" vertical="center"/>
    </xf>
    <xf numFmtId="166" fontId="0" fillId="0" borderId="13" xfId="1" applyNumberFormat="1" applyFont="1" applyBorder="1" applyAlignment="1">
      <alignment horizontal="center" vertical="center"/>
    </xf>
    <xf numFmtId="0" fontId="23" fillId="8" borderId="13" xfId="0" applyFont="1" applyFill="1" applyBorder="1" applyAlignment="1">
      <alignment horizontal="center" vertical="center" wrapText="1"/>
    </xf>
    <xf numFmtId="166" fontId="23" fillId="8" borderId="13" xfId="1" applyNumberFormat="1" applyFont="1" applyFill="1" applyBorder="1" applyAlignment="1">
      <alignment horizontal="center" vertical="center" wrapText="1"/>
    </xf>
    <xf numFmtId="0" fontId="23" fillId="6" borderId="18" xfId="0" applyFont="1" applyFill="1" applyBorder="1" applyAlignment="1">
      <alignment horizontal="center" vertical="center" wrapText="1"/>
    </xf>
    <xf numFmtId="0" fontId="23" fillId="6" borderId="54" xfId="0" applyFont="1" applyFill="1" applyBorder="1" applyAlignment="1">
      <alignment horizontal="center" vertical="center" wrapText="1"/>
    </xf>
    <xf numFmtId="0" fontId="23" fillId="6" borderId="53" xfId="0" applyFont="1" applyFill="1" applyBorder="1" applyAlignment="1">
      <alignment horizontal="center" vertical="center" wrapText="1"/>
    </xf>
    <xf numFmtId="0" fontId="30" fillId="8" borderId="15"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0" fillId="8" borderId="13" xfId="0" applyFont="1" applyFill="1" applyBorder="1" applyAlignment="1">
      <alignment horizontal="center" vertical="center" wrapText="1"/>
    </xf>
    <xf numFmtId="0" fontId="0" fillId="0" borderId="13" xfId="0" applyBorder="1" applyAlignment="1">
      <alignment horizontal="center" wrapText="1"/>
    </xf>
    <xf numFmtId="0" fontId="4" fillId="8" borderId="2"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9" borderId="71" xfId="0" applyFont="1" applyFill="1" applyBorder="1" applyAlignment="1">
      <alignment horizontal="center" vertical="center" wrapText="1"/>
    </xf>
    <xf numFmtId="0" fontId="3" fillId="9" borderId="72"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2" fillId="8" borderId="0" xfId="0" applyFont="1" applyFill="1" applyAlignment="1">
      <alignment horizontal="center" vertical="center" wrapText="1"/>
    </xf>
    <xf numFmtId="0" fontId="12" fillId="8" borderId="11" xfId="0" applyFont="1" applyFill="1" applyBorder="1" applyAlignment="1">
      <alignment horizontal="center" vertical="center" wrapText="1"/>
    </xf>
    <xf numFmtId="0" fontId="7" fillId="8" borderId="32" xfId="0" applyFont="1" applyFill="1" applyBorder="1" applyAlignment="1">
      <alignment horizontal="right" vertical="center" wrapText="1"/>
    </xf>
    <xf numFmtId="0" fontId="7" fillId="8" borderId="33" xfId="0" applyFont="1" applyFill="1" applyBorder="1" applyAlignment="1">
      <alignment horizontal="right" vertical="center" wrapText="1"/>
    </xf>
    <xf numFmtId="0" fontId="6" fillId="9" borderId="32" xfId="0" applyFont="1" applyFill="1" applyBorder="1" applyAlignment="1">
      <alignment horizontal="center" vertical="center" wrapText="1"/>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7" fillId="8" borderId="0" xfId="0" applyFont="1" applyFill="1" applyAlignment="1">
      <alignment horizontal="right" vertical="center" wrapText="1"/>
    </xf>
    <xf numFmtId="15" fontId="6" fillId="5" borderId="10" xfId="0" applyNumberFormat="1" applyFont="1" applyFill="1" applyBorder="1" applyAlignment="1">
      <alignment horizontal="center" vertical="center"/>
    </xf>
    <xf numFmtId="15" fontId="6" fillId="5" borderId="11" xfId="0" applyNumberFormat="1" applyFont="1" applyFill="1" applyBorder="1" applyAlignment="1">
      <alignment horizontal="center" vertical="center"/>
    </xf>
    <xf numFmtId="15" fontId="6" fillId="5" borderId="12" xfId="0" applyNumberFormat="1" applyFont="1" applyFill="1" applyBorder="1" applyAlignment="1">
      <alignment horizontal="center" vertical="center"/>
    </xf>
    <xf numFmtId="14" fontId="14" fillId="0" borderId="16" xfId="0" applyNumberFormat="1" applyFont="1" applyBorder="1" applyAlignment="1" applyProtection="1">
      <alignment horizontal="center" vertical="center" wrapText="1"/>
      <protection locked="0"/>
    </xf>
    <xf numFmtId="0" fontId="14" fillId="0" borderId="16"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7" fillId="8" borderId="25" xfId="0" applyFont="1" applyFill="1" applyBorder="1" applyAlignment="1">
      <alignment horizontal="center" vertical="center"/>
    </xf>
    <xf numFmtId="0" fontId="7" fillId="8" borderId="16" xfId="0" applyFont="1" applyFill="1" applyBorder="1" applyAlignment="1">
      <alignment horizontal="center" vertical="center"/>
    </xf>
    <xf numFmtId="0" fontId="40" fillId="16" borderId="0" xfId="0" applyFont="1" applyFill="1" applyAlignment="1">
      <alignment horizontal="center" vertical="center" wrapText="1"/>
    </xf>
    <xf numFmtId="0" fontId="16" fillId="8" borderId="0" xfId="0" applyFont="1" applyFill="1" applyAlignment="1">
      <alignment horizontal="center" vertical="center"/>
    </xf>
    <xf numFmtId="16" fontId="7" fillId="8" borderId="25" xfId="0" applyNumberFormat="1" applyFont="1" applyFill="1" applyBorder="1" applyAlignment="1">
      <alignment horizontal="center" vertical="center"/>
    </xf>
    <xf numFmtId="0" fontId="7" fillId="8" borderId="23" xfId="0" applyFont="1" applyFill="1" applyBorder="1" applyAlignment="1">
      <alignment horizontal="center" vertical="center"/>
    </xf>
    <xf numFmtId="0" fontId="7" fillId="8" borderId="17" xfId="0" applyFont="1" applyFill="1" applyBorder="1" applyAlignment="1">
      <alignment horizontal="center" vertical="center"/>
    </xf>
    <xf numFmtId="0" fontId="14" fillId="0" borderId="17" xfId="0" applyFont="1" applyBorder="1" applyAlignment="1" applyProtection="1">
      <alignment horizontal="center" vertical="center" wrapText="1"/>
      <protection locked="0"/>
    </xf>
    <xf numFmtId="0" fontId="14" fillId="0" borderId="19" xfId="0" applyFont="1" applyBorder="1" applyAlignment="1" applyProtection="1">
      <alignment horizontal="center" vertical="center" wrapText="1"/>
      <protection locked="0"/>
    </xf>
    <xf numFmtId="0" fontId="7" fillId="8" borderId="24" xfId="0" applyFont="1" applyFill="1" applyBorder="1" applyAlignment="1">
      <alignment horizontal="center" vertical="center"/>
    </xf>
    <xf numFmtId="0" fontId="7" fillId="8" borderId="13" xfId="0" applyFont="1" applyFill="1" applyBorder="1" applyAlignment="1">
      <alignment horizontal="center" vertical="center"/>
    </xf>
    <xf numFmtId="0" fontId="14" fillId="0" borderId="13" xfId="0" applyFont="1" applyBorder="1" applyAlignment="1" applyProtection="1">
      <alignment horizontal="center" vertical="center" wrapText="1"/>
      <protection locked="0"/>
    </xf>
    <xf numFmtId="0" fontId="48" fillId="16" borderId="0" xfId="0" applyFont="1" applyFill="1" applyAlignment="1">
      <alignment horizontal="center" vertical="center" wrapText="1"/>
    </xf>
    <xf numFmtId="0" fontId="24" fillId="8" borderId="0" xfId="0" applyFont="1" applyFill="1" applyAlignment="1">
      <alignment horizontal="center"/>
    </xf>
    <xf numFmtId="0" fontId="33" fillId="8" borderId="32" xfId="0" applyFont="1" applyFill="1" applyBorder="1" applyAlignment="1">
      <alignment horizontal="center" vertical="center"/>
    </xf>
    <xf numFmtId="0" fontId="33" fillId="8" borderId="33" xfId="0" applyFont="1" applyFill="1" applyBorder="1" applyAlignment="1">
      <alignment horizontal="center" vertical="center"/>
    </xf>
    <xf numFmtId="0" fontId="17" fillId="8" borderId="55" xfId="0" applyFont="1" applyFill="1" applyBorder="1" applyAlignment="1">
      <alignment horizontal="center" vertical="top" wrapText="1"/>
    </xf>
    <xf numFmtId="0" fontId="17" fillId="8" borderId="56" xfId="0" applyFont="1" applyFill="1" applyBorder="1" applyAlignment="1">
      <alignment horizontal="center" vertical="top" wrapText="1"/>
    </xf>
    <xf numFmtId="0" fontId="17" fillId="17" borderId="13" xfId="0" applyFont="1" applyFill="1" applyBorder="1" applyAlignment="1">
      <alignment horizontal="center" vertical="top" wrapText="1"/>
    </xf>
    <xf numFmtId="0" fontId="29" fillId="7" borderId="32" xfId="0" applyFont="1" applyFill="1" applyBorder="1" applyAlignment="1">
      <alignment horizontal="center"/>
    </xf>
    <xf numFmtId="0" fontId="29" fillId="7" borderId="33" xfId="0" applyFont="1" applyFill="1" applyBorder="1" applyAlignment="1">
      <alignment horizontal="center"/>
    </xf>
    <xf numFmtId="0" fontId="29" fillId="7" borderId="34" xfId="0" applyFont="1" applyFill="1" applyBorder="1" applyAlignment="1">
      <alignment horizontal="center"/>
    </xf>
    <xf numFmtId="0" fontId="34" fillId="0" borderId="23" xfId="0" applyFont="1" applyBorder="1" applyAlignment="1">
      <alignment horizontal="center" vertical="center" wrapText="1"/>
    </xf>
    <xf numFmtId="0" fontId="34" fillId="0" borderId="24" xfId="0" applyFont="1" applyBorder="1" applyAlignment="1">
      <alignment horizontal="center" vertical="center" wrapText="1"/>
    </xf>
    <xf numFmtId="0" fontId="34" fillId="0" borderId="37" xfId="0" applyFont="1" applyBorder="1" applyAlignment="1">
      <alignment horizontal="center" vertical="center" wrapText="1"/>
    </xf>
    <xf numFmtId="0" fontId="34" fillId="0" borderId="25" xfId="0" applyFont="1" applyBorder="1" applyAlignment="1">
      <alignment horizontal="center" vertical="center" wrapText="1"/>
    </xf>
    <xf numFmtId="0" fontId="34" fillId="9" borderId="39" xfId="0" applyFont="1" applyFill="1" applyBorder="1" applyAlignment="1">
      <alignment horizontal="center" vertical="center" wrapText="1"/>
    </xf>
    <xf numFmtId="0" fontId="34" fillId="9" borderId="41" xfId="0" applyFont="1" applyFill="1" applyBorder="1" applyAlignment="1">
      <alignment horizontal="center" vertical="center" wrapText="1"/>
    </xf>
    <xf numFmtId="0" fontId="34" fillId="9" borderId="43" xfId="0" applyFont="1" applyFill="1" applyBorder="1" applyAlignment="1">
      <alignment horizontal="center" vertical="center" wrapText="1"/>
    </xf>
    <xf numFmtId="0" fontId="34" fillId="2" borderId="35" xfId="0" applyFont="1" applyFill="1" applyBorder="1" applyAlignment="1">
      <alignment horizontal="center" vertical="center" wrapText="1"/>
    </xf>
    <xf numFmtId="0" fontId="34" fillId="2" borderId="45" xfId="0" applyFont="1" applyFill="1" applyBorder="1" applyAlignment="1">
      <alignment horizontal="center" vertical="center" wrapText="1"/>
    </xf>
    <xf numFmtId="0" fontId="34" fillId="2" borderId="46" xfId="0" applyFont="1" applyFill="1" applyBorder="1" applyAlignment="1">
      <alignment horizontal="center" vertical="center" wrapText="1"/>
    </xf>
    <xf numFmtId="0" fontId="34" fillId="2" borderId="47" xfId="0" applyFont="1" applyFill="1" applyBorder="1" applyAlignment="1">
      <alignment horizontal="center" vertical="center" wrapText="1"/>
    </xf>
    <xf numFmtId="0" fontId="34" fillId="9" borderId="23" xfId="0" applyFont="1" applyFill="1" applyBorder="1" applyAlignment="1">
      <alignment horizontal="center" vertical="center" wrapText="1"/>
    </xf>
    <xf numFmtId="0" fontId="34" fillId="9" borderId="24" xfId="0" applyFont="1" applyFill="1" applyBorder="1" applyAlignment="1">
      <alignment horizontal="center" vertical="center" wrapText="1"/>
    </xf>
    <xf numFmtId="0" fontId="34" fillId="9" borderId="25" xfId="0" applyFont="1" applyFill="1" applyBorder="1" applyAlignment="1">
      <alignment horizontal="center" vertical="center" wrapText="1"/>
    </xf>
    <xf numFmtId="0" fontId="35" fillId="9" borderId="17" xfId="0" applyFont="1" applyFill="1" applyBorder="1" applyAlignment="1">
      <alignment horizontal="center" vertical="center" wrapText="1"/>
    </xf>
    <xf numFmtId="0" fontId="35" fillId="9" borderId="13" xfId="0" applyFont="1" applyFill="1" applyBorder="1" applyAlignment="1">
      <alignment horizontal="center" vertical="center" wrapText="1"/>
    </xf>
    <xf numFmtId="0" fontId="35" fillId="9" borderId="16" xfId="0" applyFont="1" applyFill="1" applyBorder="1" applyAlignment="1">
      <alignment horizontal="center" vertical="center" wrapText="1"/>
    </xf>
    <xf numFmtId="0" fontId="34" fillId="0" borderId="14" xfId="0" applyFont="1" applyBorder="1" applyAlignment="1">
      <alignment horizontal="center" vertical="center" wrapText="1"/>
    </xf>
    <xf numFmtId="0" fontId="34" fillId="0" borderId="13" xfId="0" applyFont="1" applyBorder="1" applyAlignment="1">
      <alignment horizontal="center" vertical="center" wrapText="1"/>
    </xf>
    <xf numFmtId="0" fontId="34" fillId="0" borderId="15" xfId="0" applyFont="1" applyBorder="1" applyAlignment="1">
      <alignment horizontal="center" vertical="center" wrapText="1"/>
    </xf>
    <xf numFmtId="0" fontId="34" fillId="0" borderId="16"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3"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16" xfId="0" applyFont="1" applyBorder="1" applyAlignment="1">
      <alignment horizontal="center" vertical="center" wrapText="1"/>
    </xf>
    <xf numFmtId="0" fontId="0" fillId="0" borderId="17"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165" fontId="0" fillId="0" borderId="48" xfId="1" applyFont="1" applyFill="1" applyBorder="1" applyAlignment="1">
      <alignment horizontal="center" vertical="center"/>
    </xf>
    <xf numFmtId="165" fontId="0" fillId="0" borderId="49" xfId="1" applyFont="1" applyFill="1" applyBorder="1" applyAlignment="1">
      <alignment horizontal="center" vertical="center"/>
    </xf>
    <xf numFmtId="165" fontId="0" fillId="0" borderId="22" xfId="1" applyFont="1" applyFill="1" applyBorder="1" applyAlignment="1">
      <alignment horizontal="center" vertical="center"/>
    </xf>
    <xf numFmtId="0" fontId="34" fillId="9" borderId="40" xfId="0" applyFont="1" applyFill="1" applyBorder="1" applyAlignment="1">
      <alignment horizontal="center" vertical="center" wrapText="1"/>
    </xf>
    <xf numFmtId="0" fontId="34" fillId="9" borderId="42" xfId="0" applyFont="1" applyFill="1" applyBorder="1" applyAlignment="1">
      <alignment horizontal="center" vertical="center" wrapText="1"/>
    </xf>
    <xf numFmtId="0" fontId="34" fillId="9" borderId="44" xfId="0" applyFont="1" applyFill="1" applyBorder="1" applyAlignment="1">
      <alignment horizontal="center" vertical="center" wrapText="1"/>
    </xf>
    <xf numFmtId="0" fontId="35" fillId="9" borderId="40"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44" xfId="0" applyFont="1" applyFill="1" applyBorder="1" applyAlignment="1">
      <alignment horizontal="center" vertical="center" wrapText="1"/>
    </xf>
    <xf numFmtId="0" fontId="34" fillId="0" borderId="39" xfId="0" applyFont="1" applyBorder="1" applyAlignment="1">
      <alignment horizontal="center" vertical="center" wrapText="1"/>
    </xf>
    <xf numFmtId="0" fontId="34" fillId="0" borderId="41" xfId="0" applyFont="1" applyBorder="1" applyAlignment="1">
      <alignment horizontal="center" vertical="center" wrapText="1"/>
    </xf>
    <xf numFmtId="0" fontId="34" fillId="0" borderId="43" xfId="0" applyFont="1" applyBorder="1" applyAlignment="1">
      <alignment horizontal="center" vertical="center" wrapText="1"/>
    </xf>
    <xf numFmtId="0" fontId="34" fillId="0" borderId="40" xfId="0" applyFont="1" applyBorder="1" applyAlignment="1">
      <alignment horizontal="center" vertical="center" wrapText="1"/>
    </xf>
    <xf numFmtId="0" fontId="34" fillId="0" borderId="42" xfId="0" applyFont="1" applyBorder="1" applyAlignment="1">
      <alignment horizontal="center" vertical="center" wrapText="1"/>
    </xf>
    <xf numFmtId="0" fontId="34" fillId="0" borderId="44"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2" xfId="0" applyFont="1" applyBorder="1" applyAlignment="1">
      <alignment horizontal="center" vertical="center" wrapText="1"/>
    </xf>
    <xf numFmtId="0" fontId="35" fillId="0" borderId="44" xfId="0" applyFont="1" applyBorder="1" applyAlignment="1">
      <alignment horizontal="center" vertical="center" wrapText="1"/>
    </xf>
    <xf numFmtId="165" fontId="0" fillId="9" borderId="48" xfId="1" applyFont="1" applyFill="1" applyBorder="1" applyAlignment="1">
      <alignment horizontal="center" vertical="center"/>
    </xf>
    <xf numFmtId="165" fontId="0" fillId="9" borderId="49" xfId="1" applyFont="1" applyFill="1" applyBorder="1" applyAlignment="1">
      <alignment horizontal="center" vertical="center"/>
    </xf>
    <xf numFmtId="165" fontId="0" fillId="9" borderId="22" xfId="1" applyFont="1" applyFill="1" applyBorder="1" applyAlignment="1">
      <alignment horizontal="center" vertical="center"/>
    </xf>
    <xf numFmtId="0" fontId="0" fillId="9" borderId="17" xfId="0" applyFill="1" applyBorder="1" applyAlignment="1">
      <alignment horizontal="center" vertical="center"/>
    </xf>
    <xf numFmtId="0" fontId="0" fillId="9" borderId="13" xfId="0" applyFill="1" applyBorder="1" applyAlignment="1">
      <alignment horizontal="center" vertical="center"/>
    </xf>
    <xf numFmtId="0" fontId="0" fillId="9" borderId="16" xfId="0" applyFill="1" applyBorder="1" applyAlignment="1">
      <alignment horizontal="center" vertical="center"/>
    </xf>
    <xf numFmtId="0" fontId="34" fillId="9" borderId="8" xfId="0" applyFont="1" applyFill="1" applyBorder="1" applyAlignment="1">
      <alignment horizontal="center" vertical="center" wrapText="1"/>
    </xf>
    <xf numFmtId="0" fontId="34" fillId="9" borderId="10" xfId="0" applyFont="1" applyFill="1" applyBorder="1" applyAlignment="1">
      <alignment horizontal="center" vertical="center" wrapText="1"/>
    </xf>
    <xf numFmtId="0" fontId="0" fillId="9" borderId="15" xfId="0" applyFill="1" applyBorder="1" applyAlignment="1">
      <alignment horizontal="center" vertical="center"/>
    </xf>
    <xf numFmtId="0" fontId="26" fillId="8" borderId="5" xfId="0" applyFont="1" applyFill="1" applyBorder="1" applyAlignment="1">
      <alignment horizontal="center" vertical="center" wrapText="1"/>
    </xf>
    <xf numFmtId="0" fontId="26" fillId="8" borderId="6" xfId="0" applyFont="1" applyFill="1" applyBorder="1" applyAlignment="1">
      <alignment horizontal="center" vertical="center" wrapText="1"/>
    </xf>
    <xf numFmtId="0" fontId="26" fillId="8" borderId="7" xfId="0" applyFont="1" applyFill="1" applyBorder="1" applyAlignment="1">
      <alignment horizontal="center" vertical="center" wrapText="1"/>
    </xf>
    <xf numFmtId="0" fontId="26" fillId="8" borderId="8" xfId="0" applyFont="1" applyFill="1" applyBorder="1" applyAlignment="1">
      <alignment horizontal="center" vertical="center" wrapText="1"/>
    </xf>
    <xf numFmtId="0" fontId="26" fillId="8" borderId="0" xfId="0" applyFont="1" applyFill="1" applyAlignment="1">
      <alignment horizontal="center" vertical="center" wrapText="1"/>
    </xf>
    <xf numFmtId="0" fontId="26" fillId="8" borderId="9" xfId="0" applyFont="1" applyFill="1" applyBorder="1" applyAlignment="1">
      <alignment horizontal="center" vertical="center" wrapText="1"/>
    </xf>
    <xf numFmtId="0" fontId="26" fillId="8" borderId="10" xfId="0" applyFont="1" applyFill="1" applyBorder="1" applyAlignment="1">
      <alignment horizontal="center" vertical="center" wrapText="1"/>
    </xf>
    <xf numFmtId="0" fontId="26" fillId="8" borderId="11" xfId="0" applyFont="1" applyFill="1" applyBorder="1" applyAlignment="1">
      <alignment horizontal="center" vertical="center" wrapText="1"/>
    </xf>
    <xf numFmtId="0" fontId="26" fillId="8" borderId="12" xfId="0" applyFont="1" applyFill="1" applyBorder="1" applyAlignment="1">
      <alignment horizontal="center" vertical="center" wrapText="1"/>
    </xf>
    <xf numFmtId="0" fontId="27" fillId="9" borderId="26" xfId="0" applyFont="1" applyFill="1" applyBorder="1" applyAlignment="1" applyProtection="1">
      <alignment horizontal="center" vertical="center"/>
      <protection hidden="1"/>
    </xf>
    <xf numFmtId="0" fontId="27" fillId="9" borderId="27" xfId="0" applyFont="1" applyFill="1" applyBorder="1" applyAlignment="1" applyProtection="1">
      <alignment horizontal="center" vertical="center"/>
      <protection hidden="1"/>
    </xf>
    <xf numFmtId="0" fontId="27" fillId="9" borderId="18" xfId="0" applyFont="1" applyFill="1" applyBorder="1" applyAlignment="1" applyProtection="1">
      <alignment horizontal="center" vertical="center"/>
      <protection hidden="1"/>
    </xf>
    <xf numFmtId="0" fontId="27" fillId="9" borderId="28" xfId="0" applyFont="1" applyFill="1" applyBorder="1" applyAlignment="1" applyProtection="1">
      <alignment horizontal="center" vertical="center"/>
      <protection hidden="1"/>
    </xf>
    <xf numFmtId="165" fontId="23" fillId="8" borderId="32" xfId="1" applyFont="1" applyFill="1" applyBorder="1" applyAlignment="1">
      <alignment horizontal="center" vertical="center"/>
    </xf>
    <xf numFmtId="165" fontId="23" fillId="8" borderId="34" xfId="1" applyFont="1" applyFill="1" applyBorder="1" applyAlignment="1">
      <alignment horizontal="center" vertical="center"/>
    </xf>
    <xf numFmtId="165" fontId="28" fillId="9" borderId="32" xfId="1" applyFont="1" applyFill="1" applyBorder="1" applyAlignment="1" applyProtection="1">
      <alignment horizontal="center" vertical="center"/>
      <protection hidden="1"/>
    </xf>
    <xf numFmtId="165" fontId="28" fillId="9" borderId="34" xfId="1" applyFont="1" applyFill="1" applyBorder="1" applyAlignment="1" applyProtection="1">
      <alignment horizontal="center" vertical="center"/>
      <protection hidden="1"/>
    </xf>
    <xf numFmtId="0" fontId="23" fillId="15" borderId="32" xfId="0" applyFont="1" applyFill="1" applyBorder="1" applyAlignment="1">
      <alignment horizontal="center" vertical="center" wrapText="1"/>
    </xf>
    <xf numFmtId="0" fontId="23" fillId="15" borderId="33" xfId="0" applyFont="1" applyFill="1" applyBorder="1" applyAlignment="1">
      <alignment horizontal="center" vertical="center" wrapText="1"/>
    </xf>
    <xf numFmtId="0" fontId="23" fillId="15" borderId="34" xfId="0" applyFont="1" applyFill="1" applyBorder="1" applyAlignment="1">
      <alignment horizontal="center" vertical="center" wrapText="1"/>
    </xf>
    <xf numFmtId="0" fontId="23" fillId="8" borderId="13" xfId="0" applyFont="1" applyFill="1" applyBorder="1" applyAlignment="1">
      <alignment horizontal="center" vertical="center"/>
    </xf>
    <xf numFmtId="0" fontId="20" fillId="18" borderId="62" xfId="0" applyFont="1" applyFill="1" applyBorder="1" applyAlignment="1">
      <alignment horizontal="center" vertical="top"/>
    </xf>
    <xf numFmtId="0" fontId="20" fillId="18" borderId="63" xfId="0" applyFont="1" applyFill="1" applyBorder="1" applyAlignment="1">
      <alignment horizontal="center" vertical="top"/>
    </xf>
    <xf numFmtId="0" fontId="20" fillId="18" borderId="64" xfId="0" applyFont="1" applyFill="1" applyBorder="1" applyAlignment="1">
      <alignment horizontal="center" vertical="top"/>
    </xf>
    <xf numFmtId="0" fontId="20" fillId="18" borderId="65" xfId="0" applyFont="1" applyFill="1" applyBorder="1" applyAlignment="1">
      <alignment horizontal="center" vertical="top"/>
    </xf>
    <xf numFmtId="0" fontId="20" fillId="18" borderId="0" xfId="0" applyFont="1" applyFill="1" applyAlignment="1">
      <alignment horizontal="center" vertical="top"/>
    </xf>
    <xf numFmtId="0" fontId="20" fillId="18" borderId="66" xfId="0" applyFont="1" applyFill="1" applyBorder="1" applyAlignment="1">
      <alignment horizontal="center" vertical="top"/>
    </xf>
    <xf numFmtId="0" fontId="20" fillId="18" borderId="67" xfId="0" applyFont="1" applyFill="1" applyBorder="1" applyAlignment="1">
      <alignment horizontal="center" vertical="top"/>
    </xf>
    <xf numFmtId="0" fontId="20" fillId="18" borderId="51" xfId="0" applyFont="1" applyFill="1" applyBorder="1" applyAlignment="1">
      <alignment horizontal="center" vertical="top"/>
    </xf>
    <xf numFmtId="0" fontId="20" fillId="18" borderId="68" xfId="0" applyFont="1" applyFill="1" applyBorder="1" applyAlignment="1">
      <alignment horizontal="center" vertical="top"/>
    </xf>
    <xf numFmtId="0" fontId="23" fillId="8" borderId="5" xfId="0" applyFont="1" applyFill="1" applyBorder="1" applyAlignment="1">
      <alignment horizontal="center" vertical="center" wrapText="1"/>
    </xf>
    <xf numFmtId="0" fontId="23" fillId="8" borderId="6" xfId="0" applyFont="1" applyFill="1" applyBorder="1" applyAlignment="1">
      <alignment horizontal="center" vertical="center" wrapText="1"/>
    </xf>
    <xf numFmtId="0" fontId="29" fillId="8" borderId="5" xfId="0" applyFont="1" applyFill="1" applyBorder="1" applyAlignment="1">
      <alignment horizontal="center"/>
    </xf>
    <xf numFmtId="0" fontId="29" fillId="8" borderId="6" xfId="0" applyFont="1" applyFill="1" applyBorder="1" applyAlignment="1">
      <alignment horizontal="center"/>
    </xf>
    <xf numFmtId="0" fontId="29" fillId="8" borderId="7" xfId="0" applyFont="1" applyFill="1" applyBorder="1" applyAlignment="1">
      <alignment horizontal="center"/>
    </xf>
    <xf numFmtId="166" fontId="27" fillId="9" borderId="18" xfId="1" applyNumberFormat="1" applyFont="1" applyFill="1" applyBorder="1" applyAlignment="1" applyProtection="1">
      <alignment horizontal="center" vertical="center"/>
      <protection hidden="1"/>
    </xf>
    <xf numFmtId="166" fontId="27" fillId="9" borderId="28" xfId="1" applyNumberFormat="1" applyFont="1" applyFill="1" applyBorder="1" applyAlignment="1" applyProtection="1">
      <alignment horizontal="center" vertical="center"/>
      <protection hidden="1"/>
    </xf>
    <xf numFmtId="0" fontId="33" fillId="8" borderId="5" xfId="0" applyFont="1" applyFill="1" applyBorder="1" applyAlignment="1">
      <alignment horizontal="center" vertical="center" wrapText="1"/>
    </xf>
    <xf numFmtId="0" fontId="33" fillId="8" borderId="6" xfId="0" applyFont="1" applyFill="1" applyBorder="1" applyAlignment="1">
      <alignment horizontal="center" vertical="center" wrapText="1"/>
    </xf>
    <xf numFmtId="0" fontId="33" fillId="8" borderId="7" xfId="0" applyFont="1" applyFill="1" applyBorder="1" applyAlignment="1">
      <alignment horizontal="center" vertical="center" wrapText="1"/>
    </xf>
    <xf numFmtId="0" fontId="33" fillId="8" borderId="10" xfId="0" applyFont="1" applyFill="1" applyBorder="1" applyAlignment="1">
      <alignment horizontal="center" vertical="center" wrapText="1"/>
    </xf>
    <xf numFmtId="0" fontId="33" fillId="8" borderId="11" xfId="0" applyFont="1" applyFill="1" applyBorder="1" applyAlignment="1">
      <alignment horizontal="center" vertical="center" wrapText="1"/>
    </xf>
    <xf numFmtId="0" fontId="33" fillId="8" borderId="12" xfId="0" applyFont="1" applyFill="1" applyBorder="1" applyAlignment="1">
      <alignment horizontal="center" vertical="center" wrapText="1"/>
    </xf>
    <xf numFmtId="0" fontId="30" fillId="8" borderId="13" xfId="0" applyFont="1" applyFill="1" applyBorder="1" applyAlignment="1">
      <alignment horizontal="center" vertical="top" wrapText="1"/>
    </xf>
    <xf numFmtId="0" fontId="30" fillId="8" borderId="15" xfId="0" applyFont="1" applyFill="1" applyBorder="1" applyAlignment="1">
      <alignment horizontal="center" vertical="top" wrapText="1"/>
    </xf>
    <xf numFmtId="0" fontId="30" fillId="8" borderId="13" xfId="0" applyFont="1" applyFill="1" applyBorder="1" applyAlignment="1">
      <alignment horizontal="left" vertical="center" wrapText="1"/>
    </xf>
    <xf numFmtId="0" fontId="0" fillId="23" borderId="15" xfId="0" applyFill="1" applyBorder="1" applyAlignment="1">
      <alignment horizontal="left" vertical="top" wrapText="1"/>
    </xf>
    <xf numFmtId="0" fontId="0" fillId="23" borderId="42" xfId="0" applyFill="1" applyBorder="1" applyAlignment="1">
      <alignment horizontal="left" vertical="top" wrapText="1"/>
    </xf>
    <xf numFmtId="0" fontId="0" fillId="23" borderId="14" xfId="0" applyFill="1" applyBorder="1" applyAlignment="1">
      <alignment horizontal="left" vertical="top" wrapText="1"/>
    </xf>
    <xf numFmtId="0" fontId="50" fillId="23" borderId="42" xfId="0" applyFont="1" applyFill="1" applyBorder="1" applyAlignment="1">
      <alignment horizontal="left" vertical="top" wrapText="1"/>
    </xf>
    <xf numFmtId="0" fontId="50" fillId="23" borderId="14" xfId="0" applyFont="1" applyFill="1" applyBorder="1" applyAlignment="1">
      <alignment horizontal="left" vertical="top" wrapText="1"/>
    </xf>
    <xf numFmtId="0" fontId="0" fillId="23" borderId="62" xfId="0" applyFill="1" applyBorder="1" applyAlignment="1">
      <alignment horizontal="center" vertical="top"/>
    </xf>
    <xf numFmtId="0" fontId="0" fillId="23" borderId="65" xfId="0" applyFill="1" applyBorder="1" applyAlignment="1">
      <alignment horizontal="center" vertical="top"/>
    </xf>
    <xf numFmtId="0" fontId="0" fillId="23" borderId="67" xfId="0" applyFill="1" applyBorder="1" applyAlignment="1">
      <alignment horizontal="center" vertical="top"/>
    </xf>
    <xf numFmtId="0" fontId="0" fillId="23" borderId="62" xfId="0" applyFill="1" applyBorder="1" applyAlignment="1">
      <alignment horizontal="left" vertical="top" wrapText="1"/>
    </xf>
    <xf numFmtId="0" fontId="0" fillId="23" borderId="65" xfId="0" applyFill="1" applyBorder="1" applyAlignment="1">
      <alignment horizontal="left" vertical="top" wrapText="1"/>
    </xf>
    <xf numFmtId="0" fontId="0" fillId="23" borderId="67" xfId="0" applyFill="1" applyBorder="1" applyAlignment="1">
      <alignment horizontal="left" vertical="top" wrapText="1"/>
    </xf>
    <xf numFmtId="0" fontId="0" fillId="23" borderId="73" xfId="0" applyFill="1" applyBorder="1" applyAlignment="1">
      <alignment horizontal="left" vertical="top" wrapText="1"/>
    </xf>
    <xf numFmtId="0" fontId="0" fillId="25" borderId="0" xfId="0" applyFill="1" applyAlignment="1">
      <alignment horizontal="left" vertical="top" wrapText="1"/>
    </xf>
    <xf numFmtId="0" fontId="0" fillId="25" borderId="0" xfId="0" applyFill="1" applyAlignment="1">
      <alignment horizontal="left" vertical="top"/>
    </xf>
    <xf numFmtId="0" fontId="0" fillId="3" borderId="0" xfId="0" applyFill="1" applyAlignment="1">
      <alignment horizontal="left" vertical="top"/>
    </xf>
    <xf numFmtId="0" fontId="0" fillId="25" borderId="0" xfId="0" applyFill="1" applyAlignment="1">
      <alignment horizontal="left" vertical="top" wrapText="1" indent="4"/>
    </xf>
    <xf numFmtId="0" fontId="0" fillId="25" borderId="0" xfId="0" applyFill="1" applyAlignment="1">
      <alignment horizontal="left" vertical="top" wrapText="1" indent="6"/>
    </xf>
  </cellXfs>
  <cellStyles count="6">
    <cellStyle name="40% - Énfasis3" xfId="4" builtinId="39"/>
    <cellStyle name="Énfasis1" xfId="3" builtinId="29"/>
    <cellStyle name="Millares" xfId="5" builtinId="3"/>
    <cellStyle name="Moneda" xfId="1" builtinId="4"/>
    <cellStyle name="Normal" xfId="0" builtinId="0"/>
    <cellStyle name="Porcentaje" xfId="2" builtinId="5"/>
  </cellStyles>
  <dxfs count="3">
    <dxf>
      <font>
        <b val="0"/>
        <i val="0"/>
        <color theme="1"/>
      </font>
      <fill>
        <patternFill>
          <bgColor theme="0" tint="-4.9989318521683403E-2"/>
        </patternFill>
      </fill>
    </dxf>
    <dxf>
      <font>
        <b/>
        <i val="0"/>
        <strike val="0"/>
        <color theme="0"/>
      </font>
      <fill>
        <patternFill>
          <bgColor theme="0" tint="-0.34998626667073579"/>
        </patternFill>
      </fill>
      <border>
        <left style="thin">
          <color auto="1"/>
        </left>
        <right style="thin">
          <color auto="1"/>
        </right>
        <top style="thin">
          <color auto="1"/>
        </top>
        <bottom style="thin">
          <color auto="1"/>
        </bottom>
        <vertical style="thin">
          <color auto="1"/>
        </vertical>
        <horizontal style="thin">
          <color auto="1"/>
        </horizontal>
      </border>
    </dxf>
    <dxf>
      <font>
        <b val="0"/>
        <i val="0"/>
        <color theme="1"/>
      </font>
      <fill>
        <patternFill>
          <bgColor theme="0"/>
        </patternFill>
      </fill>
      <border>
        <left style="thin">
          <color auto="1"/>
        </left>
        <right style="thin">
          <color auto="1"/>
        </right>
        <top style="thin">
          <color auto="1"/>
        </top>
        <bottom style="thin">
          <color auto="1"/>
        </bottom>
        <vertical style="hair">
          <color auto="1"/>
        </vertical>
        <horizontal style="hair">
          <color auto="1"/>
        </horizontal>
      </border>
    </dxf>
  </dxfs>
  <tableStyles count="1" defaultTableStyle="TableStyleMedium2" defaultPivotStyle="PivotStyleLight16">
    <tableStyle name="STTI" pivot="0" count="3" xr9:uid="{EBBC8FA7-F4AE-473B-8DF6-E384A37C3579}">
      <tableStyleElement type="wholeTable" dxfId="2"/>
      <tableStyleElement type="headerRow" dxfId="1"/>
      <tableStyleElement type="secondRowStripe" dxfId="0"/>
    </tableStyle>
  </tableStyles>
  <colors>
    <mruColors>
      <color rgb="FFDD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microsoft.com/office/2007/relationships/hdphoto" Target="../media/hdphoto4.wdp"/><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4.png"/><Relationship Id="rId12" Type="http://schemas.microsoft.com/office/2007/relationships/hdphoto" Target="../media/hdphoto6.wdp"/><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microsoft.com/office/2007/relationships/hdphoto" Target="../media/hdphoto7.wdp"/><Relationship Id="rId1" Type="http://schemas.openxmlformats.org/officeDocument/2006/relationships/image" Target="../media/image13.png"/><Relationship Id="rId6" Type="http://schemas.microsoft.com/office/2007/relationships/hdphoto" Target="../media/hdphoto9.wdp"/><Relationship Id="rId5" Type="http://schemas.openxmlformats.org/officeDocument/2006/relationships/image" Target="../media/image15.png"/><Relationship Id="rId4" Type="http://schemas.microsoft.com/office/2007/relationships/hdphoto" Target="../media/hdphoto8.wdp"/></Relationships>
</file>

<file path=xl/drawings/_rels/drawing5.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105833</xdr:colOff>
      <xdr:row>7</xdr:row>
      <xdr:rowOff>112890</xdr:rowOff>
    </xdr:from>
    <xdr:ext cx="522111" cy="525286"/>
    <xdr:pic>
      <xdr:nvPicPr>
        <xdr:cNvPr id="2" name="Picture 12">
          <a:extLst>
            <a:ext uri="{FF2B5EF4-FFF2-40B4-BE49-F238E27FC236}">
              <a16:creationId xmlns:a16="http://schemas.microsoft.com/office/drawing/2014/main" id="{7D89EA0A-3A9C-46BC-AB16-CFE51D3F2F5F}"/>
            </a:ext>
          </a:extLst>
        </xdr:cNvPr>
        <xdr:cNvPicPr>
          <a:picLocks noChangeAspect="1" noChangeArrowheads="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905933" y="1401940"/>
          <a:ext cx="522111" cy="5252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790223</xdr:colOff>
      <xdr:row>7</xdr:row>
      <xdr:rowOff>712612</xdr:rowOff>
    </xdr:from>
    <xdr:ext cx="716491" cy="722841"/>
    <xdr:pic>
      <xdr:nvPicPr>
        <xdr:cNvPr id="3" name="Picture 10">
          <a:extLst>
            <a:ext uri="{FF2B5EF4-FFF2-40B4-BE49-F238E27FC236}">
              <a16:creationId xmlns:a16="http://schemas.microsoft.com/office/drawing/2014/main" id="{36BCE25E-DEE0-4A19-A922-614EBC4F8093}"/>
            </a:ext>
          </a:extLst>
        </xdr:cNvPr>
        <xdr:cNvPicPr>
          <a:picLocks noChangeAspect="1" noChangeArrowheads="1"/>
        </xdr:cNvPicPr>
      </xdr:nvPicPr>
      <xdr:blipFill>
        <a:blip xmlns:r="http://schemas.openxmlformats.org/officeDocument/2006/relationships" r:embed="rId3" cstate="print">
          <a:lum bright="70000" contrast="-70000"/>
          <a:extLst>
            <a:ext uri="{BEBA8EAE-BF5A-486C-A8C5-ECC9F3942E4B}">
              <a14:imgProps xmlns:a14="http://schemas.microsoft.com/office/drawing/2010/main">
                <a14:imgLayer r:embed="rId4">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790223" y="1474612"/>
          <a:ext cx="716491" cy="72284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70555</xdr:colOff>
      <xdr:row>9</xdr:row>
      <xdr:rowOff>70555</xdr:rowOff>
    </xdr:from>
    <xdr:ext cx="398286" cy="398286"/>
    <xdr:pic>
      <xdr:nvPicPr>
        <xdr:cNvPr id="4" name="Picture 14">
          <a:extLst>
            <a:ext uri="{FF2B5EF4-FFF2-40B4-BE49-F238E27FC236}">
              <a16:creationId xmlns:a16="http://schemas.microsoft.com/office/drawing/2014/main" id="{A87CFC01-66A1-46C6-A245-E82D1ED1944F}"/>
            </a:ext>
          </a:extLst>
        </xdr:cNvPr>
        <xdr:cNvPicPr>
          <a:picLocks noChangeAspect="1" noChangeArrowheads="1"/>
        </xdr:cNvPicPr>
      </xdr:nvPicPr>
      <xdr:blipFill>
        <a:blip xmlns:r="http://schemas.openxmlformats.org/officeDocument/2006/relationships" r:embed="rId5" cstate="print">
          <a:lum bright="70000" contrast="-70000"/>
          <a:extLst>
            <a:ext uri="{BEBA8EAE-BF5A-486C-A8C5-ECC9F3942E4B}">
              <a14:imgProps xmlns:a14="http://schemas.microsoft.com/office/drawing/2010/main">
                <a14:imgLayer r:embed="rId6">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870655" y="1727905"/>
          <a:ext cx="398286" cy="3982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112890</xdr:colOff>
      <xdr:row>9</xdr:row>
      <xdr:rowOff>63502</xdr:rowOff>
    </xdr:from>
    <xdr:ext cx="370063" cy="363713"/>
    <xdr:pic>
      <xdr:nvPicPr>
        <xdr:cNvPr id="5" name="Picture 18">
          <a:extLst>
            <a:ext uri="{FF2B5EF4-FFF2-40B4-BE49-F238E27FC236}">
              <a16:creationId xmlns:a16="http://schemas.microsoft.com/office/drawing/2014/main" id="{1471D891-DA9A-4E31-BBDD-26BB6630FA8B}"/>
            </a:ext>
          </a:extLst>
        </xdr:cNvPr>
        <xdr:cNvPicPr>
          <a:picLocks noChangeAspect="1" noChangeArrowheads="1"/>
        </xdr:cNvPicPr>
      </xdr:nvPicPr>
      <xdr:blipFill>
        <a:blip xmlns:r="http://schemas.openxmlformats.org/officeDocument/2006/relationships" r:embed="rId7" cstate="print">
          <a:lum bright="70000" contrast="-70000"/>
          <a:extLst>
            <a:ext uri="{BEBA8EAE-BF5A-486C-A8C5-ECC9F3942E4B}">
              <a14:imgProps xmlns:a14="http://schemas.microsoft.com/office/drawing/2010/main">
                <a14:imgLayer r:embed="rId8">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1713090" y="1720852"/>
          <a:ext cx="370063" cy="3637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53269</xdr:colOff>
      <xdr:row>9</xdr:row>
      <xdr:rowOff>10231</xdr:rowOff>
    </xdr:from>
    <xdr:ext cx="505531" cy="511881"/>
    <xdr:pic>
      <xdr:nvPicPr>
        <xdr:cNvPr id="6" name="Picture 24">
          <a:extLst>
            <a:ext uri="{FF2B5EF4-FFF2-40B4-BE49-F238E27FC236}">
              <a16:creationId xmlns:a16="http://schemas.microsoft.com/office/drawing/2014/main" id="{72B31A1E-C4C4-49F7-A52F-D088BC28D024}"/>
            </a:ext>
          </a:extLst>
        </xdr:cNvPr>
        <xdr:cNvPicPr>
          <a:picLocks noChangeAspect="1" noChangeArrowheads="1"/>
        </xdr:cNvPicPr>
      </xdr:nvPicPr>
      <xdr:blipFill>
        <a:blip xmlns:r="http://schemas.openxmlformats.org/officeDocument/2006/relationships" r:embed="rId9" cstate="print">
          <a:lum bright="70000" contrast="-70000"/>
          <a:extLst>
            <a:ext uri="{BEBA8EAE-BF5A-486C-A8C5-ECC9F3942E4B}">
              <a14:imgProps xmlns:a14="http://schemas.microsoft.com/office/drawing/2010/main">
                <a14:imgLayer r:embed="rId10">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2453569" y="1667581"/>
          <a:ext cx="505531" cy="5118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91722</xdr:colOff>
      <xdr:row>9</xdr:row>
      <xdr:rowOff>28222</xdr:rowOff>
    </xdr:from>
    <xdr:ext cx="490008" cy="486833"/>
    <xdr:pic>
      <xdr:nvPicPr>
        <xdr:cNvPr id="7" name="Picture 26">
          <a:extLst>
            <a:ext uri="{FF2B5EF4-FFF2-40B4-BE49-F238E27FC236}">
              <a16:creationId xmlns:a16="http://schemas.microsoft.com/office/drawing/2014/main" id="{2278C018-3C85-47BA-BFBF-FC4C884FCC07}"/>
            </a:ext>
          </a:extLst>
        </xdr:cNvPr>
        <xdr:cNvPicPr>
          <a:picLocks noChangeAspect="1" noChangeArrowheads="1"/>
        </xdr:cNvPicPr>
      </xdr:nvPicPr>
      <xdr:blipFill>
        <a:blip xmlns:r="http://schemas.openxmlformats.org/officeDocument/2006/relationships" r:embed="rId11" cstate="print">
          <a:lum bright="70000" contrast="-70000"/>
          <a:extLst>
            <a:ext uri="{BEBA8EAE-BF5A-486C-A8C5-ECC9F3942E4B}">
              <a14:imgProps xmlns:a14="http://schemas.microsoft.com/office/drawing/2010/main">
                <a14:imgLayer r:embed="rId12">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3292122" y="1685572"/>
          <a:ext cx="490008" cy="4868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91722</xdr:colOff>
      <xdr:row>1</xdr:row>
      <xdr:rowOff>42334</xdr:rowOff>
    </xdr:from>
    <xdr:ext cx="686559" cy="610306"/>
    <xdr:pic>
      <xdr:nvPicPr>
        <xdr:cNvPr id="9" name="Imagen 8">
          <a:extLst>
            <a:ext uri="{FF2B5EF4-FFF2-40B4-BE49-F238E27FC236}">
              <a16:creationId xmlns:a16="http://schemas.microsoft.com/office/drawing/2014/main" id="{9B28FFAE-5090-4AD7-95CB-80FAD9131B9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91822" y="226484"/>
          <a:ext cx="686559" cy="61030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192321</xdr:colOff>
      <xdr:row>6</xdr:row>
      <xdr:rowOff>462642</xdr:rowOff>
    </xdr:from>
    <xdr:to>
      <xdr:col>0</xdr:col>
      <xdr:colOff>582392</xdr:colOff>
      <xdr:row>24</xdr:row>
      <xdr:rowOff>90718</xdr:rowOff>
    </xdr:to>
    <xdr:sp macro="" textlink="">
      <xdr:nvSpPr>
        <xdr:cNvPr id="2" name="CuadroTexto 1">
          <a:extLst>
            <a:ext uri="{FF2B5EF4-FFF2-40B4-BE49-F238E27FC236}">
              <a16:creationId xmlns:a16="http://schemas.microsoft.com/office/drawing/2014/main" id="{6D9C07E7-8CDF-45AA-A845-F253818507AA}"/>
            </a:ext>
          </a:extLst>
        </xdr:cNvPr>
        <xdr:cNvSpPr txBox="1"/>
      </xdr:nvSpPr>
      <xdr:spPr>
        <a:xfrm rot="16200000">
          <a:off x="-1223731" y="1599294"/>
          <a:ext cx="3222176" cy="39007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600" b="1">
              <a:solidFill>
                <a:schemeClr val="accent1">
                  <a:lumMod val="40000"/>
                  <a:lumOff val="60000"/>
                </a:schemeClr>
              </a:solidFill>
              <a:latin typeface="Arial" panose="020B0604020202020204" pitchFamily="34" charset="0"/>
              <a:cs typeface="Arial" panose="020B0604020202020204" pitchFamily="34" charset="0"/>
            </a:rPr>
            <a:t>PROCESOS DE NEGOCIO TO</a:t>
          </a:r>
          <a:r>
            <a:rPr lang="es-MX" sz="1600" b="1" baseline="0">
              <a:solidFill>
                <a:schemeClr val="accent1">
                  <a:lumMod val="40000"/>
                  <a:lumOff val="60000"/>
                </a:schemeClr>
              </a:solidFill>
              <a:latin typeface="Arial" panose="020B0604020202020204" pitchFamily="34" charset="0"/>
              <a:cs typeface="Arial" panose="020B0604020202020204" pitchFamily="34" charset="0"/>
            </a:rPr>
            <a:t> BE</a:t>
          </a:r>
          <a:endParaRPr lang="es-MX" sz="16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twoCellAnchor>
  <xdr:oneCellAnchor>
    <xdr:from>
      <xdr:col>12</xdr:col>
      <xdr:colOff>43047</xdr:colOff>
      <xdr:row>6</xdr:row>
      <xdr:rowOff>54141</xdr:rowOff>
    </xdr:from>
    <xdr:ext cx="649263" cy="637010"/>
    <xdr:pic>
      <xdr:nvPicPr>
        <xdr:cNvPr id="3" name="Imagen 2">
          <a:extLst>
            <a:ext uri="{FF2B5EF4-FFF2-40B4-BE49-F238E27FC236}">
              <a16:creationId xmlns:a16="http://schemas.microsoft.com/office/drawing/2014/main" id="{68A5E87B-3C91-47ED-97FC-AD29985904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8502" y="1314520"/>
          <a:ext cx="649263" cy="637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192321</xdr:colOff>
      <xdr:row>6</xdr:row>
      <xdr:rowOff>462642</xdr:rowOff>
    </xdr:from>
    <xdr:to>
      <xdr:col>0</xdr:col>
      <xdr:colOff>582392</xdr:colOff>
      <xdr:row>24</xdr:row>
      <xdr:rowOff>90718</xdr:rowOff>
    </xdr:to>
    <xdr:sp macro="" textlink="">
      <xdr:nvSpPr>
        <xdr:cNvPr id="4" name="CuadroTexto 3">
          <a:extLst>
            <a:ext uri="{FF2B5EF4-FFF2-40B4-BE49-F238E27FC236}">
              <a16:creationId xmlns:a16="http://schemas.microsoft.com/office/drawing/2014/main" id="{3F61ABB5-E19C-4E83-A2CE-92845601D384}"/>
            </a:ext>
          </a:extLst>
        </xdr:cNvPr>
        <xdr:cNvSpPr txBox="1"/>
      </xdr:nvSpPr>
      <xdr:spPr>
        <a:xfrm rot="16200000">
          <a:off x="-1372956" y="3297919"/>
          <a:ext cx="3520626" cy="390071"/>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600" b="1">
              <a:solidFill>
                <a:schemeClr val="accent1">
                  <a:lumMod val="40000"/>
                  <a:lumOff val="60000"/>
                </a:schemeClr>
              </a:solidFill>
              <a:latin typeface="Arial" panose="020B0604020202020204" pitchFamily="34" charset="0"/>
              <a:cs typeface="Arial" panose="020B0604020202020204" pitchFamily="34" charset="0"/>
            </a:rPr>
            <a:t>PROCESOS DE NEGOCIO TO</a:t>
          </a:r>
          <a:r>
            <a:rPr lang="es-MX" sz="1600" b="1" baseline="0">
              <a:solidFill>
                <a:schemeClr val="accent1">
                  <a:lumMod val="40000"/>
                  <a:lumOff val="60000"/>
                </a:schemeClr>
              </a:solidFill>
              <a:latin typeface="Arial" panose="020B0604020202020204" pitchFamily="34" charset="0"/>
              <a:cs typeface="Arial" panose="020B0604020202020204" pitchFamily="34" charset="0"/>
            </a:rPr>
            <a:t> BE</a:t>
          </a:r>
          <a:endParaRPr lang="es-MX" sz="16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twoCellAnchor>
  <xdr:oneCellAnchor>
    <xdr:from>
      <xdr:col>12</xdr:col>
      <xdr:colOff>43047</xdr:colOff>
      <xdr:row>6</xdr:row>
      <xdr:rowOff>54141</xdr:rowOff>
    </xdr:from>
    <xdr:ext cx="649263" cy="637010"/>
    <xdr:pic>
      <xdr:nvPicPr>
        <xdr:cNvPr id="5" name="Imagen 4">
          <a:extLst>
            <a:ext uri="{FF2B5EF4-FFF2-40B4-BE49-F238E27FC236}">
              <a16:creationId xmlns:a16="http://schemas.microsoft.com/office/drawing/2014/main" id="{A53235DF-D664-424D-8494-C898C708C7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01747" y="1324141"/>
          <a:ext cx="649263" cy="637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0</xdr:colOff>
      <xdr:row>71</xdr:row>
      <xdr:rowOff>0</xdr:rowOff>
    </xdr:from>
    <xdr:to>
      <xdr:col>18</xdr:col>
      <xdr:colOff>196850</xdr:colOff>
      <xdr:row>111</xdr:row>
      <xdr:rowOff>63500</xdr:rowOff>
    </xdr:to>
    <xdr:pic>
      <xdr:nvPicPr>
        <xdr:cNvPr id="10" name="Imagen 9">
          <a:extLst>
            <a:ext uri="{FF2B5EF4-FFF2-40B4-BE49-F238E27FC236}">
              <a16:creationId xmlns:a16="http://schemas.microsoft.com/office/drawing/2014/main" id="{9BEFD086-E384-9962-09CB-CC410D8D94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2700" y="12909550"/>
          <a:ext cx="10458450" cy="668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117</xdr:row>
      <xdr:rowOff>0</xdr:rowOff>
    </xdr:from>
    <xdr:to>
      <xdr:col>19</xdr:col>
      <xdr:colOff>393700</xdr:colOff>
      <xdr:row>150</xdr:row>
      <xdr:rowOff>107950</xdr:rowOff>
    </xdr:to>
    <xdr:pic>
      <xdr:nvPicPr>
        <xdr:cNvPr id="11" name="Imagen 10">
          <a:extLst>
            <a:ext uri="{FF2B5EF4-FFF2-40B4-BE49-F238E27FC236}">
              <a16:creationId xmlns:a16="http://schemas.microsoft.com/office/drawing/2014/main" id="{272A4782-E08A-0FDF-F7AC-3ECED626E0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82700" y="20523200"/>
          <a:ext cx="11296650" cy="557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155</xdr:row>
      <xdr:rowOff>0</xdr:rowOff>
    </xdr:from>
    <xdr:to>
      <xdr:col>20</xdr:col>
      <xdr:colOff>133350</xdr:colOff>
      <xdr:row>193</xdr:row>
      <xdr:rowOff>82550</xdr:rowOff>
    </xdr:to>
    <xdr:pic>
      <xdr:nvPicPr>
        <xdr:cNvPr id="12" name="Imagen 11">
          <a:extLst>
            <a:ext uri="{FF2B5EF4-FFF2-40B4-BE49-F238E27FC236}">
              <a16:creationId xmlns:a16="http://schemas.microsoft.com/office/drawing/2014/main" id="{6EBA64E6-8017-EF78-21EA-4BD86BEEBB3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82700" y="26816050"/>
          <a:ext cx="11677650" cy="637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517072</xdr:colOff>
      <xdr:row>17</xdr:row>
      <xdr:rowOff>27214</xdr:rowOff>
    </xdr:from>
    <xdr:to>
      <xdr:col>20</xdr:col>
      <xdr:colOff>426356</xdr:colOff>
      <xdr:row>67</xdr:row>
      <xdr:rowOff>38889</xdr:rowOff>
    </xdr:to>
    <xdr:pic>
      <xdr:nvPicPr>
        <xdr:cNvPr id="7" name="Imagen 6">
          <a:extLst>
            <a:ext uri="{FF2B5EF4-FFF2-40B4-BE49-F238E27FC236}">
              <a16:creationId xmlns:a16="http://schemas.microsoft.com/office/drawing/2014/main" id="{5906BA3C-79E1-F1CC-61FC-8B8513664AAD}"/>
            </a:ext>
          </a:extLst>
        </xdr:cNvPr>
        <xdr:cNvPicPr>
          <a:picLocks noChangeAspect="1"/>
        </xdr:cNvPicPr>
      </xdr:nvPicPr>
      <xdr:blipFill>
        <a:blip xmlns:r="http://schemas.openxmlformats.org/officeDocument/2006/relationships" r:embed="rId5"/>
        <a:stretch>
          <a:fillRect/>
        </a:stretch>
      </xdr:blipFill>
      <xdr:spPr>
        <a:xfrm>
          <a:off x="1161143" y="4009571"/>
          <a:ext cx="12146642" cy="81759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15</xdr:col>
      <xdr:colOff>36697</xdr:colOff>
      <xdr:row>0</xdr:row>
      <xdr:rowOff>0</xdr:rowOff>
    </xdr:from>
    <xdr:ext cx="649263" cy="637010"/>
    <xdr:pic>
      <xdr:nvPicPr>
        <xdr:cNvPr id="3" name="Imagen 2">
          <a:extLst>
            <a:ext uri="{FF2B5EF4-FFF2-40B4-BE49-F238E27FC236}">
              <a16:creationId xmlns:a16="http://schemas.microsoft.com/office/drawing/2014/main" id="{3DB024D3-86D2-43BD-9823-4975DD8AE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09322" y="0"/>
          <a:ext cx="649263" cy="6370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97414</xdr:colOff>
      <xdr:row>0</xdr:row>
      <xdr:rowOff>0</xdr:rowOff>
    </xdr:from>
    <xdr:to>
      <xdr:col>8</xdr:col>
      <xdr:colOff>144215</xdr:colOff>
      <xdr:row>3</xdr:row>
      <xdr:rowOff>163101</xdr:rowOff>
    </xdr:to>
    <xdr:pic>
      <xdr:nvPicPr>
        <xdr:cNvPr id="2" name="Picture 2">
          <a:extLst>
            <a:ext uri="{FF2B5EF4-FFF2-40B4-BE49-F238E27FC236}">
              <a16:creationId xmlns:a16="http://schemas.microsoft.com/office/drawing/2014/main" id="{2F99594A-9F35-489D-90C3-63680CFA7931}"/>
            </a:ext>
          </a:extLst>
        </xdr:cNvPr>
        <xdr:cNvPicPr>
          <a:picLocks noChangeAspect="1" noChangeArrowheads="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5639232" y="0"/>
          <a:ext cx="711530" cy="71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95118</xdr:colOff>
      <xdr:row>5</xdr:row>
      <xdr:rowOff>108191</xdr:rowOff>
    </xdr:from>
    <xdr:to>
      <xdr:col>0</xdr:col>
      <xdr:colOff>627398</xdr:colOff>
      <xdr:row>8</xdr:row>
      <xdr:rowOff>83938</xdr:rowOff>
    </xdr:to>
    <xdr:pic>
      <xdr:nvPicPr>
        <xdr:cNvPr id="4" name="Picture 6">
          <a:extLst>
            <a:ext uri="{FF2B5EF4-FFF2-40B4-BE49-F238E27FC236}">
              <a16:creationId xmlns:a16="http://schemas.microsoft.com/office/drawing/2014/main" id="{2AEBFB22-1189-45B2-9A61-843B0EFC213F}"/>
            </a:ext>
          </a:extLst>
        </xdr:cNvPr>
        <xdr:cNvPicPr>
          <a:picLocks noChangeAspect="1" noChangeArrowheads="1"/>
        </xdr:cNvPicPr>
      </xdr:nvPicPr>
      <xdr:blipFill>
        <a:blip xmlns:r="http://schemas.openxmlformats.org/officeDocument/2006/relationships" r:embed="rId3" cstate="print">
          <a:lum bright="70000" contrast="-70000"/>
          <a:extLst>
            <a:ext uri="{BEBA8EAE-BF5A-486C-A8C5-ECC9F3942E4B}">
              <a14:imgProps xmlns:a14="http://schemas.microsoft.com/office/drawing/2010/main">
                <a14:imgLayer r:embed="rId4">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95118" y="1028941"/>
          <a:ext cx="532280" cy="5313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1417925</xdr:colOff>
      <xdr:row>0</xdr:row>
      <xdr:rowOff>0</xdr:rowOff>
    </xdr:from>
    <xdr:to>
      <xdr:col>1</xdr:col>
      <xdr:colOff>293872</xdr:colOff>
      <xdr:row>3</xdr:row>
      <xdr:rowOff>163101</xdr:rowOff>
    </xdr:to>
    <xdr:pic>
      <xdr:nvPicPr>
        <xdr:cNvPr id="5" name="Picture 2">
          <a:extLst>
            <a:ext uri="{FF2B5EF4-FFF2-40B4-BE49-F238E27FC236}">
              <a16:creationId xmlns:a16="http://schemas.microsoft.com/office/drawing/2014/main" id="{2DAE6625-CE36-45B9-8302-4909C7EAA33F}"/>
            </a:ext>
          </a:extLst>
        </xdr:cNvPr>
        <xdr:cNvPicPr>
          <a:picLocks noChangeAspect="1" noChangeArrowheads="1"/>
        </xdr:cNvPicPr>
      </xdr:nvPicPr>
      <xdr:blipFill>
        <a:blip xmlns:r="http://schemas.openxmlformats.org/officeDocument/2006/relationships" r:embed="rId1" cstate="print">
          <a:lum bright="70000" contrast="-70000"/>
          <a:extLst>
            <a:ext uri="{BEBA8EAE-BF5A-486C-A8C5-ECC9F3942E4B}">
              <a14:imgProps xmlns:a14="http://schemas.microsoft.com/office/drawing/2010/main">
                <a14:imgLayer r:embed="rId2">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1417925" y="0"/>
          <a:ext cx="711530" cy="715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142009</xdr:colOff>
      <xdr:row>10</xdr:row>
      <xdr:rowOff>76210</xdr:rowOff>
    </xdr:from>
    <xdr:to>
      <xdr:col>5</xdr:col>
      <xdr:colOff>571755</xdr:colOff>
      <xdr:row>11</xdr:row>
      <xdr:rowOff>227814</xdr:rowOff>
    </xdr:to>
    <xdr:pic>
      <xdr:nvPicPr>
        <xdr:cNvPr id="6" name="Picture 4">
          <a:extLst>
            <a:ext uri="{FF2B5EF4-FFF2-40B4-BE49-F238E27FC236}">
              <a16:creationId xmlns:a16="http://schemas.microsoft.com/office/drawing/2014/main" id="{A22CA148-7DC3-44EA-AA54-062B3F625502}"/>
            </a:ext>
          </a:extLst>
        </xdr:cNvPr>
        <xdr:cNvPicPr>
          <a:picLocks noChangeAspect="1" noChangeArrowheads="1"/>
        </xdr:cNvPicPr>
      </xdr:nvPicPr>
      <xdr:blipFill>
        <a:blip xmlns:r="http://schemas.openxmlformats.org/officeDocument/2006/relationships" r:embed="rId5" cstate="print">
          <a:lum bright="70000" contrast="-70000"/>
          <a:extLst>
            <a:ext uri="{BEBA8EAE-BF5A-486C-A8C5-ECC9F3942E4B}">
              <a14:imgProps xmlns:a14="http://schemas.microsoft.com/office/drawing/2010/main">
                <a14:imgLayer r:embed="rId6">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10013084" y="1000135"/>
          <a:ext cx="426571" cy="4161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95118</xdr:colOff>
      <xdr:row>5</xdr:row>
      <xdr:rowOff>105016</xdr:rowOff>
    </xdr:from>
    <xdr:to>
      <xdr:col>0</xdr:col>
      <xdr:colOff>627398</xdr:colOff>
      <xdr:row>8</xdr:row>
      <xdr:rowOff>96638</xdr:rowOff>
    </xdr:to>
    <xdr:pic>
      <xdr:nvPicPr>
        <xdr:cNvPr id="7" name="Picture 6">
          <a:extLst>
            <a:ext uri="{FF2B5EF4-FFF2-40B4-BE49-F238E27FC236}">
              <a16:creationId xmlns:a16="http://schemas.microsoft.com/office/drawing/2014/main" id="{A6C6D3AE-2883-4136-BEBD-B9F164024C75}"/>
            </a:ext>
          </a:extLst>
        </xdr:cNvPr>
        <xdr:cNvPicPr>
          <a:picLocks noChangeAspect="1" noChangeArrowheads="1"/>
        </xdr:cNvPicPr>
      </xdr:nvPicPr>
      <xdr:blipFill>
        <a:blip xmlns:r="http://schemas.openxmlformats.org/officeDocument/2006/relationships" r:embed="rId3" cstate="print">
          <a:lum bright="70000" contrast="-70000"/>
          <a:extLst>
            <a:ext uri="{BEBA8EAE-BF5A-486C-A8C5-ECC9F3942E4B}">
              <a14:imgProps xmlns:a14="http://schemas.microsoft.com/office/drawing/2010/main">
                <a14:imgLayer r:embed="rId4">
                  <a14:imgEffect>
                    <a14:artisticPhotocopy/>
                  </a14:imgEffect>
                </a14:imgLayer>
              </a14:imgProps>
            </a:ext>
            <a:ext uri="{28A0092B-C50C-407E-A947-70E740481C1C}">
              <a14:useLocalDpi xmlns:a14="http://schemas.microsoft.com/office/drawing/2010/main" val="0"/>
            </a:ext>
          </a:extLst>
        </a:blip>
        <a:srcRect/>
        <a:stretch>
          <a:fillRect/>
        </a:stretch>
      </xdr:blipFill>
      <xdr:spPr bwMode="auto">
        <a:xfrm>
          <a:off x="95118" y="1025766"/>
          <a:ext cx="532280" cy="537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1</xdr:col>
      <xdr:colOff>1704975</xdr:colOff>
      <xdr:row>22</xdr:row>
      <xdr:rowOff>28575</xdr:rowOff>
    </xdr:to>
    <xdr:pic>
      <xdr:nvPicPr>
        <xdr:cNvPr id="2" name="Imagen 1">
          <a:extLst>
            <a:ext uri="{FF2B5EF4-FFF2-40B4-BE49-F238E27FC236}">
              <a16:creationId xmlns:a16="http://schemas.microsoft.com/office/drawing/2014/main" id="{F23D9B5D-BBA6-4112-7729-3D1A57835596}"/>
            </a:ext>
          </a:extLst>
        </xdr:cNvPr>
        <xdr:cNvPicPr>
          <a:picLocks noChangeAspect="1"/>
        </xdr:cNvPicPr>
      </xdr:nvPicPr>
      <xdr:blipFill>
        <a:blip xmlns:r="http://schemas.openxmlformats.org/officeDocument/2006/relationships" r:embed="rId1"/>
        <a:stretch>
          <a:fillRect/>
        </a:stretch>
      </xdr:blipFill>
      <xdr:spPr>
        <a:xfrm>
          <a:off x="0" y="238125"/>
          <a:ext cx="2466975" cy="4181475"/>
        </a:xfrm>
        <a:prstGeom prst="rect">
          <a:avLst/>
        </a:prstGeom>
      </xdr:spPr>
    </xdr:pic>
    <xdr:clientData/>
  </xdr:twoCellAnchor>
  <xdr:twoCellAnchor editAs="oneCell">
    <xdr:from>
      <xdr:col>7</xdr:col>
      <xdr:colOff>238125</xdr:colOff>
      <xdr:row>2</xdr:row>
      <xdr:rowOff>142875</xdr:rowOff>
    </xdr:from>
    <xdr:to>
      <xdr:col>7</xdr:col>
      <xdr:colOff>2562225</xdr:colOff>
      <xdr:row>23</xdr:row>
      <xdr:rowOff>314325</xdr:rowOff>
    </xdr:to>
    <xdr:pic>
      <xdr:nvPicPr>
        <xdr:cNvPr id="3" name="Imagen 2">
          <a:extLst>
            <a:ext uri="{FF2B5EF4-FFF2-40B4-BE49-F238E27FC236}">
              <a16:creationId xmlns:a16="http://schemas.microsoft.com/office/drawing/2014/main" id="{447BB432-545A-1EAA-1A8C-650476B874B7}"/>
            </a:ext>
            <a:ext uri="{147F2762-F138-4A5C-976F-8EAC2B608ADB}">
              <a16:predDERef xmlns:a16="http://schemas.microsoft.com/office/drawing/2014/main" pred="{F23D9B5D-BBA6-4112-7729-3D1A57835596}"/>
            </a:ext>
          </a:extLst>
        </xdr:cNvPr>
        <xdr:cNvPicPr>
          <a:picLocks noChangeAspect="1"/>
        </xdr:cNvPicPr>
      </xdr:nvPicPr>
      <xdr:blipFill>
        <a:blip xmlns:r="http://schemas.openxmlformats.org/officeDocument/2006/relationships" r:embed="rId2"/>
        <a:stretch>
          <a:fillRect/>
        </a:stretch>
      </xdr:blipFill>
      <xdr:spPr>
        <a:xfrm>
          <a:off x="16697325" y="523875"/>
          <a:ext cx="2324100" cy="4572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emcom.sharepoint.com/Users/5030931/AppData/Local/Microsoft/Windows/INetCache/Content.Outlook/KEIJGTZS/Iniciativas%20nuevas%20-%20Clasif.%20Inf%20%20e%20Ident.%20Riesgos%20V.1%20EV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1664055/AppData/Local/Microsoft/Windows/Temporary%20Internet%20Files/Content.Outlook/PUFH0KUS/Copia%20de%20MO-TI-MEP_Matriz_de_Evaluaci&#243;n_de_Proveedores-Mejoras%20al%20SIV.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femcom.sharepoint.com/sites/SistemaIntegraldeGestionAgil/SiteAssets/SitePages/Capacitacion/SIGA_Art_Descubrimiento%20v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femsaonline-my.sharepoint.com/personal/gerardo_vargas_xpertal_com/Documents/Documentos/Xpertal/00%20Agile/Estimaciones/2020/Propuesta%20de%20Estimaci&#243;n%20-%20Inter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endimiento de la Iniciat_3"/>
      <sheetName val="Entendimiento de la Iniciat _2"/>
      <sheetName val="Entendimiento de la Iniciativa"/>
      <sheetName val="Clasif. de Información"/>
      <sheetName val="Riesgos"/>
      <sheetName val="Datos Personales"/>
      <sheetName val="Criterios Metodología"/>
      <sheetName val="Valores"/>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ativo Costos"/>
      <sheetName val="Matriz Evaluación Proveedores"/>
      <sheetName val="Grafico"/>
      <sheetName val="Comparativo Costos y Tiempo"/>
      <sheetName val="COSTO"/>
      <sheetName val="Catalogo"/>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
      <sheetName val="Carátula"/>
      <sheetName val="Clasif. de Información"/>
      <sheetName val="Roadmap"/>
      <sheetName val="Reglas de Negocio"/>
      <sheetName val="Product Backlog"/>
      <sheetName val="Riesgos y Supuestos"/>
      <sheetName val=" Solución"/>
      <sheetName val="Análisis de Riesgos"/>
      <sheetName val="Épicas Técnicas"/>
      <sheetName val="Plan de trabajo"/>
      <sheetName val="Estimación"/>
      <sheetName val="Glosario"/>
      <sheetName val="Anexos"/>
      <sheetName val="Catálogos"/>
      <sheetName val="Valores"/>
      <sheetName val="Datos Personales"/>
      <sheetName val="PATH1 (2)"/>
      <sheetName val="SIGA_Art_Descubrimiento v1.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refreshError="1"/>
      <sheetData sheetId="16" refreshError="1"/>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s"/>
      <sheetName val="Resumen"/>
      <sheetName val="OPEX"/>
      <sheetName val="CAPEX"/>
      <sheetName val="Story Points"/>
      <sheetName val="Tabla"/>
      <sheetName val="Célula Tipo"/>
      <sheetName val="Costos Perfile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FFDB1-62B6-47BE-AC28-A08661413241}">
  <sheetPr>
    <tabColor theme="0" tint="-0.499984740745262"/>
  </sheetPr>
  <dimension ref="A1:G14"/>
  <sheetViews>
    <sheetView showGridLines="0" topLeftCell="A2" zoomScale="86" zoomScaleNormal="90" workbookViewId="0">
      <selection activeCell="G8" sqref="G8"/>
    </sheetView>
  </sheetViews>
  <sheetFormatPr baseColWidth="10" defaultColWidth="0" defaultRowHeight="15" x14ac:dyDescent="0.2"/>
  <cols>
    <col min="1" max="1" width="4.1640625" customWidth="1"/>
    <col min="2" max="2" width="19" customWidth="1"/>
    <col min="3" max="3" width="18.83203125" customWidth="1"/>
    <col min="4" max="4" width="19.5" customWidth="1"/>
    <col min="5" max="5" width="17.1640625" customWidth="1"/>
    <col min="6" max="6" width="30.83203125" customWidth="1"/>
    <col min="7" max="7" width="11.5" customWidth="1"/>
    <col min="8" max="16384" width="11.5" hidden="1"/>
  </cols>
  <sheetData>
    <row r="1" spans="2:6" ht="16" thickBot="1" x14ac:dyDescent="0.25"/>
    <row r="2" spans="2:6" ht="33.5" customHeight="1" x14ac:dyDescent="0.2">
      <c r="B2" s="36"/>
      <c r="C2" s="273" t="s">
        <v>0</v>
      </c>
      <c r="D2" s="273"/>
      <c r="E2" s="273"/>
      <c r="F2" s="37" t="s">
        <v>1</v>
      </c>
    </row>
    <row r="3" spans="2:6" ht="11" customHeight="1" x14ac:dyDescent="0.2">
      <c r="B3" s="38"/>
      <c r="C3" s="274" t="s">
        <v>2</v>
      </c>
      <c r="D3" s="274"/>
      <c r="E3" s="274"/>
      <c r="F3" s="39" t="s">
        <v>3</v>
      </c>
    </row>
    <row r="4" spans="2:6" ht="8.5" customHeight="1" x14ac:dyDescent="0.2">
      <c r="B4" s="38"/>
      <c r="C4" s="274"/>
      <c r="D4" s="274"/>
      <c r="E4" s="274"/>
      <c r="F4" s="40">
        <v>45626</v>
      </c>
    </row>
    <row r="5" spans="2:6" ht="8" customHeight="1" x14ac:dyDescent="0.2">
      <c r="B5" s="38"/>
      <c r="C5" s="274"/>
      <c r="D5" s="274"/>
      <c r="E5" s="274"/>
      <c r="F5" s="39" t="s">
        <v>4</v>
      </c>
    </row>
    <row r="6" spans="2:6" ht="9.5" customHeight="1" thickBot="1" x14ac:dyDescent="0.25">
      <c r="B6" s="41"/>
      <c r="C6" s="275"/>
      <c r="D6" s="275"/>
      <c r="E6" s="275"/>
      <c r="F6" s="40">
        <v>45905</v>
      </c>
    </row>
    <row r="7" spans="2:6" ht="2" customHeight="1" thickBot="1" x14ac:dyDescent="0.25">
      <c r="B7" s="44"/>
      <c r="C7" s="44"/>
      <c r="D7" s="45"/>
      <c r="E7" s="46"/>
      <c r="F7" s="47"/>
    </row>
    <row r="8" spans="2:6" ht="62" customHeight="1" thickBot="1" x14ac:dyDescent="0.25">
      <c r="B8" s="276" t="s">
        <v>5</v>
      </c>
      <c r="C8" s="277"/>
      <c r="D8" s="278" t="s">
        <v>6</v>
      </c>
      <c r="E8" s="279"/>
      <c r="F8" s="280"/>
    </row>
    <row r="9" spans="2:6" ht="42.5" customHeight="1" thickBot="1" x14ac:dyDescent="0.25">
      <c r="B9" s="281" t="s">
        <v>7</v>
      </c>
      <c r="C9" s="281"/>
      <c r="D9" s="282" t="s">
        <v>8</v>
      </c>
      <c r="E9" s="283"/>
      <c r="F9" s="284"/>
    </row>
    <row r="10" spans="2:6" ht="47" customHeight="1" x14ac:dyDescent="0.2">
      <c r="B10" s="42" t="s">
        <v>9</v>
      </c>
      <c r="C10" s="43" t="s">
        <v>10</v>
      </c>
      <c r="D10" s="43" t="s">
        <v>11</v>
      </c>
      <c r="E10" s="269" t="s">
        <v>12</v>
      </c>
      <c r="F10" s="270"/>
    </row>
    <row r="11" spans="2:6" ht="89.5" customHeight="1" x14ac:dyDescent="0.2">
      <c r="B11" s="152">
        <v>1</v>
      </c>
      <c r="C11" s="153">
        <v>45626</v>
      </c>
      <c r="D11" s="154" t="s">
        <v>13</v>
      </c>
      <c r="E11" s="271" t="s">
        <v>14</v>
      </c>
      <c r="F11" s="272"/>
    </row>
    <row r="12" spans="2:6" ht="32" x14ac:dyDescent="0.2">
      <c r="B12" s="53">
        <v>1.1000000000000001</v>
      </c>
      <c r="C12" s="155">
        <v>45664</v>
      </c>
      <c r="D12" s="156" t="s">
        <v>15</v>
      </c>
      <c r="E12" s="268" t="s">
        <v>16</v>
      </c>
      <c r="F12" s="268"/>
    </row>
    <row r="13" spans="2:6" ht="61.5" customHeight="1" x14ac:dyDescent="0.2">
      <c r="B13" s="53">
        <v>1.2</v>
      </c>
      <c r="C13" s="155">
        <v>45812</v>
      </c>
      <c r="D13" s="156" t="s">
        <v>17</v>
      </c>
      <c r="E13" s="268" t="s">
        <v>18</v>
      </c>
      <c r="F13" s="268"/>
    </row>
    <row r="14" spans="2:6" ht="61.5" customHeight="1" x14ac:dyDescent="0.2">
      <c r="B14" s="53">
        <v>1.3</v>
      </c>
      <c r="C14" s="155">
        <v>45905</v>
      </c>
      <c r="D14" s="156" t="s">
        <v>19</v>
      </c>
      <c r="E14" s="268" t="s">
        <v>20</v>
      </c>
      <c r="F14" s="268"/>
    </row>
  </sheetData>
  <sheetProtection algorithmName="SHA-512" hashValue="a8m71aHTPNz7kv75+c14mEk9xkUbnab05qDvfwchxZHN6bzHkrvQ6AP6A5m5tazRv1i3iolaTtKLyeRM5GXL3w==" saltValue="XSuX0bhfvP+W43somPDxKw==" spinCount="100000" sheet="1" objects="1" scenarios="1"/>
  <mergeCells count="11">
    <mergeCell ref="C2:E2"/>
    <mergeCell ref="C3:E6"/>
    <mergeCell ref="B8:C8"/>
    <mergeCell ref="D8:F8"/>
    <mergeCell ref="B9:C9"/>
    <mergeCell ref="D9:F9"/>
    <mergeCell ref="E14:F14"/>
    <mergeCell ref="E13:F13"/>
    <mergeCell ref="E12:F12"/>
    <mergeCell ref="E10:F10"/>
    <mergeCell ref="E11:F11"/>
  </mergeCells>
  <pageMargins left="0.7" right="0.7" top="0.75" bottom="0.75" header="0.3" footer="0.3"/>
  <pageSetup orientation="portrait" horizontalDpi="300" verticalDpi="300" r:id="rId1"/>
  <headerFooter>
    <oddFooter>&amp;C_x000D_&amp;1#&amp;"Calibri"&amp;10&amp;K000000 OXXO | Uso Interno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4E140-6D7D-43B5-9BD5-D5FCBAE7463D}">
  <dimension ref="A1:X156"/>
  <sheetViews>
    <sheetView topLeftCell="B156" zoomScale="70" zoomScaleNormal="70" workbookViewId="0">
      <selection activeCell="C12" sqref="C12"/>
    </sheetView>
  </sheetViews>
  <sheetFormatPr baseColWidth="10" defaultColWidth="0" defaultRowHeight="14" x14ac:dyDescent="0.2"/>
  <cols>
    <col min="1" max="23" width="9.1640625" style="8" customWidth="1"/>
    <col min="24" max="24" width="10.83203125" style="8" customWidth="1"/>
    <col min="25" max="16384" width="10.83203125" style="8" hidden="1"/>
  </cols>
  <sheetData>
    <row r="1" spans="1:23" ht="15" thickBot="1" x14ac:dyDescent="0.25"/>
    <row r="2" spans="1:23" ht="18.5" customHeight="1" thickBot="1" x14ac:dyDescent="0.25">
      <c r="A2" s="293" t="s">
        <v>21</v>
      </c>
      <c r="B2" s="294"/>
      <c r="C2" s="294"/>
      <c r="D2" s="294"/>
      <c r="E2" s="295" t="s">
        <v>22</v>
      </c>
      <c r="F2" s="295"/>
      <c r="G2" s="295"/>
      <c r="H2" s="295"/>
      <c r="I2" s="295"/>
      <c r="J2" s="295"/>
      <c r="K2" s="296"/>
      <c r="L2" s="1"/>
      <c r="M2" s="293" t="s">
        <v>23</v>
      </c>
      <c r="N2" s="294"/>
      <c r="O2" s="294"/>
      <c r="P2" s="294"/>
      <c r="Q2" s="295" t="s">
        <v>24</v>
      </c>
      <c r="R2" s="295"/>
      <c r="S2" s="295"/>
      <c r="T2" s="295"/>
      <c r="U2" s="295"/>
      <c r="V2" s="295"/>
      <c r="W2" s="295"/>
    </row>
    <row r="3" spans="1:23" ht="18" customHeight="1" x14ac:dyDescent="0.2">
      <c r="A3" s="297" t="s">
        <v>25</v>
      </c>
      <c r="B3" s="298"/>
      <c r="C3" s="298"/>
      <c r="D3" s="298"/>
      <c r="E3" s="295" t="s">
        <v>26</v>
      </c>
      <c r="F3" s="295"/>
      <c r="G3" s="295"/>
      <c r="H3" s="295"/>
      <c r="I3" s="295"/>
      <c r="J3" s="295"/>
      <c r="K3" s="296"/>
      <c r="L3" s="1"/>
      <c r="M3" s="297" t="s">
        <v>27</v>
      </c>
      <c r="N3" s="298"/>
      <c r="O3" s="298"/>
      <c r="P3" s="298"/>
      <c r="Q3" s="299" t="s">
        <v>28</v>
      </c>
      <c r="R3" s="299"/>
      <c r="S3" s="299"/>
      <c r="T3" s="299"/>
      <c r="U3" s="299"/>
      <c r="V3" s="299"/>
      <c r="W3" s="299"/>
    </row>
    <row r="4" spans="1:23" ht="18.5" customHeight="1" thickBot="1" x14ac:dyDescent="0.25">
      <c r="A4" s="288" t="s">
        <v>29</v>
      </c>
      <c r="B4" s="289"/>
      <c r="C4" s="289"/>
      <c r="D4" s="289"/>
      <c r="E4" s="286" t="s">
        <v>22</v>
      </c>
      <c r="F4" s="286"/>
      <c r="G4" s="286"/>
      <c r="H4" s="286"/>
      <c r="I4" s="286"/>
      <c r="J4" s="286"/>
      <c r="K4" s="287"/>
      <c r="L4" s="1"/>
      <c r="M4" s="297" t="s">
        <v>30</v>
      </c>
      <c r="N4" s="298"/>
      <c r="O4" s="298"/>
      <c r="P4" s="298"/>
      <c r="Q4" s="299" t="s">
        <v>31</v>
      </c>
      <c r="R4" s="299"/>
      <c r="S4" s="299"/>
      <c r="T4" s="299"/>
      <c r="U4" s="299"/>
      <c r="V4" s="299"/>
      <c r="W4" s="299"/>
    </row>
    <row r="5" spans="1:23" ht="18.5" customHeight="1" thickBot="1" x14ac:dyDescent="0.25">
      <c r="A5" s="292" t="s">
        <v>32</v>
      </c>
      <c r="B5" s="289"/>
      <c r="C5" s="289"/>
      <c r="D5" s="289"/>
      <c r="E5" s="285">
        <v>45891</v>
      </c>
      <c r="F5" s="286"/>
      <c r="G5" s="286"/>
      <c r="H5" s="286"/>
      <c r="I5" s="286"/>
      <c r="J5" s="286"/>
      <c r="K5" s="287"/>
      <c r="L5" s="1"/>
      <c r="M5" s="288" t="s">
        <v>33</v>
      </c>
      <c r="N5" s="289"/>
      <c r="O5" s="289"/>
      <c r="P5" s="289"/>
      <c r="Q5" s="286" t="s">
        <v>34</v>
      </c>
      <c r="R5" s="286"/>
      <c r="S5" s="286"/>
      <c r="T5" s="286"/>
      <c r="U5" s="286"/>
      <c r="V5" s="286"/>
      <c r="W5" s="286"/>
    </row>
    <row r="7" spans="1:23" s="5" customFormat="1" ht="48.5" customHeight="1" x14ac:dyDescent="0.2">
      <c r="A7" s="33"/>
      <c r="B7" s="34"/>
      <c r="C7" s="34"/>
      <c r="D7" s="34"/>
      <c r="E7" s="34"/>
      <c r="F7" s="34"/>
      <c r="G7" s="34"/>
      <c r="H7" s="34"/>
      <c r="I7" s="34"/>
      <c r="J7" s="34"/>
      <c r="K7" s="291" t="s">
        <v>35</v>
      </c>
      <c r="L7" s="291"/>
      <c r="M7" s="34"/>
      <c r="N7" s="34"/>
      <c r="O7" s="34"/>
      <c r="P7" s="34"/>
      <c r="Q7" s="34"/>
      <c r="R7" s="34"/>
      <c r="S7" s="34"/>
      <c r="T7" s="34"/>
      <c r="U7" s="34"/>
      <c r="V7" s="34"/>
      <c r="W7" s="34"/>
    </row>
    <row r="8" spans="1:23" s="5" customFormat="1" ht="13" customHeight="1" x14ac:dyDescent="0.2">
      <c r="A8" s="33"/>
      <c r="B8" s="290" t="s">
        <v>36</v>
      </c>
      <c r="C8" s="290"/>
      <c r="D8" s="290"/>
      <c r="E8" s="290"/>
      <c r="F8" s="290"/>
      <c r="G8" s="290"/>
      <c r="H8" s="290"/>
      <c r="I8" s="290"/>
      <c r="J8" s="290"/>
      <c r="K8" s="290"/>
      <c r="L8" s="290"/>
      <c r="M8" s="290"/>
      <c r="N8" s="290"/>
      <c r="O8" s="290"/>
      <c r="P8" s="290"/>
      <c r="Q8" s="290"/>
      <c r="R8" s="290"/>
      <c r="S8" s="290"/>
      <c r="T8" s="290"/>
      <c r="U8" s="290"/>
      <c r="V8" s="290"/>
      <c r="W8" s="290"/>
    </row>
    <row r="9" spans="1:23" s="5" customFormat="1" ht="49" customHeight="1" x14ac:dyDescent="0.2">
      <c r="A9" s="33"/>
      <c r="B9" s="290"/>
      <c r="C9" s="290"/>
      <c r="D9" s="290"/>
      <c r="E9" s="290"/>
      <c r="F9" s="290"/>
      <c r="G9" s="290"/>
      <c r="H9" s="290"/>
      <c r="I9" s="290"/>
      <c r="J9" s="290"/>
      <c r="K9" s="290"/>
      <c r="L9" s="290"/>
      <c r="M9" s="290"/>
      <c r="N9" s="290"/>
      <c r="O9" s="290"/>
      <c r="P9" s="290"/>
      <c r="Q9" s="290"/>
      <c r="R9" s="290"/>
      <c r="S9" s="290"/>
      <c r="T9" s="290"/>
      <c r="U9" s="290"/>
      <c r="V9" s="290"/>
      <c r="W9" s="290"/>
    </row>
    <row r="10" spans="1:23" s="5" customFormat="1" x14ac:dyDescent="0.2">
      <c r="A10" s="33"/>
      <c r="B10" s="6" t="s">
        <v>37</v>
      </c>
      <c r="C10" s="7"/>
      <c r="D10" s="7"/>
      <c r="E10" s="7"/>
      <c r="F10" s="7"/>
      <c r="G10" s="7"/>
      <c r="H10" s="7"/>
      <c r="I10" s="7"/>
      <c r="J10" s="7"/>
      <c r="K10" s="7"/>
      <c r="L10" s="7"/>
    </row>
    <row r="11" spans="1:23" x14ac:dyDescent="0.2">
      <c r="A11" s="35"/>
    </row>
    <row r="12" spans="1:23" x14ac:dyDescent="0.2">
      <c r="A12" s="35"/>
    </row>
    <row r="13" spans="1:23" x14ac:dyDescent="0.2">
      <c r="A13" s="35"/>
    </row>
    <row r="14" spans="1:23" x14ac:dyDescent="0.2">
      <c r="A14" s="35"/>
    </row>
    <row r="15" spans="1:23" x14ac:dyDescent="0.2">
      <c r="A15" s="35"/>
    </row>
    <row r="16" spans="1:23" x14ac:dyDescent="0.2">
      <c r="A16" s="35"/>
    </row>
    <row r="17" spans="1:1" x14ac:dyDescent="0.2">
      <c r="A17" s="35"/>
    </row>
    <row r="18" spans="1:1" x14ac:dyDescent="0.2">
      <c r="A18" s="35"/>
    </row>
    <row r="19" spans="1:1" x14ac:dyDescent="0.2">
      <c r="A19" s="35"/>
    </row>
    <row r="20" spans="1:1" x14ac:dyDescent="0.2">
      <c r="A20" s="35"/>
    </row>
    <row r="21" spans="1:1" x14ac:dyDescent="0.2">
      <c r="A21" s="35"/>
    </row>
    <row r="22" spans="1:1" x14ac:dyDescent="0.2">
      <c r="A22" s="35"/>
    </row>
    <row r="23" spans="1:1" x14ac:dyDescent="0.2">
      <c r="A23" s="35"/>
    </row>
    <row r="24" spans="1:1" x14ac:dyDescent="0.2">
      <c r="A24" s="35"/>
    </row>
    <row r="25" spans="1:1" x14ac:dyDescent="0.2">
      <c r="A25" s="35"/>
    </row>
    <row r="26" spans="1:1" x14ac:dyDescent="0.2">
      <c r="A26" s="35"/>
    </row>
    <row r="27" spans="1:1" x14ac:dyDescent="0.2">
      <c r="A27" s="35"/>
    </row>
    <row r="28" spans="1:1" x14ac:dyDescent="0.2">
      <c r="A28" s="35"/>
    </row>
    <row r="29" spans="1:1" x14ac:dyDescent="0.2">
      <c r="A29" s="35"/>
    </row>
    <row r="30" spans="1:1" x14ac:dyDescent="0.2">
      <c r="A30" s="35"/>
    </row>
    <row r="31" spans="1:1" x14ac:dyDescent="0.2">
      <c r="A31" s="35"/>
    </row>
    <row r="32" spans="1:1" x14ac:dyDescent="0.2">
      <c r="A32" s="35"/>
    </row>
    <row r="33" spans="1:1" x14ac:dyDescent="0.2">
      <c r="A33" s="35"/>
    </row>
    <row r="34" spans="1:1" x14ac:dyDescent="0.2">
      <c r="A34" s="35"/>
    </row>
    <row r="35" spans="1:1" x14ac:dyDescent="0.2">
      <c r="A35" s="35"/>
    </row>
    <row r="36" spans="1:1" x14ac:dyDescent="0.2">
      <c r="A36" s="35"/>
    </row>
    <row r="37" spans="1:1" x14ac:dyDescent="0.2">
      <c r="A37" s="35"/>
    </row>
    <row r="38" spans="1:1" x14ac:dyDescent="0.2">
      <c r="A38" s="35"/>
    </row>
    <row r="39" spans="1:1" x14ac:dyDescent="0.2">
      <c r="A39" s="35"/>
    </row>
    <row r="40" spans="1:1" x14ac:dyDescent="0.2">
      <c r="A40" s="35"/>
    </row>
    <row r="41" spans="1:1" x14ac:dyDescent="0.2">
      <c r="A41" s="35"/>
    </row>
    <row r="42" spans="1:1" x14ac:dyDescent="0.2">
      <c r="A42" s="35"/>
    </row>
    <row r="43" spans="1:1" x14ac:dyDescent="0.2">
      <c r="A43" s="35"/>
    </row>
    <row r="44" spans="1:1" x14ac:dyDescent="0.2">
      <c r="A44" s="35"/>
    </row>
    <row r="45" spans="1:1" x14ac:dyDescent="0.2">
      <c r="A45" s="35"/>
    </row>
    <row r="46" spans="1:1" x14ac:dyDescent="0.2">
      <c r="A46" s="35"/>
    </row>
    <row r="47" spans="1:1" x14ac:dyDescent="0.2">
      <c r="A47" s="35"/>
    </row>
    <row r="48" spans="1:1" x14ac:dyDescent="0.2">
      <c r="A48" s="35"/>
    </row>
    <row r="49" spans="1:1" x14ac:dyDescent="0.2">
      <c r="A49" s="35"/>
    </row>
    <row r="50" spans="1:1" x14ac:dyDescent="0.2">
      <c r="A50" s="35"/>
    </row>
    <row r="72" spans="3:3" ht="15" x14ac:dyDescent="0.2">
      <c r="C72"/>
    </row>
    <row r="118" spans="3:3" ht="15" x14ac:dyDescent="0.2">
      <c r="C118"/>
    </row>
    <row r="156" spans="3:3" ht="15" x14ac:dyDescent="0.2">
      <c r="C156"/>
    </row>
  </sheetData>
  <protectedRanges>
    <protectedRange algorithmName="SHA-512" hashValue="rDgwIqJfPScVwR5LUnMlqs2yJFKP3qEZEjWLvt4UBdxYOM6ExExv4bzHPFIKGKjeX77WfPR68QQEomsKZHzh7Q==" saltValue="3qEt/b3DewZs+AasQTefow==" spinCount="100000" sqref="E2:K5" name="Rango1"/>
    <protectedRange algorithmName="SHA-512" hashValue="0viYflZHtL6og4fnU/u3kJhBmUQHjEG5Xrg/YZTP3FdYuWj64SFvjPcwSYna1R5RyEFjHu2udZpb0HCDTA+cdg==" saltValue="BPuyeAaobc+wP2Hh/GCTHw==" spinCount="100000" sqref="Q2:W5" name="Rango2"/>
  </protectedRanges>
  <mergeCells count="18">
    <mergeCell ref="A2:D2"/>
    <mergeCell ref="E2:K2"/>
    <mergeCell ref="M2:P2"/>
    <mergeCell ref="Q2:W2"/>
    <mergeCell ref="A4:D4"/>
    <mergeCell ref="E4:K4"/>
    <mergeCell ref="M4:P4"/>
    <mergeCell ref="Q4:W4"/>
    <mergeCell ref="A3:D3"/>
    <mergeCell ref="E3:K3"/>
    <mergeCell ref="M3:P3"/>
    <mergeCell ref="Q3:W3"/>
    <mergeCell ref="E5:K5"/>
    <mergeCell ref="M5:P5"/>
    <mergeCell ref="B8:W9"/>
    <mergeCell ref="K7:L7"/>
    <mergeCell ref="Q5:W5"/>
    <mergeCell ref="A5:D5"/>
  </mergeCells>
  <pageMargins left="0.7" right="0.7" top="0.75" bottom="0.75" header="0.3" footer="0.3"/>
  <headerFooter>
    <oddFooter>&amp;C_x000D_&amp;1#&amp;"Calibri"&amp;10&amp;K000000 OXXO | Uso Interno</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78BF-50A4-4DA6-BC74-66995B8D77BB}">
  <dimension ref="A1:AD32"/>
  <sheetViews>
    <sheetView showGridLines="0" tabSelected="1" zoomScale="194" zoomScaleNormal="80" workbookViewId="0">
      <selection activeCell="T3" sqref="T3:AC3"/>
    </sheetView>
  </sheetViews>
  <sheetFormatPr baseColWidth="10" defaultColWidth="0" defaultRowHeight="15" zeroHeight="1" x14ac:dyDescent="0.2"/>
  <cols>
    <col min="1" max="1" width="4.5" style="168" customWidth="1"/>
    <col min="2" max="2" width="30.5" customWidth="1"/>
    <col min="3" max="3" width="44" customWidth="1"/>
    <col min="4" max="4" width="44.5" customWidth="1"/>
    <col min="5" max="5" width="13.6640625" customWidth="1"/>
    <col min="6" max="6" width="15.33203125" customWidth="1"/>
    <col min="7" max="7" width="9.5" customWidth="1"/>
    <col min="8" max="8" width="7.5" bestFit="1" customWidth="1"/>
    <col min="9" max="9" width="14.33203125" bestFit="1" customWidth="1"/>
    <col min="10" max="10" width="10.1640625" bestFit="1" customWidth="1"/>
    <col min="11" max="11" width="7.33203125" bestFit="1" customWidth="1"/>
    <col min="12" max="12" width="6.83203125" bestFit="1" customWidth="1"/>
    <col min="13" max="13" width="7.5" bestFit="1" customWidth="1"/>
    <col min="14" max="14" width="4.5" hidden="1" customWidth="1"/>
    <col min="15" max="15" width="2.83203125" hidden="1" customWidth="1"/>
    <col min="16" max="16" width="1.83203125" hidden="1" customWidth="1"/>
    <col min="17" max="17" width="2.5" hidden="1" customWidth="1"/>
    <col min="18" max="18" width="1.83203125" hidden="1" customWidth="1"/>
    <col min="19" max="19" width="2.83203125" hidden="1" customWidth="1"/>
    <col min="20" max="20" width="11.5" bestFit="1" customWidth="1"/>
    <col min="21" max="21" width="24.83203125" bestFit="1" customWidth="1"/>
    <col min="22" max="22" width="7.5" hidden="1" customWidth="1"/>
    <col min="23" max="23" width="14.33203125" hidden="1" customWidth="1"/>
    <col min="24" max="24" width="10.1640625" hidden="1" customWidth="1"/>
    <col min="25" max="25" width="7.33203125" hidden="1" customWidth="1"/>
    <col min="26" max="26" width="6.83203125" hidden="1" customWidth="1"/>
    <col min="27" max="27" width="7.5" hidden="1" customWidth="1"/>
    <col min="28" max="28" width="3.5" hidden="1" customWidth="1"/>
    <col min="29" max="29" width="14.6640625" style="18" bestFit="1" customWidth="1"/>
    <col min="30" max="30" width="3.83203125" customWidth="1"/>
    <col min="31" max="16384" width="10.83203125" hidden="1"/>
  </cols>
  <sheetData>
    <row r="1" spans="1:29" x14ac:dyDescent="0.2">
      <c r="A1" s="265" t="s">
        <v>38</v>
      </c>
      <c r="B1" s="260" t="s">
        <v>39</v>
      </c>
      <c r="C1" s="260" t="s">
        <v>40</v>
      </c>
      <c r="D1" s="260" t="s">
        <v>41</v>
      </c>
      <c r="E1" s="267" t="s">
        <v>42</v>
      </c>
      <c r="F1" s="267" t="s">
        <v>43</v>
      </c>
      <c r="G1" s="267" t="s">
        <v>44</v>
      </c>
      <c r="H1" s="260" t="s">
        <v>45</v>
      </c>
      <c r="I1" s="260"/>
      <c r="J1" s="260"/>
      <c r="K1" s="260"/>
      <c r="L1" s="260"/>
      <c r="M1" s="260"/>
      <c r="N1" s="260"/>
      <c r="O1" s="262" t="s">
        <v>46</v>
      </c>
      <c r="P1" s="263"/>
      <c r="Q1" s="263"/>
      <c r="R1" s="263"/>
      <c r="S1" s="264"/>
      <c r="T1" s="260" t="s">
        <v>46</v>
      </c>
      <c r="U1" s="260" t="s">
        <v>47</v>
      </c>
      <c r="V1" s="262" t="s">
        <v>48</v>
      </c>
      <c r="W1" s="263"/>
      <c r="X1" s="263"/>
      <c r="Y1" s="263"/>
      <c r="Z1" s="263"/>
      <c r="AA1" s="263"/>
      <c r="AB1" s="264"/>
      <c r="AC1" s="261" t="s">
        <v>49</v>
      </c>
    </row>
    <row r="2" spans="1:29" ht="20" customHeight="1" x14ac:dyDescent="0.2">
      <c r="A2" s="266"/>
      <c r="B2" s="260"/>
      <c r="C2" s="260"/>
      <c r="D2" s="260"/>
      <c r="E2" s="267"/>
      <c r="F2" s="267"/>
      <c r="G2" s="267"/>
      <c r="H2" s="13" t="s">
        <v>50</v>
      </c>
      <c r="I2" s="14" t="s">
        <v>51</v>
      </c>
      <c r="J2" s="14" t="s">
        <v>52</v>
      </c>
      <c r="K2" s="14" t="s">
        <v>53</v>
      </c>
      <c r="L2" s="14" t="s">
        <v>54</v>
      </c>
      <c r="M2" s="14" t="s">
        <v>55</v>
      </c>
      <c r="N2" s="15" t="s">
        <v>56</v>
      </c>
      <c r="O2" s="21" t="s">
        <v>57</v>
      </c>
      <c r="P2" s="21" t="s">
        <v>58</v>
      </c>
      <c r="Q2" s="21" t="s">
        <v>59</v>
      </c>
      <c r="R2" s="21" t="s">
        <v>60</v>
      </c>
      <c r="S2" s="21" t="s">
        <v>61</v>
      </c>
      <c r="T2" s="260"/>
      <c r="U2" s="260"/>
      <c r="V2" s="64" t="s">
        <v>50</v>
      </c>
      <c r="W2" s="64" t="s">
        <v>51</v>
      </c>
      <c r="X2" s="64" t="s">
        <v>52</v>
      </c>
      <c r="Y2" s="64" t="s">
        <v>53</v>
      </c>
      <c r="Z2" s="64" t="s">
        <v>54</v>
      </c>
      <c r="AA2" s="64" t="s">
        <v>55</v>
      </c>
      <c r="AB2" s="64" t="s">
        <v>56</v>
      </c>
      <c r="AC2" s="261"/>
    </row>
    <row r="3" spans="1:29" ht="252.75" customHeight="1" x14ac:dyDescent="0.2">
      <c r="A3" s="167">
        <v>1</v>
      </c>
      <c r="B3" s="183" t="s">
        <v>62</v>
      </c>
      <c r="C3" s="183" t="s">
        <v>63</v>
      </c>
      <c r="D3" s="246" t="s">
        <v>64</v>
      </c>
      <c r="E3" s="16" t="s">
        <v>65</v>
      </c>
      <c r="F3" s="16"/>
      <c r="G3" s="16"/>
      <c r="H3" s="16"/>
      <c r="I3" s="16"/>
      <c r="J3" s="16"/>
      <c r="K3" s="16"/>
      <c r="L3" s="16"/>
      <c r="M3" s="16"/>
      <c r="N3" s="16"/>
      <c r="O3" s="16">
        <f>COUNTIF(I3:N3,O$2)</f>
        <v>0</v>
      </c>
      <c r="P3" s="16">
        <f>COUNTIF(I3:N3,P$2)</f>
        <v>0</v>
      </c>
      <c r="Q3" s="16">
        <f>COUNTIF(I3:N3,Q$2)</f>
        <v>0</v>
      </c>
      <c r="R3" s="16">
        <f>COUNTIF(I3:N3,R$2)</f>
        <v>0</v>
      </c>
      <c r="S3" s="16">
        <f>COUNTIF(I3:O3,S$2)</f>
        <v>0</v>
      </c>
      <c r="T3" s="16">
        <f>IF(COUNTBLANK(I3:N3)=6,0,IF(O3&gt;0,$O$2,IF(P3&gt;2,$O$2,IF(P3&gt;0,$P$2,IF(Q3&gt;2,$P$2,IF(Q3&gt;0,$Q$2,IF(R3&gt;2,$Q$2,IF(R3&gt;0,$R$2,IF(S3&gt;2,$R$2,$S$2)))))))))</f>
        <v>0</v>
      </c>
      <c r="U3" s="16">
        <f>IFERROR(VLOOKUP(T3,$A$27:$B$31,2,0),0)</f>
        <v>0</v>
      </c>
      <c r="V3" s="16">
        <f>IFERROR(VLOOKUP(H3,$A$26:$C$31,3,0),0)</f>
        <v>0</v>
      </c>
      <c r="W3" s="16">
        <f t="shared" ref="W3:AB3" si="0">IFERROR(VLOOKUP(I3,$A$26:$C$31,3,0),0)</f>
        <v>0</v>
      </c>
      <c r="X3" s="16">
        <f t="shared" si="0"/>
        <v>0</v>
      </c>
      <c r="Y3" s="16">
        <f t="shared" si="0"/>
        <v>0</v>
      </c>
      <c r="Z3" s="16">
        <f t="shared" si="0"/>
        <v>0</v>
      </c>
      <c r="AA3" s="16">
        <f t="shared" si="0"/>
        <v>0</v>
      </c>
      <c r="AB3" s="16">
        <f t="shared" si="0"/>
        <v>0</v>
      </c>
      <c r="AC3" s="17">
        <f>SUM(V3:AB3)</f>
        <v>0</v>
      </c>
    </row>
    <row r="4" spans="1:29" ht="288" x14ac:dyDescent="0.2">
      <c r="A4" s="167">
        <v>2</v>
      </c>
      <c r="B4" s="175" t="s">
        <v>66</v>
      </c>
      <c r="C4" s="175" t="s">
        <v>67</v>
      </c>
      <c r="D4" s="175" t="s">
        <v>68</v>
      </c>
      <c r="E4" s="16" t="s">
        <v>65</v>
      </c>
      <c r="F4" s="16"/>
      <c r="G4" s="16">
        <v>1</v>
      </c>
      <c r="H4" s="16" t="s">
        <v>69</v>
      </c>
      <c r="I4" s="16"/>
      <c r="J4" s="16"/>
      <c r="K4" s="16"/>
      <c r="L4" s="16"/>
      <c r="M4" s="16"/>
      <c r="N4" s="16"/>
      <c r="O4" s="16">
        <f t="shared" ref="O4:O22" si="1">COUNTIF(I4:N4,O$2)</f>
        <v>0</v>
      </c>
      <c r="P4" s="16">
        <f t="shared" ref="P4:P22" si="2">COUNTIF(I4:N4,P$2)</f>
        <v>0</v>
      </c>
      <c r="Q4" s="16">
        <f t="shared" ref="Q4:Q22" si="3">COUNTIF(I4:N4,Q$2)</f>
        <v>0</v>
      </c>
      <c r="R4" s="16">
        <f t="shared" ref="R4:R22" si="4">COUNTIF(I4:N4,R$2)</f>
        <v>0</v>
      </c>
      <c r="S4" s="16">
        <f t="shared" ref="S4:S22" si="5">COUNTIF(I4:O4,S$2)</f>
        <v>0</v>
      </c>
      <c r="T4" s="16">
        <f t="shared" ref="T4:T22" si="6">IF(COUNTBLANK(I4:N4)=6,0,IF(O4&gt;0,$O$2,IF(P4&gt;2,$O$2,IF(P4&gt;0,$P$2,IF(Q4&gt;2,$P$2,IF(Q4&gt;0,$Q$2,IF(R4&gt;2,$Q$2,IF(R4&gt;0,$R$2,IF(S4&gt;2,$R$2,$S$2)))))))))</f>
        <v>0</v>
      </c>
      <c r="U4" s="16">
        <f t="shared" ref="U4:U22" si="7">IFERROR(VLOOKUP(T4,$A$27:$B$31,2,0),0)</f>
        <v>0</v>
      </c>
      <c r="V4" s="16">
        <f t="shared" ref="V4:V22" si="8">IFERROR(VLOOKUP(H4,$A$26:$C$31,3,0),0)</f>
        <v>0</v>
      </c>
      <c r="W4" s="16">
        <f t="shared" ref="W4:W22" si="9">IFERROR(VLOOKUP(I4,$A$26:$C$31,3,0),0)</f>
        <v>0</v>
      </c>
      <c r="X4" s="16">
        <f t="shared" ref="X4:X22" si="10">IFERROR(VLOOKUP(J4,$A$26:$C$31,3,0),0)</f>
        <v>0</v>
      </c>
      <c r="Y4" s="16">
        <f t="shared" ref="Y4:Y22" si="11">IFERROR(VLOOKUP(K4,$A$26:$C$31,3,0),0)</f>
        <v>0</v>
      </c>
      <c r="Z4" s="16">
        <f t="shared" ref="Z4:Z22" si="12">IFERROR(VLOOKUP(L4,$A$26:$C$31,3,0),0)</f>
        <v>0</v>
      </c>
      <c r="AA4" s="16">
        <f t="shared" ref="AA4:AA22" si="13">IFERROR(VLOOKUP(M4,$A$26:$C$31,3,0),0)</f>
        <v>0</v>
      </c>
      <c r="AB4" s="16">
        <f t="shared" ref="AB4:AB22" si="14">IFERROR(VLOOKUP(N4,$A$26:$C$31,3,0),0)</f>
        <v>0</v>
      </c>
      <c r="AC4" s="17">
        <f t="shared" ref="AC4:AC22" si="15">SUM(V4:AB4)</f>
        <v>0</v>
      </c>
    </row>
    <row r="5" spans="1:29" ht="192" x14ac:dyDescent="0.2">
      <c r="A5" s="167">
        <v>3</v>
      </c>
      <c r="B5" s="175" t="s">
        <v>70</v>
      </c>
      <c r="C5" s="175" t="s">
        <v>71</v>
      </c>
      <c r="D5" s="185" t="s">
        <v>72</v>
      </c>
      <c r="E5" s="16" t="s">
        <v>65</v>
      </c>
      <c r="F5" s="16"/>
      <c r="G5" s="16">
        <v>1</v>
      </c>
      <c r="H5" s="16" t="s">
        <v>69</v>
      </c>
      <c r="I5" s="16"/>
      <c r="J5" s="16"/>
      <c r="K5" s="16"/>
      <c r="L5" s="16"/>
      <c r="M5" s="16"/>
      <c r="N5" s="16"/>
      <c r="O5" s="16">
        <f t="shared" si="1"/>
        <v>0</v>
      </c>
      <c r="P5" s="16">
        <f t="shared" si="2"/>
        <v>0</v>
      </c>
      <c r="Q5" s="16">
        <f t="shared" si="3"/>
        <v>0</v>
      </c>
      <c r="R5" s="16">
        <f t="shared" si="4"/>
        <v>0</v>
      </c>
      <c r="S5" s="16">
        <f t="shared" si="5"/>
        <v>0</v>
      </c>
      <c r="T5" s="16">
        <f t="shared" si="6"/>
        <v>0</v>
      </c>
      <c r="U5" s="16">
        <f t="shared" si="7"/>
        <v>0</v>
      </c>
      <c r="V5" s="16">
        <f t="shared" si="8"/>
        <v>0</v>
      </c>
      <c r="W5" s="16">
        <f t="shared" si="9"/>
        <v>0</v>
      </c>
      <c r="X5" s="16">
        <f t="shared" si="10"/>
        <v>0</v>
      </c>
      <c r="Y5" s="16">
        <f t="shared" si="11"/>
        <v>0</v>
      </c>
      <c r="Z5" s="16">
        <f t="shared" si="12"/>
        <v>0</v>
      </c>
      <c r="AA5" s="16">
        <f t="shared" si="13"/>
        <v>0</v>
      </c>
      <c r="AB5" s="16">
        <f t="shared" si="14"/>
        <v>0</v>
      </c>
      <c r="AC5" s="17">
        <f t="shared" si="15"/>
        <v>0</v>
      </c>
    </row>
    <row r="6" spans="1:29" ht="320" x14ac:dyDescent="0.2">
      <c r="A6" s="167">
        <v>4</v>
      </c>
      <c r="B6" s="175" t="s">
        <v>73</v>
      </c>
      <c r="C6" s="186" t="s">
        <v>74</v>
      </c>
      <c r="D6" s="187" t="s">
        <v>75</v>
      </c>
      <c r="E6" s="16" t="s">
        <v>65</v>
      </c>
      <c r="F6" s="16"/>
      <c r="G6" s="16">
        <v>2</v>
      </c>
      <c r="H6" s="16"/>
      <c r="I6" s="16"/>
      <c r="J6" s="16"/>
      <c r="K6" s="16"/>
      <c r="L6" s="16"/>
      <c r="M6" s="16"/>
      <c r="N6" s="16"/>
      <c r="O6" s="16">
        <f t="shared" si="1"/>
        <v>0</v>
      </c>
      <c r="P6" s="16">
        <f t="shared" si="2"/>
        <v>0</v>
      </c>
      <c r="Q6" s="16">
        <f t="shared" si="3"/>
        <v>0</v>
      </c>
      <c r="R6" s="16">
        <f t="shared" si="4"/>
        <v>0</v>
      </c>
      <c r="S6" s="16">
        <f t="shared" si="5"/>
        <v>0</v>
      </c>
      <c r="T6" s="16">
        <f t="shared" si="6"/>
        <v>0</v>
      </c>
      <c r="U6" s="16">
        <f t="shared" si="7"/>
        <v>0</v>
      </c>
      <c r="V6" s="16">
        <f t="shared" si="8"/>
        <v>0</v>
      </c>
      <c r="W6" s="16">
        <f t="shared" si="9"/>
        <v>0</v>
      </c>
      <c r="X6" s="16">
        <f t="shared" si="10"/>
        <v>0</v>
      </c>
      <c r="Y6" s="16">
        <f t="shared" si="11"/>
        <v>0</v>
      </c>
      <c r="Z6" s="16">
        <f t="shared" si="12"/>
        <v>0</v>
      </c>
      <c r="AA6" s="16">
        <f t="shared" si="13"/>
        <v>0</v>
      </c>
      <c r="AB6" s="16">
        <f t="shared" si="14"/>
        <v>0</v>
      </c>
      <c r="AC6" s="17">
        <f t="shared" si="15"/>
        <v>0</v>
      </c>
    </row>
    <row r="7" spans="1:29" ht="96" x14ac:dyDescent="0.2">
      <c r="A7" s="167">
        <v>5</v>
      </c>
      <c r="B7" s="188" t="s">
        <v>76</v>
      </c>
      <c r="C7" s="188" t="s">
        <v>77</v>
      </c>
      <c r="D7" s="188" t="s">
        <v>78</v>
      </c>
      <c r="E7" s="16" t="s">
        <v>65</v>
      </c>
      <c r="F7" s="16"/>
      <c r="G7" s="16">
        <v>2</v>
      </c>
      <c r="H7" s="16"/>
      <c r="I7" s="16"/>
      <c r="J7" s="16"/>
      <c r="K7" s="16"/>
      <c r="L7" s="16"/>
      <c r="M7" s="16"/>
      <c r="N7" s="16"/>
      <c r="O7" s="16">
        <f t="shared" si="1"/>
        <v>0</v>
      </c>
      <c r="P7" s="16">
        <f t="shared" si="2"/>
        <v>0</v>
      </c>
      <c r="Q7" s="16">
        <f t="shared" si="3"/>
        <v>0</v>
      </c>
      <c r="R7" s="16">
        <f t="shared" si="4"/>
        <v>0</v>
      </c>
      <c r="S7" s="16">
        <f t="shared" si="5"/>
        <v>0</v>
      </c>
      <c r="T7" s="16">
        <f t="shared" si="6"/>
        <v>0</v>
      </c>
      <c r="U7" s="16">
        <f t="shared" si="7"/>
        <v>0</v>
      </c>
      <c r="V7" s="16">
        <f t="shared" si="8"/>
        <v>0</v>
      </c>
      <c r="W7" s="16">
        <f t="shared" si="9"/>
        <v>0</v>
      </c>
      <c r="X7" s="16">
        <f t="shared" si="10"/>
        <v>0</v>
      </c>
      <c r="Y7" s="16">
        <f t="shared" si="11"/>
        <v>0</v>
      </c>
      <c r="Z7" s="16">
        <f t="shared" si="12"/>
        <v>0</v>
      </c>
      <c r="AA7" s="16">
        <f t="shared" si="13"/>
        <v>0</v>
      </c>
      <c r="AB7" s="16">
        <f t="shared" si="14"/>
        <v>0</v>
      </c>
      <c r="AC7" s="17">
        <f t="shared" si="15"/>
        <v>0</v>
      </c>
    </row>
    <row r="8" spans="1:29" ht="48" x14ac:dyDescent="0.2">
      <c r="A8" s="167">
        <v>6</v>
      </c>
      <c r="B8" s="189" t="s">
        <v>79</v>
      </c>
      <c r="C8" s="188" t="s">
        <v>80</v>
      </c>
      <c r="D8" s="188" t="s">
        <v>81</v>
      </c>
      <c r="E8" s="16" t="s">
        <v>65</v>
      </c>
      <c r="F8" s="16"/>
      <c r="G8" s="16">
        <v>5</v>
      </c>
      <c r="H8" s="16"/>
      <c r="I8" s="16"/>
      <c r="J8" s="16"/>
      <c r="K8" s="16"/>
      <c r="L8" s="16"/>
      <c r="M8" s="16"/>
      <c r="N8" s="16"/>
      <c r="O8" s="16">
        <f t="shared" si="1"/>
        <v>0</v>
      </c>
      <c r="P8" s="16">
        <f t="shared" si="2"/>
        <v>0</v>
      </c>
      <c r="Q8" s="16">
        <f t="shared" si="3"/>
        <v>0</v>
      </c>
      <c r="R8" s="16">
        <f t="shared" si="4"/>
        <v>0</v>
      </c>
      <c r="S8" s="16">
        <f t="shared" si="5"/>
        <v>0</v>
      </c>
      <c r="T8" s="16">
        <f t="shared" si="6"/>
        <v>0</v>
      </c>
      <c r="U8" s="16">
        <f t="shared" si="7"/>
        <v>0</v>
      </c>
      <c r="V8" s="16">
        <f t="shared" si="8"/>
        <v>0</v>
      </c>
      <c r="W8" s="16">
        <f t="shared" si="9"/>
        <v>0</v>
      </c>
      <c r="X8" s="16">
        <f t="shared" si="10"/>
        <v>0</v>
      </c>
      <c r="Y8" s="16">
        <f t="shared" si="11"/>
        <v>0</v>
      </c>
      <c r="Z8" s="16">
        <f t="shared" si="12"/>
        <v>0</v>
      </c>
      <c r="AA8" s="16">
        <f t="shared" si="13"/>
        <v>0</v>
      </c>
      <c r="AB8" s="16">
        <f t="shared" si="14"/>
        <v>0</v>
      </c>
      <c r="AC8" s="17">
        <f t="shared" si="15"/>
        <v>0</v>
      </c>
    </row>
    <row r="9" spans="1:29" ht="64" x14ac:dyDescent="0.2">
      <c r="A9" s="167">
        <v>7</v>
      </c>
      <c r="B9" s="188" t="s">
        <v>82</v>
      </c>
      <c r="C9" s="188" t="s">
        <v>83</v>
      </c>
      <c r="D9" s="188" t="s">
        <v>84</v>
      </c>
      <c r="E9" s="16" t="s">
        <v>65</v>
      </c>
      <c r="F9" s="16"/>
      <c r="G9" s="16">
        <v>6</v>
      </c>
      <c r="H9" s="16"/>
      <c r="I9" s="16"/>
      <c r="J9" s="16"/>
      <c r="K9" s="16"/>
      <c r="L9" s="16"/>
      <c r="M9" s="16"/>
      <c r="N9" s="16"/>
      <c r="O9" s="16">
        <f t="shared" si="1"/>
        <v>0</v>
      </c>
      <c r="P9" s="16">
        <f t="shared" si="2"/>
        <v>0</v>
      </c>
      <c r="Q9" s="16">
        <f t="shared" si="3"/>
        <v>0</v>
      </c>
      <c r="R9" s="16">
        <f t="shared" si="4"/>
        <v>0</v>
      </c>
      <c r="S9" s="16">
        <f t="shared" si="5"/>
        <v>0</v>
      </c>
      <c r="T9" s="16">
        <f t="shared" si="6"/>
        <v>0</v>
      </c>
      <c r="U9" s="16">
        <f t="shared" si="7"/>
        <v>0</v>
      </c>
      <c r="V9" s="16">
        <f t="shared" si="8"/>
        <v>0</v>
      </c>
      <c r="W9" s="16">
        <f t="shared" si="9"/>
        <v>0</v>
      </c>
      <c r="X9" s="16">
        <f t="shared" si="10"/>
        <v>0</v>
      </c>
      <c r="Y9" s="16">
        <f t="shared" si="11"/>
        <v>0</v>
      </c>
      <c r="Z9" s="16">
        <f t="shared" si="12"/>
        <v>0</v>
      </c>
      <c r="AA9" s="16">
        <f t="shared" si="13"/>
        <v>0</v>
      </c>
      <c r="AB9" s="16">
        <f t="shared" si="14"/>
        <v>0</v>
      </c>
      <c r="AC9" s="17">
        <f t="shared" si="15"/>
        <v>0</v>
      </c>
    </row>
    <row r="10" spans="1:29" ht="64" x14ac:dyDescent="0.2">
      <c r="A10" s="167">
        <v>8</v>
      </c>
      <c r="B10" s="188" t="s">
        <v>85</v>
      </c>
      <c r="C10" s="188" t="s">
        <v>86</v>
      </c>
      <c r="D10" s="188" t="s">
        <v>84</v>
      </c>
      <c r="E10" s="16" t="s">
        <v>65</v>
      </c>
      <c r="F10" s="16"/>
      <c r="G10" s="16">
        <v>6</v>
      </c>
      <c r="H10" s="16"/>
      <c r="I10" s="16"/>
      <c r="J10" s="16"/>
      <c r="K10" s="16"/>
      <c r="L10" s="16"/>
      <c r="M10" s="16"/>
      <c r="N10" s="16"/>
      <c r="O10" s="16">
        <f t="shared" si="1"/>
        <v>0</v>
      </c>
      <c r="P10" s="16">
        <f t="shared" si="2"/>
        <v>0</v>
      </c>
      <c r="Q10" s="16">
        <f t="shared" si="3"/>
        <v>0</v>
      </c>
      <c r="R10" s="16">
        <f t="shared" si="4"/>
        <v>0</v>
      </c>
      <c r="S10" s="16">
        <f t="shared" si="5"/>
        <v>0</v>
      </c>
      <c r="T10" s="16">
        <f t="shared" si="6"/>
        <v>0</v>
      </c>
      <c r="U10" s="16">
        <f t="shared" si="7"/>
        <v>0</v>
      </c>
      <c r="V10" s="16">
        <f t="shared" si="8"/>
        <v>0</v>
      </c>
      <c r="W10" s="16">
        <f t="shared" si="9"/>
        <v>0</v>
      </c>
      <c r="X10" s="16">
        <f t="shared" si="10"/>
        <v>0</v>
      </c>
      <c r="Y10" s="16">
        <f t="shared" si="11"/>
        <v>0</v>
      </c>
      <c r="Z10" s="16">
        <f t="shared" si="12"/>
        <v>0</v>
      </c>
      <c r="AA10" s="16">
        <f t="shared" si="13"/>
        <v>0</v>
      </c>
      <c r="AB10" s="16">
        <f t="shared" si="14"/>
        <v>0</v>
      </c>
      <c r="AC10" s="17">
        <f t="shared" si="15"/>
        <v>0</v>
      </c>
    </row>
    <row r="11" spans="1:29" ht="128" x14ac:dyDescent="0.2">
      <c r="A11" s="167">
        <v>9</v>
      </c>
      <c r="B11" s="175" t="s">
        <v>87</v>
      </c>
      <c r="C11" s="175" t="s">
        <v>88</v>
      </c>
      <c r="D11" s="175" t="s">
        <v>89</v>
      </c>
      <c r="E11" s="16" t="s">
        <v>65</v>
      </c>
      <c r="F11" s="16"/>
      <c r="G11" s="16">
        <v>8</v>
      </c>
      <c r="H11" s="16"/>
      <c r="I11" s="16"/>
      <c r="J11" s="16"/>
      <c r="K11" s="16"/>
      <c r="L11" s="16"/>
      <c r="M11" s="16"/>
      <c r="N11" s="16"/>
      <c r="O11" s="16">
        <f t="shared" si="1"/>
        <v>0</v>
      </c>
      <c r="P11" s="16">
        <f t="shared" si="2"/>
        <v>0</v>
      </c>
      <c r="Q11" s="16">
        <f t="shared" si="3"/>
        <v>0</v>
      </c>
      <c r="R11" s="16">
        <f t="shared" si="4"/>
        <v>0</v>
      </c>
      <c r="S11" s="16">
        <f t="shared" si="5"/>
        <v>0</v>
      </c>
      <c r="T11" s="16">
        <f t="shared" si="6"/>
        <v>0</v>
      </c>
      <c r="U11" s="16">
        <f t="shared" si="7"/>
        <v>0</v>
      </c>
      <c r="V11" s="16">
        <f t="shared" si="8"/>
        <v>0</v>
      </c>
      <c r="W11" s="16">
        <f t="shared" si="9"/>
        <v>0</v>
      </c>
      <c r="X11" s="16">
        <f t="shared" si="10"/>
        <v>0</v>
      </c>
      <c r="Y11" s="16">
        <f t="shared" si="11"/>
        <v>0</v>
      </c>
      <c r="Z11" s="16">
        <f t="shared" si="12"/>
        <v>0</v>
      </c>
      <c r="AA11" s="16">
        <f t="shared" si="13"/>
        <v>0</v>
      </c>
      <c r="AB11" s="16">
        <f t="shared" si="14"/>
        <v>0</v>
      </c>
      <c r="AC11" s="17">
        <f t="shared" si="15"/>
        <v>0</v>
      </c>
    </row>
    <row r="12" spans="1:29" x14ac:dyDescent="0.2">
      <c r="A12" s="167">
        <v>10</v>
      </c>
      <c r="B12" s="175"/>
      <c r="C12" s="175"/>
      <c r="D12" s="185"/>
      <c r="E12" s="16"/>
      <c r="F12" s="16"/>
      <c r="G12" s="16"/>
      <c r="H12" s="16"/>
      <c r="I12" s="16"/>
      <c r="J12" s="16"/>
      <c r="K12" s="16"/>
      <c r="L12" s="16"/>
      <c r="M12" s="16"/>
      <c r="N12" s="16"/>
      <c r="O12" s="16">
        <f t="shared" si="1"/>
        <v>0</v>
      </c>
      <c r="P12" s="16">
        <f t="shared" si="2"/>
        <v>0</v>
      </c>
      <c r="Q12" s="16">
        <f t="shared" si="3"/>
        <v>0</v>
      </c>
      <c r="R12" s="16">
        <f t="shared" si="4"/>
        <v>0</v>
      </c>
      <c r="S12" s="16">
        <f t="shared" si="5"/>
        <v>0</v>
      </c>
      <c r="T12" s="16">
        <f t="shared" si="6"/>
        <v>0</v>
      </c>
      <c r="U12" s="16">
        <f t="shared" si="7"/>
        <v>0</v>
      </c>
      <c r="V12" s="16">
        <f t="shared" si="8"/>
        <v>0</v>
      </c>
      <c r="W12" s="16">
        <f t="shared" si="9"/>
        <v>0</v>
      </c>
      <c r="X12" s="16">
        <f t="shared" si="10"/>
        <v>0</v>
      </c>
      <c r="Y12" s="16">
        <f t="shared" si="11"/>
        <v>0</v>
      </c>
      <c r="Z12" s="16">
        <f t="shared" si="12"/>
        <v>0</v>
      </c>
      <c r="AA12" s="16">
        <f t="shared" si="13"/>
        <v>0</v>
      </c>
      <c r="AB12" s="16">
        <f t="shared" si="14"/>
        <v>0</v>
      </c>
      <c r="AC12" s="17">
        <f t="shared" si="15"/>
        <v>0</v>
      </c>
    </row>
    <row r="13" spans="1:29" x14ac:dyDescent="0.2">
      <c r="A13" s="167">
        <v>11</v>
      </c>
      <c r="B13" s="157"/>
      <c r="C13" s="157"/>
      <c r="D13" s="157"/>
      <c r="E13" s="16"/>
      <c r="F13" s="16"/>
      <c r="G13" s="16"/>
      <c r="H13" s="16"/>
      <c r="I13" s="16"/>
      <c r="J13" s="16"/>
      <c r="K13" s="16"/>
      <c r="L13" s="16"/>
      <c r="M13" s="16"/>
      <c r="N13" s="16"/>
      <c r="O13" s="16">
        <f t="shared" si="1"/>
        <v>0</v>
      </c>
      <c r="P13" s="16">
        <f t="shared" si="2"/>
        <v>0</v>
      </c>
      <c r="Q13" s="16">
        <f t="shared" si="3"/>
        <v>0</v>
      </c>
      <c r="R13" s="16">
        <f t="shared" si="4"/>
        <v>0</v>
      </c>
      <c r="S13" s="16">
        <f t="shared" si="5"/>
        <v>0</v>
      </c>
      <c r="T13" s="16">
        <f t="shared" si="6"/>
        <v>0</v>
      </c>
      <c r="U13" s="16">
        <f t="shared" si="7"/>
        <v>0</v>
      </c>
      <c r="V13" s="16">
        <f t="shared" si="8"/>
        <v>0</v>
      </c>
      <c r="W13" s="16">
        <f t="shared" si="9"/>
        <v>0</v>
      </c>
      <c r="X13" s="16">
        <f t="shared" si="10"/>
        <v>0</v>
      </c>
      <c r="Y13" s="16">
        <f t="shared" si="11"/>
        <v>0</v>
      </c>
      <c r="Z13" s="16">
        <f t="shared" si="12"/>
        <v>0</v>
      </c>
      <c r="AA13" s="16">
        <f t="shared" si="13"/>
        <v>0</v>
      </c>
      <c r="AB13" s="16">
        <f t="shared" si="14"/>
        <v>0</v>
      </c>
      <c r="AC13" s="17">
        <f t="shared" si="15"/>
        <v>0</v>
      </c>
    </row>
    <row r="14" spans="1:29" x14ac:dyDescent="0.2">
      <c r="A14" s="167">
        <v>12</v>
      </c>
      <c r="B14" s="175"/>
      <c r="C14" s="175"/>
      <c r="D14" s="175"/>
      <c r="E14" s="16"/>
      <c r="F14" s="16"/>
      <c r="G14" s="16"/>
      <c r="H14" s="16"/>
      <c r="I14" s="16"/>
      <c r="J14" s="16"/>
      <c r="K14" s="16"/>
      <c r="L14" s="16"/>
      <c r="M14" s="16"/>
      <c r="N14" s="16"/>
      <c r="O14" s="16">
        <f t="shared" si="1"/>
        <v>0</v>
      </c>
      <c r="P14" s="16">
        <f t="shared" si="2"/>
        <v>0</v>
      </c>
      <c r="Q14" s="16">
        <f t="shared" si="3"/>
        <v>0</v>
      </c>
      <c r="R14" s="16">
        <f t="shared" si="4"/>
        <v>0</v>
      </c>
      <c r="S14" s="16">
        <f t="shared" si="5"/>
        <v>0</v>
      </c>
      <c r="T14" s="16">
        <f t="shared" si="6"/>
        <v>0</v>
      </c>
      <c r="U14" s="16">
        <f t="shared" si="7"/>
        <v>0</v>
      </c>
      <c r="V14" s="16">
        <f t="shared" si="8"/>
        <v>0</v>
      </c>
      <c r="W14" s="16">
        <f t="shared" si="9"/>
        <v>0</v>
      </c>
      <c r="X14" s="16">
        <f t="shared" si="10"/>
        <v>0</v>
      </c>
      <c r="Y14" s="16">
        <f t="shared" si="11"/>
        <v>0</v>
      </c>
      <c r="Z14" s="16">
        <f t="shared" si="12"/>
        <v>0</v>
      </c>
      <c r="AA14" s="16">
        <f t="shared" si="13"/>
        <v>0</v>
      </c>
      <c r="AB14" s="16">
        <f t="shared" si="14"/>
        <v>0</v>
      </c>
      <c r="AC14" s="17">
        <f t="shared" si="15"/>
        <v>0</v>
      </c>
    </row>
    <row r="15" spans="1:29" x14ac:dyDescent="0.2">
      <c r="A15" s="167">
        <v>13</v>
      </c>
      <c r="B15" s="157"/>
      <c r="C15" s="157"/>
      <c r="D15" s="157"/>
      <c r="E15" s="16"/>
      <c r="F15" s="16"/>
      <c r="G15" s="16"/>
      <c r="H15" s="16"/>
      <c r="I15" s="16"/>
      <c r="J15" s="16"/>
      <c r="K15" s="16"/>
      <c r="L15" s="16"/>
      <c r="M15" s="16"/>
      <c r="N15" s="16"/>
      <c r="O15" s="16">
        <f t="shared" si="1"/>
        <v>0</v>
      </c>
      <c r="P15" s="16">
        <f t="shared" si="2"/>
        <v>0</v>
      </c>
      <c r="Q15" s="16">
        <f t="shared" si="3"/>
        <v>0</v>
      </c>
      <c r="R15" s="16">
        <f t="shared" si="4"/>
        <v>0</v>
      </c>
      <c r="S15" s="16">
        <f t="shared" si="5"/>
        <v>0</v>
      </c>
      <c r="T15" s="16">
        <f t="shared" si="6"/>
        <v>0</v>
      </c>
      <c r="U15" s="16">
        <f t="shared" si="7"/>
        <v>0</v>
      </c>
      <c r="V15" s="16">
        <f t="shared" si="8"/>
        <v>0</v>
      </c>
      <c r="W15" s="16">
        <f t="shared" si="9"/>
        <v>0</v>
      </c>
      <c r="X15" s="16">
        <f t="shared" si="10"/>
        <v>0</v>
      </c>
      <c r="Y15" s="16">
        <f t="shared" si="11"/>
        <v>0</v>
      </c>
      <c r="Z15" s="16">
        <f t="shared" si="12"/>
        <v>0</v>
      </c>
      <c r="AA15" s="16">
        <f t="shared" si="13"/>
        <v>0</v>
      </c>
      <c r="AB15" s="16">
        <f t="shared" si="14"/>
        <v>0</v>
      </c>
      <c r="AC15" s="17">
        <f t="shared" si="15"/>
        <v>0</v>
      </c>
    </row>
    <row r="16" spans="1:29" x14ac:dyDescent="0.2">
      <c r="A16" s="167">
        <v>14</v>
      </c>
      <c r="B16" s="157"/>
      <c r="C16" s="157"/>
      <c r="D16" s="157"/>
      <c r="E16" s="16"/>
      <c r="F16" s="16"/>
      <c r="G16" s="16"/>
      <c r="H16" s="16"/>
      <c r="I16" s="16"/>
      <c r="J16" s="16"/>
      <c r="K16" s="16"/>
      <c r="L16" s="16"/>
      <c r="M16" s="16"/>
      <c r="N16" s="16"/>
      <c r="O16" s="16">
        <f t="shared" si="1"/>
        <v>0</v>
      </c>
      <c r="P16" s="16">
        <f t="shared" si="2"/>
        <v>0</v>
      </c>
      <c r="Q16" s="16">
        <f t="shared" si="3"/>
        <v>0</v>
      </c>
      <c r="R16" s="16">
        <f t="shared" si="4"/>
        <v>0</v>
      </c>
      <c r="S16" s="16">
        <f t="shared" si="5"/>
        <v>0</v>
      </c>
      <c r="T16" s="16">
        <f t="shared" si="6"/>
        <v>0</v>
      </c>
      <c r="U16" s="16">
        <f t="shared" si="7"/>
        <v>0</v>
      </c>
      <c r="V16" s="16">
        <f t="shared" si="8"/>
        <v>0</v>
      </c>
      <c r="W16" s="16">
        <f t="shared" si="9"/>
        <v>0</v>
      </c>
      <c r="X16" s="16">
        <f t="shared" si="10"/>
        <v>0</v>
      </c>
      <c r="Y16" s="16">
        <f t="shared" si="11"/>
        <v>0</v>
      </c>
      <c r="Z16" s="16">
        <f t="shared" si="12"/>
        <v>0</v>
      </c>
      <c r="AA16" s="16">
        <f t="shared" si="13"/>
        <v>0</v>
      </c>
      <c r="AB16" s="16">
        <f t="shared" si="14"/>
        <v>0</v>
      </c>
      <c r="AC16" s="17">
        <f t="shared" si="15"/>
        <v>0</v>
      </c>
    </row>
    <row r="17" spans="1:29" x14ac:dyDescent="0.2">
      <c r="A17" s="167">
        <v>15</v>
      </c>
      <c r="B17" s="157"/>
      <c r="C17" s="157"/>
      <c r="D17" s="157"/>
      <c r="E17" s="16"/>
      <c r="F17" s="16"/>
      <c r="G17" s="16"/>
      <c r="H17" s="16"/>
      <c r="I17" s="16"/>
      <c r="J17" s="16"/>
      <c r="K17" s="16"/>
      <c r="L17" s="16"/>
      <c r="M17" s="16"/>
      <c r="N17" s="16"/>
      <c r="O17" s="16">
        <f t="shared" si="1"/>
        <v>0</v>
      </c>
      <c r="P17" s="16">
        <f t="shared" si="2"/>
        <v>0</v>
      </c>
      <c r="Q17" s="16">
        <f t="shared" si="3"/>
        <v>0</v>
      </c>
      <c r="R17" s="16">
        <f t="shared" si="4"/>
        <v>0</v>
      </c>
      <c r="S17" s="16">
        <f t="shared" si="5"/>
        <v>0</v>
      </c>
      <c r="T17" s="16">
        <f t="shared" si="6"/>
        <v>0</v>
      </c>
      <c r="U17" s="16">
        <f t="shared" si="7"/>
        <v>0</v>
      </c>
      <c r="V17" s="16">
        <f t="shared" si="8"/>
        <v>0</v>
      </c>
      <c r="W17" s="16">
        <f t="shared" si="9"/>
        <v>0</v>
      </c>
      <c r="X17" s="16">
        <f t="shared" si="10"/>
        <v>0</v>
      </c>
      <c r="Y17" s="16">
        <f t="shared" si="11"/>
        <v>0</v>
      </c>
      <c r="Z17" s="16">
        <f t="shared" si="12"/>
        <v>0</v>
      </c>
      <c r="AA17" s="16">
        <f t="shared" si="13"/>
        <v>0</v>
      </c>
      <c r="AB17" s="16">
        <f t="shared" si="14"/>
        <v>0</v>
      </c>
      <c r="AC17" s="17">
        <f t="shared" si="15"/>
        <v>0</v>
      </c>
    </row>
    <row r="18" spans="1:29" x14ac:dyDescent="0.2">
      <c r="A18" s="167">
        <v>16</v>
      </c>
      <c r="B18" s="157"/>
      <c r="C18" s="157"/>
      <c r="D18" s="157"/>
      <c r="E18" s="16"/>
      <c r="F18" s="16"/>
      <c r="G18" s="16"/>
      <c r="H18" s="16"/>
      <c r="I18" s="16"/>
      <c r="J18" s="16"/>
      <c r="K18" s="16"/>
      <c r="L18" s="16"/>
      <c r="M18" s="16"/>
      <c r="N18" s="16"/>
      <c r="O18" s="16">
        <f t="shared" si="1"/>
        <v>0</v>
      </c>
      <c r="P18" s="16">
        <f t="shared" si="2"/>
        <v>0</v>
      </c>
      <c r="Q18" s="16">
        <f t="shared" si="3"/>
        <v>0</v>
      </c>
      <c r="R18" s="16">
        <f t="shared" si="4"/>
        <v>0</v>
      </c>
      <c r="S18" s="16">
        <f t="shared" si="5"/>
        <v>0</v>
      </c>
      <c r="T18" s="16">
        <f t="shared" si="6"/>
        <v>0</v>
      </c>
      <c r="U18" s="16">
        <f t="shared" si="7"/>
        <v>0</v>
      </c>
      <c r="V18" s="16">
        <f t="shared" si="8"/>
        <v>0</v>
      </c>
      <c r="W18" s="16">
        <f t="shared" si="9"/>
        <v>0</v>
      </c>
      <c r="X18" s="16">
        <f t="shared" si="10"/>
        <v>0</v>
      </c>
      <c r="Y18" s="16">
        <f t="shared" si="11"/>
        <v>0</v>
      </c>
      <c r="Z18" s="16">
        <f t="shared" si="12"/>
        <v>0</v>
      </c>
      <c r="AA18" s="16">
        <f t="shared" si="13"/>
        <v>0</v>
      </c>
      <c r="AB18" s="16">
        <f t="shared" si="14"/>
        <v>0</v>
      </c>
      <c r="AC18" s="17">
        <f t="shared" si="15"/>
        <v>0</v>
      </c>
    </row>
    <row r="19" spans="1:29" x14ac:dyDescent="0.2">
      <c r="A19" s="167">
        <v>17</v>
      </c>
      <c r="B19" s="157"/>
      <c r="C19" s="157"/>
      <c r="D19" s="157"/>
      <c r="E19" s="16"/>
      <c r="F19" s="16"/>
      <c r="G19" s="16"/>
      <c r="H19" s="16"/>
      <c r="I19" s="16"/>
      <c r="J19" s="16"/>
      <c r="K19" s="16"/>
      <c r="L19" s="16"/>
      <c r="M19" s="16"/>
      <c r="N19" s="16"/>
      <c r="O19" s="16">
        <f t="shared" si="1"/>
        <v>0</v>
      </c>
      <c r="P19" s="16">
        <f t="shared" si="2"/>
        <v>0</v>
      </c>
      <c r="Q19" s="16">
        <f t="shared" si="3"/>
        <v>0</v>
      </c>
      <c r="R19" s="16">
        <f t="shared" si="4"/>
        <v>0</v>
      </c>
      <c r="S19" s="16">
        <f t="shared" si="5"/>
        <v>0</v>
      </c>
      <c r="T19" s="16">
        <f t="shared" si="6"/>
        <v>0</v>
      </c>
      <c r="U19" s="16">
        <f t="shared" si="7"/>
        <v>0</v>
      </c>
      <c r="V19" s="16">
        <f t="shared" si="8"/>
        <v>0</v>
      </c>
      <c r="W19" s="16">
        <f t="shared" si="9"/>
        <v>0</v>
      </c>
      <c r="X19" s="16">
        <f t="shared" si="10"/>
        <v>0</v>
      </c>
      <c r="Y19" s="16">
        <f t="shared" si="11"/>
        <v>0</v>
      </c>
      <c r="Z19" s="16">
        <f t="shared" si="12"/>
        <v>0</v>
      </c>
      <c r="AA19" s="16">
        <f t="shared" si="13"/>
        <v>0</v>
      </c>
      <c r="AB19" s="16">
        <f t="shared" si="14"/>
        <v>0</v>
      </c>
      <c r="AC19" s="17">
        <f t="shared" si="15"/>
        <v>0</v>
      </c>
    </row>
    <row r="20" spans="1:29" x14ac:dyDescent="0.2">
      <c r="A20" s="167">
        <v>18</v>
      </c>
      <c r="B20" s="157"/>
      <c r="C20" s="157"/>
      <c r="D20" s="157"/>
      <c r="E20" s="16"/>
      <c r="F20" s="16"/>
      <c r="G20" s="16"/>
      <c r="H20" s="16"/>
      <c r="I20" s="16"/>
      <c r="J20" s="16"/>
      <c r="K20" s="16"/>
      <c r="L20" s="16"/>
      <c r="M20" s="16"/>
      <c r="N20" s="16"/>
      <c r="O20" s="16">
        <f t="shared" si="1"/>
        <v>0</v>
      </c>
      <c r="P20" s="16">
        <f t="shared" si="2"/>
        <v>0</v>
      </c>
      <c r="Q20" s="16">
        <f t="shared" si="3"/>
        <v>0</v>
      </c>
      <c r="R20" s="16">
        <f t="shared" si="4"/>
        <v>0</v>
      </c>
      <c r="S20" s="16">
        <f t="shared" si="5"/>
        <v>0</v>
      </c>
      <c r="T20" s="16">
        <f t="shared" si="6"/>
        <v>0</v>
      </c>
      <c r="U20" s="16">
        <f t="shared" si="7"/>
        <v>0</v>
      </c>
      <c r="V20" s="16">
        <f t="shared" si="8"/>
        <v>0</v>
      </c>
      <c r="W20" s="16">
        <f t="shared" si="9"/>
        <v>0</v>
      </c>
      <c r="X20" s="16">
        <f t="shared" si="10"/>
        <v>0</v>
      </c>
      <c r="Y20" s="16">
        <f t="shared" si="11"/>
        <v>0</v>
      </c>
      <c r="Z20" s="16">
        <f t="shared" si="12"/>
        <v>0</v>
      </c>
      <c r="AA20" s="16">
        <f t="shared" si="13"/>
        <v>0</v>
      </c>
      <c r="AB20" s="16">
        <f t="shared" si="14"/>
        <v>0</v>
      </c>
      <c r="AC20" s="17">
        <f t="shared" si="15"/>
        <v>0</v>
      </c>
    </row>
    <row r="21" spans="1:29" x14ac:dyDescent="0.2">
      <c r="A21" s="167">
        <v>19</v>
      </c>
      <c r="B21" s="157"/>
      <c r="C21" s="157"/>
      <c r="D21" s="157"/>
      <c r="E21" s="16"/>
      <c r="F21" s="16"/>
      <c r="G21" s="16"/>
      <c r="H21" s="16"/>
      <c r="I21" s="16"/>
      <c r="J21" s="16"/>
      <c r="K21" s="16"/>
      <c r="L21" s="16"/>
      <c r="M21" s="16"/>
      <c r="N21" s="16"/>
      <c r="O21" s="16">
        <f t="shared" si="1"/>
        <v>0</v>
      </c>
      <c r="P21" s="16">
        <f t="shared" si="2"/>
        <v>0</v>
      </c>
      <c r="Q21" s="16">
        <f t="shared" si="3"/>
        <v>0</v>
      </c>
      <c r="R21" s="16">
        <f t="shared" si="4"/>
        <v>0</v>
      </c>
      <c r="S21" s="16">
        <f t="shared" si="5"/>
        <v>0</v>
      </c>
      <c r="T21" s="16">
        <f t="shared" si="6"/>
        <v>0</v>
      </c>
      <c r="U21" s="16">
        <f t="shared" si="7"/>
        <v>0</v>
      </c>
      <c r="V21" s="16">
        <f t="shared" si="8"/>
        <v>0</v>
      </c>
      <c r="W21" s="16">
        <f t="shared" si="9"/>
        <v>0</v>
      </c>
      <c r="X21" s="16">
        <f t="shared" si="10"/>
        <v>0</v>
      </c>
      <c r="Y21" s="16">
        <f t="shared" si="11"/>
        <v>0</v>
      </c>
      <c r="Z21" s="16">
        <f t="shared" si="12"/>
        <v>0</v>
      </c>
      <c r="AA21" s="16">
        <f t="shared" si="13"/>
        <v>0</v>
      </c>
      <c r="AB21" s="16">
        <f t="shared" si="14"/>
        <v>0</v>
      </c>
      <c r="AC21" s="17">
        <f t="shared" si="15"/>
        <v>0</v>
      </c>
    </row>
    <row r="22" spans="1:29" x14ac:dyDescent="0.2">
      <c r="A22" s="167">
        <v>20</v>
      </c>
      <c r="B22" s="157"/>
      <c r="C22" s="157"/>
      <c r="D22" s="157"/>
      <c r="E22" s="16"/>
      <c r="F22" s="16"/>
      <c r="G22" s="16"/>
      <c r="H22" s="16"/>
      <c r="I22" s="16"/>
      <c r="J22" s="16"/>
      <c r="K22" s="16"/>
      <c r="L22" s="16"/>
      <c r="M22" s="16"/>
      <c r="N22" s="16"/>
      <c r="O22" s="16">
        <f t="shared" si="1"/>
        <v>0</v>
      </c>
      <c r="P22" s="16">
        <f t="shared" si="2"/>
        <v>0</v>
      </c>
      <c r="Q22" s="16">
        <f t="shared" si="3"/>
        <v>0</v>
      </c>
      <c r="R22" s="16">
        <f t="shared" si="4"/>
        <v>0</v>
      </c>
      <c r="S22" s="16">
        <f t="shared" si="5"/>
        <v>0</v>
      </c>
      <c r="T22" s="16">
        <f t="shared" si="6"/>
        <v>0</v>
      </c>
      <c r="U22" s="16">
        <f t="shared" si="7"/>
        <v>0</v>
      </c>
      <c r="V22" s="16">
        <f t="shared" si="8"/>
        <v>0</v>
      </c>
      <c r="W22" s="16">
        <f t="shared" si="9"/>
        <v>0</v>
      </c>
      <c r="X22" s="16">
        <f t="shared" si="10"/>
        <v>0</v>
      </c>
      <c r="Y22" s="16">
        <f t="shared" si="11"/>
        <v>0</v>
      </c>
      <c r="Z22" s="16">
        <f t="shared" si="12"/>
        <v>0</v>
      </c>
      <c r="AA22" s="16">
        <f t="shared" si="13"/>
        <v>0</v>
      </c>
      <c r="AB22" s="16">
        <f t="shared" si="14"/>
        <v>0</v>
      </c>
      <c r="AC22" s="17">
        <f t="shared" si="15"/>
        <v>0</v>
      </c>
    </row>
    <row r="23" spans="1:29" x14ac:dyDescent="0.2">
      <c r="H23" s="121">
        <f>COUNTBLANK(H3:H22)</f>
        <v>18</v>
      </c>
      <c r="I23" s="121">
        <f t="shared" ref="I23:N23" si="16">COUNTBLANK(I3:I22)</f>
        <v>20</v>
      </c>
      <c r="J23" s="121">
        <f t="shared" si="16"/>
        <v>20</v>
      </c>
      <c r="K23" s="121">
        <f t="shared" si="16"/>
        <v>20</v>
      </c>
      <c r="L23" s="121">
        <f t="shared" si="16"/>
        <v>20</v>
      </c>
      <c r="M23" s="121">
        <f t="shared" si="16"/>
        <v>20</v>
      </c>
      <c r="N23" s="121">
        <f t="shared" si="16"/>
        <v>20</v>
      </c>
      <c r="AC23" s="63"/>
    </row>
    <row r="24" spans="1:29" ht="16" thickBot="1" x14ac:dyDescent="0.25">
      <c r="O24" s="16">
        <f>SUM(O3:O22)</f>
        <v>0</v>
      </c>
      <c r="P24" s="16">
        <f>SUM(P3:P22)</f>
        <v>0</v>
      </c>
      <c r="Q24" s="16">
        <f>SUM(Q3:Q22)</f>
        <v>0</v>
      </c>
      <c r="R24" s="16">
        <f>SUM(R3:R22)</f>
        <v>0</v>
      </c>
      <c r="S24" s="16">
        <f>SUM(S3:S22)</f>
        <v>0</v>
      </c>
      <c r="U24" s="65">
        <f>SUM(U3:U22)</f>
        <v>0</v>
      </c>
      <c r="V24" s="54"/>
      <c r="W24" s="54"/>
      <c r="X24" s="54"/>
      <c r="Y24" s="54"/>
      <c r="Z24" s="54"/>
      <c r="AA24" s="54"/>
      <c r="AB24" s="54"/>
    </row>
    <row r="25" spans="1:29" ht="17" thickTop="1" thickBot="1" x14ac:dyDescent="0.25">
      <c r="A25" s="169"/>
      <c r="B25" s="254" t="s">
        <v>90</v>
      </c>
      <c r="C25" s="255"/>
      <c r="D25" s="255"/>
      <c r="E25" s="255"/>
      <c r="F25" s="255"/>
      <c r="G25" s="256"/>
      <c r="M25" s="253" t="s">
        <v>91</v>
      </c>
      <c r="N25" s="253"/>
      <c r="O25" s="253"/>
      <c r="P25" s="253"/>
      <c r="Q25" s="253"/>
      <c r="R25" s="253"/>
      <c r="S25" s="253"/>
      <c r="T25" s="66" t="str">
        <f>IF(O24&gt;0,$O$2,IF(P24&gt;2,$O$2,IF(P24&gt;0,$P$2,IF(Q24&gt;2,$P$2,IF(Q24&gt;0,$Q$2,IF(R24&gt;2,$Q$2,IF(R24&gt;0,$R$2,IF(S24&gt;2,$R$2,$S$2))))))))</f>
        <v>XS</v>
      </c>
      <c r="U25" s="66" t="str">
        <f>CONCATENATE(U24," semanas")</f>
        <v>0 semanas</v>
      </c>
      <c r="V25" s="66"/>
      <c r="W25" s="66"/>
      <c r="X25" s="66"/>
      <c r="Y25" s="66"/>
      <c r="Z25" s="66"/>
      <c r="AA25" s="66"/>
      <c r="AB25" s="66"/>
      <c r="AC25" s="66">
        <f>SUM(AC3:AC22)</f>
        <v>0</v>
      </c>
    </row>
    <row r="26" spans="1:29" x14ac:dyDescent="0.2">
      <c r="A26" s="169"/>
      <c r="B26" s="56" t="s">
        <v>92</v>
      </c>
      <c r="C26" s="56" t="s">
        <v>48</v>
      </c>
      <c r="D26" s="257" t="s">
        <v>93</v>
      </c>
      <c r="E26" s="257"/>
      <c r="F26" s="257" t="s">
        <v>94</v>
      </c>
      <c r="G26" s="257"/>
      <c r="T26" s="18"/>
      <c r="AC26"/>
    </row>
    <row r="27" spans="1:29" x14ac:dyDescent="0.2">
      <c r="A27" s="170" t="s">
        <v>61</v>
      </c>
      <c r="B27" s="19">
        <v>1</v>
      </c>
      <c r="C27" s="57">
        <v>165000</v>
      </c>
      <c r="D27" s="259" t="s">
        <v>95</v>
      </c>
      <c r="E27" s="259"/>
      <c r="F27" s="258" t="s">
        <v>96</v>
      </c>
      <c r="G27" s="258"/>
      <c r="T27" s="18"/>
      <c r="AC27"/>
    </row>
    <row r="28" spans="1:29" x14ac:dyDescent="0.2">
      <c r="A28" s="170" t="s">
        <v>60</v>
      </c>
      <c r="B28" s="19">
        <v>2</v>
      </c>
      <c r="C28" s="57">
        <f>C27*2</f>
        <v>330000</v>
      </c>
      <c r="D28" s="259" t="s">
        <v>97</v>
      </c>
      <c r="E28" s="259"/>
      <c r="F28" s="251" t="s">
        <v>98</v>
      </c>
      <c r="G28" s="252"/>
      <c r="T28" s="18"/>
      <c r="AC28"/>
    </row>
    <row r="29" spans="1:29" x14ac:dyDescent="0.2">
      <c r="A29" s="170" t="s">
        <v>59</v>
      </c>
      <c r="B29" s="19">
        <v>4</v>
      </c>
      <c r="C29" s="57">
        <f>C28*2</f>
        <v>660000</v>
      </c>
      <c r="D29" s="259" t="s">
        <v>99</v>
      </c>
      <c r="E29" s="259"/>
      <c r="F29" s="251" t="s">
        <v>98</v>
      </c>
      <c r="G29" s="252"/>
      <c r="T29" s="18"/>
      <c r="AC29"/>
    </row>
    <row r="30" spans="1:29" x14ac:dyDescent="0.2">
      <c r="A30" s="170" t="s">
        <v>58</v>
      </c>
      <c r="B30" s="19">
        <v>6</v>
      </c>
      <c r="C30" s="57">
        <v>990000</v>
      </c>
      <c r="D30" s="259" t="s">
        <v>100</v>
      </c>
      <c r="E30" s="259"/>
      <c r="F30" s="251" t="s">
        <v>98</v>
      </c>
      <c r="G30" s="252"/>
      <c r="T30" s="18"/>
      <c r="AC30"/>
    </row>
    <row r="31" spans="1:29" x14ac:dyDescent="0.2">
      <c r="A31" s="170" t="s">
        <v>57</v>
      </c>
      <c r="B31" s="19">
        <v>8</v>
      </c>
      <c r="C31" s="57">
        <v>1320000</v>
      </c>
      <c r="D31" s="259" t="s">
        <v>101</v>
      </c>
      <c r="E31" s="259"/>
      <c r="F31" s="251" t="s">
        <v>98</v>
      </c>
      <c r="G31" s="252"/>
      <c r="T31" s="18"/>
      <c r="AC31"/>
    </row>
    <row r="32" spans="1:29" x14ac:dyDescent="0.2">
      <c r="A32" s="169"/>
      <c r="B32" s="55"/>
      <c r="C32" s="62"/>
      <c r="D32" s="62"/>
      <c r="E32" s="62"/>
      <c r="F32" s="62"/>
      <c r="G32" s="62"/>
      <c r="T32" s="18"/>
      <c r="AC32"/>
    </row>
  </sheetData>
  <sheetProtection algorithmName="SHA-512" hashValue="ah8akn0RxbsWfpGo6XJqqRq+YpmJWM+0i2T36cEz2S2XpxeziYDIZkmqOTWrKEYN3bsF0tLjDjZib5DHz9OxLA==" saltValue="X44hE4HoGzzxBA8Mnrql8w==" spinCount="100000" sheet="1" objects="1" scenarios="1" formatCells="0" formatRows="0"/>
  <protectedRanges>
    <protectedRange sqref="B3:N22" name="Rango1"/>
  </protectedRanges>
  <mergeCells count="27">
    <mergeCell ref="T1:T2"/>
    <mergeCell ref="U1:U2"/>
    <mergeCell ref="AC1:AC2"/>
    <mergeCell ref="V1:AB1"/>
    <mergeCell ref="A1:A2"/>
    <mergeCell ref="O1:S1"/>
    <mergeCell ref="H1:N1"/>
    <mergeCell ref="G1:G2"/>
    <mergeCell ref="B1:B2"/>
    <mergeCell ref="C1:C2"/>
    <mergeCell ref="D1:D2"/>
    <mergeCell ref="E1:E2"/>
    <mergeCell ref="F1:F2"/>
    <mergeCell ref="F31:G31"/>
    <mergeCell ref="M25:S25"/>
    <mergeCell ref="B25:G25"/>
    <mergeCell ref="F29:G29"/>
    <mergeCell ref="F30:G30"/>
    <mergeCell ref="F26:G26"/>
    <mergeCell ref="F27:G27"/>
    <mergeCell ref="D30:E30"/>
    <mergeCell ref="D31:E31"/>
    <mergeCell ref="D26:E26"/>
    <mergeCell ref="D27:E27"/>
    <mergeCell ref="D28:E28"/>
    <mergeCell ref="D29:E29"/>
    <mergeCell ref="F28:G28"/>
  </mergeCells>
  <dataValidations count="5">
    <dataValidation type="list" allowBlank="1" showInputMessage="1" showErrorMessage="1" sqref="I3:N22" xr:uid="{23B74A6B-3A2C-422E-97C2-C4A5C7BE5026}">
      <formula1>"XL, L, M, S, XS"</formula1>
    </dataValidation>
    <dataValidation type="list" allowBlank="1" showInputMessage="1" showErrorMessage="1" sqref="F3:F23" xr:uid="{EF89E58A-616F-44FB-99C5-7871712B2AA6}">
      <formula1>"SI, NO"</formula1>
    </dataValidation>
    <dataValidation type="list" allowBlank="1" showInputMessage="1" showErrorMessage="1" sqref="G3:G23" xr:uid="{843919AF-5509-4826-A76A-76B2853853F8}">
      <formula1>$A$3:$A$22</formula1>
    </dataValidation>
    <dataValidation type="list" allowBlank="1" showInputMessage="1" showErrorMessage="1" sqref="E3:E22" xr:uid="{9B49DE76-C409-4B86-BC6E-0B7220006539}">
      <formula1>"MVP1, MVP2, MVP3"</formula1>
    </dataValidation>
    <dataValidation type="list" allowBlank="1" showInputMessage="1" showErrorMessage="1" sqref="H3:H22" xr:uid="{CF329A36-EF31-4505-8440-5A21336129D5}">
      <formula1>"SI"</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92377-D0D5-465F-933B-4E8C6A3F863F}">
  <dimension ref="A1:X44"/>
  <sheetViews>
    <sheetView zoomScaleNormal="70" workbookViewId="0">
      <selection activeCell="G24" sqref="G24"/>
    </sheetView>
  </sheetViews>
  <sheetFormatPr baseColWidth="10" defaultColWidth="0" defaultRowHeight="14" x14ac:dyDescent="0.2"/>
  <cols>
    <col min="1" max="23" width="9.1640625" style="8" customWidth="1"/>
    <col min="24" max="24" width="10.83203125" style="8" customWidth="1"/>
    <col min="25" max="16384" width="10.83203125" style="8" hidden="1"/>
  </cols>
  <sheetData>
    <row r="1" spans="1:23" s="5" customFormat="1" ht="48.5" customHeight="1" x14ac:dyDescent="0.2">
      <c r="A1" s="33"/>
      <c r="B1" s="34"/>
      <c r="C1" s="34"/>
      <c r="D1" s="34"/>
      <c r="E1" s="34"/>
      <c r="F1" s="34"/>
      <c r="G1" s="34"/>
      <c r="H1" s="34"/>
      <c r="I1" s="34"/>
      <c r="J1" s="34"/>
      <c r="K1" s="174" t="s">
        <v>102</v>
      </c>
      <c r="L1" s="173"/>
      <c r="M1" s="34"/>
      <c r="N1" s="34"/>
      <c r="O1" s="34"/>
      <c r="P1" s="34"/>
      <c r="Q1" s="34"/>
      <c r="R1" s="34"/>
      <c r="S1" s="34"/>
      <c r="T1" s="34"/>
      <c r="U1" s="34"/>
      <c r="V1" s="34"/>
      <c r="W1" s="34"/>
    </row>
    <row r="2" spans="1:23" s="5" customFormat="1" ht="13" customHeight="1" x14ac:dyDescent="0.2">
      <c r="A2" s="33"/>
      <c r="B2" s="300" t="s">
        <v>103</v>
      </c>
      <c r="C2" s="300"/>
      <c r="D2" s="300"/>
      <c r="E2" s="300"/>
      <c r="F2" s="300"/>
      <c r="G2" s="300"/>
      <c r="H2" s="300"/>
      <c r="I2" s="300"/>
      <c r="J2" s="300"/>
      <c r="K2" s="300"/>
      <c r="L2" s="300"/>
      <c r="M2" s="300"/>
      <c r="N2" s="300"/>
      <c r="O2" s="300"/>
      <c r="P2" s="300"/>
      <c r="Q2" s="300"/>
      <c r="R2" s="300"/>
      <c r="S2" s="300"/>
      <c r="T2" s="300"/>
      <c r="U2" s="300"/>
      <c r="V2" s="300"/>
      <c r="W2" s="300"/>
    </row>
    <row r="3" spans="1:23" s="5" customFormat="1" ht="49" customHeight="1" x14ac:dyDescent="0.2">
      <c r="A3" s="33"/>
      <c r="B3" s="300"/>
      <c r="C3" s="300"/>
      <c r="D3" s="300"/>
      <c r="E3" s="300"/>
      <c r="F3" s="300"/>
      <c r="G3" s="300"/>
      <c r="H3" s="300"/>
      <c r="I3" s="300"/>
      <c r="J3" s="300"/>
      <c r="K3" s="300"/>
      <c r="L3" s="300"/>
      <c r="M3" s="300"/>
      <c r="N3" s="300"/>
      <c r="O3" s="300"/>
      <c r="P3" s="300"/>
      <c r="Q3" s="300"/>
      <c r="R3" s="300"/>
      <c r="S3" s="300"/>
      <c r="T3" s="300"/>
      <c r="U3" s="300"/>
      <c r="V3" s="300"/>
      <c r="W3" s="300"/>
    </row>
    <row r="4" spans="1:23" s="5" customFormat="1" x14ac:dyDescent="0.2">
      <c r="A4" s="33"/>
      <c r="B4" s="6"/>
      <c r="C4" s="7"/>
      <c r="D4" s="7"/>
      <c r="E4" s="7"/>
      <c r="F4" s="7"/>
      <c r="G4" s="7"/>
      <c r="H4" s="7"/>
      <c r="I4" s="7"/>
      <c r="J4" s="7"/>
      <c r="K4" s="7"/>
      <c r="L4" s="7"/>
    </row>
    <row r="5" spans="1:23" x14ac:dyDescent="0.2">
      <c r="A5" s="35"/>
    </row>
    <row r="6" spans="1:23" x14ac:dyDescent="0.2">
      <c r="A6" s="35"/>
    </row>
    <row r="7" spans="1:23" x14ac:dyDescent="0.2">
      <c r="A7" s="35"/>
    </row>
    <row r="8" spans="1:23" x14ac:dyDescent="0.2">
      <c r="A8" s="35"/>
    </row>
    <row r="9" spans="1:23" x14ac:dyDescent="0.2">
      <c r="A9" s="35"/>
    </row>
    <row r="10" spans="1:23" x14ac:dyDescent="0.2">
      <c r="A10" s="35"/>
    </row>
    <row r="11" spans="1:23" x14ac:dyDescent="0.2">
      <c r="A11" s="35"/>
    </row>
    <row r="12" spans="1:23" x14ac:dyDescent="0.2">
      <c r="A12" s="35"/>
    </row>
    <row r="13" spans="1:23" x14ac:dyDescent="0.2">
      <c r="A13" s="35"/>
    </row>
    <row r="14" spans="1:23" x14ac:dyDescent="0.2">
      <c r="A14" s="35"/>
    </row>
    <row r="15" spans="1:23" x14ac:dyDescent="0.2">
      <c r="A15" s="35"/>
    </row>
    <row r="16" spans="1:23" x14ac:dyDescent="0.2">
      <c r="A16" s="35"/>
    </row>
    <row r="17" spans="1:1" x14ac:dyDescent="0.2">
      <c r="A17" s="35"/>
    </row>
    <row r="18" spans="1:1" x14ac:dyDescent="0.2">
      <c r="A18" s="35"/>
    </row>
    <row r="19" spans="1:1" x14ac:dyDescent="0.2">
      <c r="A19" s="35"/>
    </row>
    <row r="20" spans="1:1" x14ac:dyDescent="0.2">
      <c r="A20" s="35"/>
    </row>
    <row r="21" spans="1:1" x14ac:dyDescent="0.2">
      <c r="A21" s="35"/>
    </row>
    <row r="22" spans="1:1" x14ac:dyDescent="0.2">
      <c r="A22" s="35"/>
    </row>
    <row r="23" spans="1:1" x14ac:dyDescent="0.2">
      <c r="A23" s="35"/>
    </row>
    <row r="24" spans="1:1" x14ac:dyDescent="0.2">
      <c r="A24" s="35"/>
    </row>
    <row r="25" spans="1:1" x14ac:dyDescent="0.2">
      <c r="A25" s="35"/>
    </row>
    <row r="26" spans="1:1" x14ac:dyDescent="0.2">
      <c r="A26" s="35"/>
    </row>
    <row r="27" spans="1:1" x14ac:dyDescent="0.2">
      <c r="A27" s="35"/>
    </row>
    <row r="28" spans="1:1" x14ac:dyDescent="0.2">
      <c r="A28" s="35"/>
    </row>
    <row r="29" spans="1:1" x14ac:dyDescent="0.2">
      <c r="A29" s="35"/>
    </row>
    <row r="30" spans="1:1" x14ac:dyDescent="0.2">
      <c r="A30" s="35"/>
    </row>
    <row r="31" spans="1:1" x14ac:dyDescent="0.2">
      <c r="A31" s="35"/>
    </row>
    <row r="32" spans="1:1" x14ac:dyDescent="0.2">
      <c r="A32" s="35"/>
    </row>
    <row r="33" spans="1:1" x14ac:dyDescent="0.2">
      <c r="A33" s="35"/>
    </row>
    <row r="34" spans="1:1" x14ac:dyDescent="0.2">
      <c r="A34" s="35"/>
    </row>
    <row r="35" spans="1:1" x14ac:dyDescent="0.2">
      <c r="A35" s="35"/>
    </row>
    <row r="36" spans="1:1" x14ac:dyDescent="0.2">
      <c r="A36" s="35"/>
    </row>
    <row r="37" spans="1:1" x14ac:dyDescent="0.2">
      <c r="A37" s="35"/>
    </row>
    <row r="38" spans="1:1" x14ac:dyDescent="0.2">
      <c r="A38" s="35"/>
    </row>
    <row r="39" spans="1:1" x14ac:dyDescent="0.2">
      <c r="A39" s="35"/>
    </row>
    <row r="40" spans="1:1" x14ac:dyDescent="0.2">
      <c r="A40" s="35"/>
    </row>
    <row r="41" spans="1:1" x14ac:dyDescent="0.2">
      <c r="A41" s="35"/>
    </row>
    <row r="42" spans="1:1" x14ac:dyDescent="0.2">
      <c r="A42" s="35"/>
    </row>
    <row r="43" spans="1:1" x14ac:dyDescent="0.2">
      <c r="A43" s="35"/>
    </row>
    <row r="44" spans="1:1" x14ac:dyDescent="0.2">
      <c r="A44" s="35"/>
    </row>
  </sheetData>
  <mergeCells count="1">
    <mergeCell ref="B2:W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0FC02-506C-471B-9A95-80ADFC1F708B}">
  <dimension ref="A1:XFC32"/>
  <sheetViews>
    <sheetView showGridLines="0" topLeftCell="A8" zoomScale="162" zoomScaleNormal="80" workbookViewId="0">
      <selection activeCell="F12" sqref="F12"/>
    </sheetView>
  </sheetViews>
  <sheetFormatPr baseColWidth="10" defaultColWidth="0" defaultRowHeight="15" zeroHeight="1" x14ac:dyDescent="0.2"/>
  <cols>
    <col min="1" max="1" width="2.5" style="2" customWidth="1"/>
    <col min="2" max="2" width="42.1640625" style="2" customWidth="1"/>
    <col min="3" max="3" width="17.83203125" style="3" customWidth="1"/>
    <col min="4" max="4" width="10.5" style="2" bestFit="1" customWidth="1"/>
    <col min="5" max="5" width="17.5" style="9" bestFit="1" customWidth="1"/>
    <col min="6" max="6" width="12.83203125" style="9" bestFit="1" customWidth="1"/>
    <col min="7" max="7" width="10.6640625" style="2" bestFit="1" customWidth="1"/>
    <col min="8" max="8" width="32.5" style="2" customWidth="1"/>
    <col min="9" max="10" width="2.5" style="2" customWidth="1"/>
    <col min="11" max="12" width="5.33203125" style="2" hidden="1" customWidth="1"/>
    <col min="13" max="13" width="3.5" style="2" hidden="1" customWidth="1"/>
    <col min="14" max="14" width="5.33203125" style="2" hidden="1" customWidth="1"/>
    <col min="15" max="15" width="9.5" style="2" hidden="1" customWidth="1"/>
    <col min="16" max="16" width="4.5" style="2" hidden="1" customWidth="1"/>
    <col min="17" max="16383" width="16.5" style="2" hidden="1"/>
    <col min="16384" max="16384" width="10.1640625" style="2" hidden="1" customWidth="1"/>
  </cols>
  <sheetData>
    <row r="1" spans="2:16" ht="5" customHeight="1" thickBot="1" x14ac:dyDescent="0.25"/>
    <row r="2" spans="2:16" ht="22" thickBot="1" x14ac:dyDescent="0.25">
      <c r="B2" s="302" t="s">
        <v>104</v>
      </c>
      <c r="C2" s="303"/>
      <c r="D2" s="303"/>
      <c r="E2" s="303"/>
      <c r="F2" s="303"/>
      <c r="G2" s="303"/>
      <c r="H2" s="303"/>
      <c r="I2" s="303"/>
    </row>
    <row r="3" spans="2:16" ht="16" thickBot="1" x14ac:dyDescent="0.25">
      <c r="E3" s="10"/>
      <c r="F3" s="10"/>
      <c r="G3" s="10"/>
    </row>
    <row r="4" spans="2:16" ht="16" thickBot="1" x14ac:dyDescent="0.25">
      <c r="B4" s="304" t="s">
        <v>104</v>
      </c>
      <c r="C4" s="305"/>
      <c r="D4" s="305"/>
      <c r="E4" s="137" t="s">
        <v>105</v>
      </c>
      <c r="F4" s="75" t="s">
        <v>92</v>
      </c>
      <c r="G4" s="10"/>
      <c r="H4" s="147" t="s">
        <v>106</v>
      </c>
    </row>
    <row r="5" spans="2:16" ht="16" thickBot="1" x14ac:dyDescent="0.25">
      <c r="B5" s="124" t="s">
        <v>107</v>
      </c>
      <c r="C5" s="125" t="s">
        <v>108</v>
      </c>
      <c r="D5" s="126" t="s">
        <v>69</v>
      </c>
      <c r="E5" s="127">
        <v>1</v>
      </c>
      <c r="F5" s="149">
        <f>'Epic Backlog'!$U$24+H5</f>
        <v>0</v>
      </c>
      <c r="G5" s="10"/>
      <c r="H5" s="148">
        <v>0</v>
      </c>
    </row>
    <row r="6" spans="2:16" x14ac:dyDescent="0.2">
      <c r="B6" s="77" t="s">
        <v>23</v>
      </c>
      <c r="C6" s="73" t="s">
        <v>109</v>
      </c>
      <c r="D6" s="74" t="s">
        <v>69</v>
      </c>
      <c r="E6" s="158">
        <v>1</v>
      </c>
      <c r="F6" s="159">
        <f>'Epic Backlog'!$U$24+H5</f>
        <v>0</v>
      </c>
      <c r="G6" s="10"/>
    </row>
    <row r="7" spans="2:16" ht="16" thickBot="1" x14ac:dyDescent="0.25">
      <c r="B7" s="129" t="s">
        <v>110</v>
      </c>
      <c r="C7" s="130" t="s">
        <v>111</v>
      </c>
      <c r="D7" s="131" t="s">
        <v>69</v>
      </c>
      <c r="E7" s="127">
        <v>1</v>
      </c>
      <c r="F7" s="149">
        <f>'Epic Backlog'!$U$24+$H$5</f>
        <v>0</v>
      </c>
      <c r="G7" s="10"/>
    </row>
    <row r="8" spans="2:16" ht="16" thickBot="1" x14ac:dyDescent="0.25">
      <c r="E8" s="10"/>
      <c r="F8" s="10"/>
      <c r="G8" s="10"/>
    </row>
    <row r="9" spans="2:16" s="10" customFormat="1" x14ac:dyDescent="0.2">
      <c r="C9" s="89" t="s">
        <v>105</v>
      </c>
      <c r="D9" s="90" t="s">
        <v>92</v>
      </c>
      <c r="E9" s="151"/>
      <c r="F9" s="132"/>
      <c r="G9" s="132"/>
      <c r="H9" s="132"/>
      <c r="I9" s="132"/>
      <c r="J9" s="132"/>
      <c r="K9" s="132"/>
      <c r="L9" s="132"/>
      <c r="M9" s="151"/>
      <c r="N9" s="2"/>
      <c r="O9" s="2"/>
      <c r="P9" s="2"/>
    </row>
    <row r="10" spans="2:16" s="10" customFormat="1" x14ac:dyDescent="0.2">
      <c r="B10" s="72" t="s">
        <v>27</v>
      </c>
      <c r="C10" s="161">
        <f>IF('Epic Backlog'!H23&lt;20,2,1)</f>
        <v>2</v>
      </c>
      <c r="D10" s="160">
        <f>'Epic Backlog'!$U$24+$H$5</f>
        <v>0</v>
      </c>
      <c r="E10" s="151"/>
      <c r="F10" s="133"/>
      <c r="G10" s="133"/>
      <c r="H10" s="133"/>
      <c r="I10" s="133"/>
      <c r="J10" s="133"/>
      <c r="K10" s="133"/>
      <c r="L10" s="133"/>
      <c r="M10" s="151"/>
      <c r="N10" s="2"/>
      <c r="O10" s="2"/>
      <c r="P10" s="2"/>
    </row>
    <row r="11" spans="2:16" s="10" customFormat="1" x14ac:dyDescent="0.2">
      <c r="B11" s="76" t="s">
        <v>112</v>
      </c>
      <c r="C11" s="162">
        <f>IF('Epic Backlog'!H23&lt;20,2,1)</f>
        <v>2</v>
      </c>
      <c r="D11" s="150">
        <f>'Epic Backlog'!$U$24+$H$5</f>
        <v>0</v>
      </c>
      <c r="E11" s="151"/>
      <c r="F11" s="133"/>
      <c r="G11" s="133"/>
      <c r="H11" s="133"/>
      <c r="I11" s="133"/>
      <c r="J11" s="133"/>
      <c r="K11" s="133"/>
      <c r="L11" s="133"/>
      <c r="M11" s="151"/>
      <c r="N11" s="2"/>
      <c r="O11" s="2"/>
      <c r="P11" s="2"/>
    </row>
    <row r="12" spans="2:16" s="10" customFormat="1" x14ac:dyDescent="0.2">
      <c r="B12" s="72" t="s">
        <v>113</v>
      </c>
      <c r="C12" s="161">
        <f>SUM(F12:K12)</f>
        <v>1</v>
      </c>
      <c r="D12" s="160">
        <f>'Epic Backlog'!$U$24+$H$5</f>
        <v>0</v>
      </c>
      <c r="E12" s="151"/>
      <c r="F12" s="133">
        <f>IF('Epic Backlog'!H23&lt;20,1,0)</f>
        <v>1</v>
      </c>
      <c r="G12" s="133">
        <f>IF('Epic Backlog'!I23&lt;20,1,0)</f>
        <v>0</v>
      </c>
      <c r="H12" s="133">
        <f>IF('Epic Backlog'!J23&lt;20,1,0)</f>
        <v>0</v>
      </c>
      <c r="I12" s="133">
        <f>IF('Epic Backlog'!K23&lt;20,1,0)</f>
        <v>0</v>
      </c>
      <c r="J12" s="133">
        <f>IF('Epic Backlog'!L23&lt;20,1,0)</f>
        <v>0</v>
      </c>
      <c r="K12" s="133">
        <f>IF('Epic Backlog'!M23&lt;20,1,0)</f>
        <v>0</v>
      </c>
      <c r="L12" s="133">
        <f>IF('Epic Backlog'!N23&lt;20,1,0)</f>
        <v>0</v>
      </c>
      <c r="M12" s="151"/>
      <c r="N12" s="2"/>
      <c r="O12" s="2"/>
      <c r="P12" s="2"/>
    </row>
    <row r="13" spans="2:16" s="10" customFormat="1" x14ac:dyDescent="0.2">
      <c r="E13" s="2"/>
      <c r="F13" s="2"/>
      <c r="G13" s="2"/>
      <c r="H13" s="2"/>
      <c r="I13" s="2"/>
      <c r="J13" s="2"/>
      <c r="K13" s="2"/>
      <c r="L13" s="2"/>
      <c r="M13" s="2"/>
      <c r="N13" s="2"/>
      <c r="O13" s="2"/>
      <c r="P13" s="2"/>
    </row>
    <row r="14" spans="2:16" s="10" customFormat="1" ht="16" thickBot="1" x14ac:dyDescent="0.25"/>
    <row r="15" spans="2:16" ht="22" thickBot="1" x14ac:dyDescent="0.25">
      <c r="B15" s="302" t="s">
        <v>114</v>
      </c>
      <c r="C15" s="303"/>
      <c r="D15" s="303"/>
      <c r="E15" s="303"/>
      <c r="F15" s="303"/>
      <c r="G15" s="303"/>
      <c r="H15" s="303"/>
      <c r="I15" s="303"/>
    </row>
    <row r="16" spans="2:16" x14ac:dyDescent="0.2">
      <c r="C16" s="2"/>
    </row>
    <row r="17" spans="2:10" x14ac:dyDescent="0.2">
      <c r="B17" s="306" t="s">
        <v>115</v>
      </c>
      <c r="C17" s="306"/>
      <c r="D17" s="128" t="s">
        <v>116</v>
      </c>
      <c r="E17" s="128" t="s">
        <v>105</v>
      </c>
      <c r="F17" s="128" t="s">
        <v>117</v>
      </c>
      <c r="G17" s="128" t="s">
        <v>92</v>
      </c>
      <c r="H17" s="128" t="s">
        <v>48</v>
      </c>
    </row>
    <row r="18" spans="2:10" x14ac:dyDescent="0.2">
      <c r="B18" s="122" t="s">
        <v>118</v>
      </c>
      <c r="C18" s="123" t="s">
        <v>108</v>
      </c>
      <c r="D18" s="138" t="s">
        <v>69</v>
      </c>
      <c r="E18" s="119">
        <f>IF(D18="SI",1,0)</f>
        <v>1</v>
      </c>
      <c r="F18" s="120">
        <f>IF(D18="NO", 0,28000)</f>
        <v>28000</v>
      </c>
      <c r="G18" s="150">
        <f>'Epic Backlog'!$U$24+$H$5</f>
        <v>0</v>
      </c>
      <c r="H18" s="171">
        <f>(F18*G18)*E18</f>
        <v>0</v>
      </c>
    </row>
    <row r="19" spans="2:10" x14ac:dyDescent="0.2">
      <c r="B19" s="122" t="s">
        <v>119</v>
      </c>
      <c r="C19" s="123" t="s">
        <v>120</v>
      </c>
      <c r="D19" s="138" t="s">
        <v>121</v>
      </c>
      <c r="E19" s="119">
        <f>IF(D19="SI",1,0)</f>
        <v>0</v>
      </c>
      <c r="F19" s="120">
        <v>44245</v>
      </c>
      <c r="G19" s="150">
        <f>'Epic Backlog'!$U$24+$H$5</f>
        <v>0</v>
      </c>
      <c r="H19" s="171">
        <f>((IF(J19=0,INT(I19),INT(I19)+1))*F19)*E19</f>
        <v>0</v>
      </c>
      <c r="I19" s="172">
        <f>G19/4</f>
        <v>0</v>
      </c>
      <c r="J19" s="9">
        <f>ROUND((I19 - INT(I19)) * 10^LEN(FIXED(I19)), 0)</f>
        <v>0</v>
      </c>
    </row>
    <row r="20" spans="2:10" x14ac:dyDescent="0.2">
      <c r="B20" s="122" t="s">
        <v>122</v>
      </c>
      <c r="C20" s="123" t="s">
        <v>120</v>
      </c>
      <c r="D20" s="138" t="s">
        <v>69</v>
      </c>
      <c r="E20" s="119">
        <f>IF(D20="SI",1,0)</f>
        <v>1</v>
      </c>
      <c r="F20" s="120">
        <v>57245</v>
      </c>
      <c r="G20" s="150">
        <f>'Epic Backlog'!$U$24+$H$5</f>
        <v>0</v>
      </c>
      <c r="H20" s="171">
        <f>((IF(J20=0,INT(I20),INT(I20)+1))*F20)*E20</f>
        <v>0</v>
      </c>
      <c r="I20" s="172">
        <f>G20/4</f>
        <v>0</v>
      </c>
      <c r="J20" s="9">
        <f>ROUND((I20 - INT(I20)) * 10^LEN(FIXED(I20)), 0)</f>
        <v>0</v>
      </c>
    </row>
    <row r="21" spans="2:10" x14ac:dyDescent="0.2">
      <c r="B21" s="76" t="s">
        <v>123</v>
      </c>
      <c r="C21" s="123" t="s">
        <v>124</v>
      </c>
      <c r="D21" s="79" t="s">
        <v>69</v>
      </c>
      <c r="E21" s="119">
        <f>IF(D21="SI",1,0)</f>
        <v>1</v>
      </c>
      <c r="F21" s="120">
        <f>IF('Epic Backlog'!T25="L",22500,IF('Epic Backlog'!T25="XL",22500,0))</f>
        <v>0</v>
      </c>
      <c r="G21" s="150">
        <f>'Epic Backlog'!$U$24+$H$5</f>
        <v>0</v>
      </c>
      <c r="H21" s="171">
        <f>(F21*G21)*E21</f>
        <v>0</v>
      </c>
    </row>
    <row r="22" spans="2:10" x14ac:dyDescent="0.2">
      <c r="B22" s="68"/>
      <c r="C22" s="69"/>
      <c r="D22" s="67"/>
      <c r="E22" s="67"/>
      <c r="F22" s="70"/>
      <c r="G22" s="71"/>
      <c r="H22" s="70"/>
    </row>
    <row r="23" spans="2:10" ht="16" thickBot="1" x14ac:dyDescent="0.25">
      <c r="B23" s="68"/>
      <c r="C23" s="69"/>
      <c r="D23" s="67"/>
      <c r="E23" s="67"/>
      <c r="F23" s="70"/>
      <c r="G23" s="71"/>
      <c r="H23" s="70"/>
    </row>
    <row r="24" spans="2:10" ht="16" thickBot="1" x14ac:dyDescent="0.25">
      <c r="B24" s="307" t="s">
        <v>125</v>
      </c>
      <c r="C24" s="308"/>
      <c r="D24" s="308"/>
      <c r="E24" s="308"/>
      <c r="F24" s="308"/>
      <c r="G24" s="308"/>
      <c r="H24" s="309"/>
    </row>
    <row r="25" spans="2:10" x14ac:dyDescent="0.2">
      <c r="B25" s="115" t="s">
        <v>115</v>
      </c>
      <c r="C25" s="116"/>
      <c r="D25" s="117" t="s">
        <v>116</v>
      </c>
      <c r="E25" s="118" t="s">
        <v>105</v>
      </c>
      <c r="F25" s="118" t="s">
        <v>117</v>
      </c>
      <c r="G25" s="118" t="s">
        <v>92</v>
      </c>
      <c r="H25" s="118" t="s">
        <v>48</v>
      </c>
    </row>
    <row r="26" spans="2:10" x14ac:dyDescent="0.2">
      <c r="B26" s="76" t="s">
        <v>126</v>
      </c>
      <c r="C26" s="78" t="s">
        <v>127</v>
      </c>
      <c r="D26" s="79" t="s">
        <v>69</v>
      </c>
      <c r="E26" s="119">
        <f>IF(D26="SI",1,0)</f>
        <v>1</v>
      </c>
      <c r="F26" s="120">
        <f>(650*40)</f>
        <v>26000</v>
      </c>
      <c r="G26" s="150">
        <f>'Epic Backlog'!$U$24+$H$5</f>
        <v>0</v>
      </c>
      <c r="H26" s="120">
        <f>(F26*G26)*E26</f>
        <v>0</v>
      </c>
    </row>
    <row r="27" spans="2:10" x14ac:dyDescent="0.2">
      <c r="B27" s="76" t="s">
        <v>128</v>
      </c>
      <c r="C27" s="78" t="s">
        <v>127</v>
      </c>
      <c r="D27" s="79" t="s">
        <v>69</v>
      </c>
      <c r="E27" s="119">
        <f>IF(D27="SI",1,0)</f>
        <v>1</v>
      </c>
      <c r="F27" s="120">
        <f>(900*40)</f>
        <v>36000</v>
      </c>
      <c r="G27" s="150">
        <f>'Epic Backlog'!$U$24+$H$5</f>
        <v>0</v>
      </c>
      <c r="H27" s="120">
        <f>(F27*G27)*E27</f>
        <v>0</v>
      </c>
    </row>
    <row r="28" spans="2:10" ht="16" thickBot="1" x14ac:dyDescent="0.25">
      <c r="B28" s="68"/>
      <c r="C28" s="69"/>
      <c r="D28" s="67"/>
      <c r="E28" s="67"/>
      <c r="F28" s="70"/>
      <c r="G28" s="71"/>
      <c r="H28" s="67"/>
    </row>
    <row r="29" spans="2:10" ht="17" thickTop="1" thickBot="1" x14ac:dyDescent="0.25">
      <c r="B29" s="68"/>
      <c r="C29" s="69"/>
      <c r="D29" s="67"/>
      <c r="E29" s="67"/>
      <c r="F29" s="301" t="s">
        <v>91</v>
      </c>
      <c r="G29" s="301"/>
      <c r="H29" s="66">
        <f>H27+H26+H21+H19+H18+H20</f>
        <v>0</v>
      </c>
    </row>
    <row r="30" spans="2:10" ht="16" thickTop="1" x14ac:dyDescent="0.2">
      <c r="C30" s="2"/>
      <c r="E30" s="2"/>
      <c r="F30" s="2"/>
    </row>
    <row r="31" spans="2:10" x14ac:dyDescent="0.2">
      <c r="C31" s="2"/>
      <c r="E31" s="2"/>
      <c r="F31" s="2"/>
    </row>
    <row r="32" spans="2:10" hidden="1" x14ac:dyDescent="0.2">
      <c r="B32" s="68"/>
      <c r="C32" s="69"/>
      <c r="D32" s="67"/>
      <c r="E32" s="67"/>
      <c r="F32" s="70"/>
      <c r="G32" s="71"/>
      <c r="H32" s="70"/>
    </row>
  </sheetData>
  <sheetProtection algorithmName="SHA-512" hashValue="IKCzwrHUVvI2s09Z5AfRzuX4PYjuBgT57yTokYYofFEeye34pOXTZBDe6/eK/ZCKzhuIBq8xb+G7Dm0UJCjA1A==" saltValue="jFIVluQaUlLrFStTeUTtkw==" spinCount="100000" sheet="1" objects="1" scenarios="1"/>
  <protectedRanges>
    <protectedRange sqref="D19:D20" name="Rango6"/>
    <protectedRange sqref="D18" name="Rango5"/>
    <protectedRange sqref="D26:D27" name="Rango4"/>
    <protectedRange sqref="D18:D20" name="Rango3"/>
    <protectedRange sqref="C10:C12" name="Rango2"/>
    <protectedRange sqref="D5:E7" name="Rango1"/>
    <protectedRange sqref="H5" name="Rango7"/>
  </protectedRanges>
  <mergeCells count="6">
    <mergeCell ref="F29:G29"/>
    <mergeCell ref="B2:I2"/>
    <mergeCell ref="B4:D4"/>
    <mergeCell ref="B15:I15"/>
    <mergeCell ref="B17:C17"/>
    <mergeCell ref="B24:H24"/>
  </mergeCells>
  <dataValidations count="4">
    <dataValidation showInputMessage="1" showErrorMessage="1" sqref="E17 C6:C7 E4 B2 C9 C13:D14 C27 B26:C26 E25 B9:B24 B5:B7 B28:D29 B32:D32 F10:L12 D22:D23 D16:D17 C16:C23" xr:uid="{6FCE78B8-D81E-4142-9389-4894A7879E9A}"/>
    <dataValidation type="list" showInputMessage="1" showErrorMessage="1" sqref="D5:D7 D26:D29 D32 D18:D23" xr:uid="{F9F195C2-0BA3-44C8-A8E5-ABAA2410A88A}">
      <formula1>"SI, NO"</formula1>
    </dataValidation>
    <dataValidation type="whole" showInputMessage="1" showErrorMessage="1" prompt="Seleccione la cantidad de personas a ejecutar este rol" sqref="E32 E18:E23 E26:E29" xr:uid="{279365B1-E651-4745-89BB-F90982E0B12C}">
      <formula1>0</formula1>
      <formula2>10</formula2>
    </dataValidation>
    <dataValidation type="whole" showInputMessage="1" showErrorMessage="1" prompt="Seleccione la cantidad de personas a ejecutar este rol" sqref="E5:E7 C10:C12" xr:uid="{DA415C8B-1F55-43E6-8B3F-A0A3B5FCE9DF}">
      <formula1>1</formula1>
      <formula2>10</formula2>
    </dataValidation>
  </dataValidations>
  <pageMargins left="0.7" right="0.7" top="0.75" bottom="0.75" header="0.3" footer="0.3"/>
  <pageSetup orientation="portrait" r:id="rId1"/>
  <headerFooter>
    <oddFooter>&amp;C_x000D_&amp;1#&amp;"Calibri"&amp;10&amp;K000000 OXXO | Uso Interno</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5282-C43F-42A4-9BC9-717A8BB500B7}">
  <dimension ref="A1:L34"/>
  <sheetViews>
    <sheetView showGridLines="0" topLeftCell="C15" zoomScale="174" zoomScaleNormal="70" workbookViewId="0">
      <selection activeCell="H27" sqref="H27:H31"/>
    </sheetView>
  </sheetViews>
  <sheetFormatPr baseColWidth="10" defaultColWidth="0" defaultRowHeight="15" zeroHeight="1" x14ac:dyDescent="0.2"/>
  <cols>
    <col min="1" max="1" width="3.33203125" customWidth="1"/>
    <col min="2" max="2" width="2" bestFit="1" customWidth="1"/>
    <col min="3" max="3" width="40" customWidth="1"/>
    <col min="4" max="4" width="36.6640625" customWidth="1"/>
    <col min="5" max="5" width="100.5" customWidth="1"/>
    <col min="6" max="6" width="4.5" bestFit="1" customWidth="1"/>
    <col min="7" max="7" width="14.6640625" style="18" bestFit="1" customWidth="1"/>
    <col min="8" max="8" width="16.83203125" customWidth="1"/>
    <col min="9" max="9" width="16.6640625" style="12" bestFit="1" customWidth="1"/>
    <col min="10" max="10" width="10.83203125" customWidth="1"/>
    <col min="11" max="11" width="10.83203125" hidden="1" customWidth="1"/>
    <col min="12" max="12" width="94" hidden="1" customWidth="1"/>
    <col min="13" max="16384" width="10.83203125" hidden="1"/>
  </cols>
  <sheetData>
    <row r="1" spans="2:9" ht="16" thickBot="1" x14ac:dyDescent="0.25"/>
    <row r="2" spans="2:9" ht="16" thickBot="1" x14ac:dyDescent="0.25">
      <c r="B2" s="48" t="s">
        <v>129</v>
      </c>
      <c r="C2" s="49" t="s">
        <v>130</v>
      </c>
      <c r="D2" s="49" t="s">
        <v>131</v>
      </c>
      <c r="E2" s="49" t="s">
        <v>132</v>
      </c>
      <c r="F2" s="50" t="s">
        <v>133</v>
      </c>
      <c r="G2" s="58" t="s">
        <v>134</v>
      </c>
      <c r="H2" s="51" t="s">
        <v>135</v>
      </c>
      <c r="I2" s="52" t="s">
        <v>136</v>
      </c>
    </row>
    <row r="3" spans="2:9" ht="91" x14ac:dyDescent="0.2">
      <c r="B3" s="317">
        <v>1</v>
      </c>
      <c r="C3" s="321" t="s">
        <v>137</v>
      </c>
      <c r="D3" s="324" t="s">
        <v>138</v>
      </c>
      <c r="E3" s="26" t="s">
        <v>139</v>
      </c>
      <c r="F3" s="104" t="s">
        <v>57</v>
      </c>
      <c r="G3" s="105">
        <v>2415656.7200000002</v>
      </c>
      <c r="H3" s="359"/>
      <c r="I3" s="356">
        <f>IFERROR(VLOOKUP(H3,F3:G8,2,0),0)</f>
        <v>0</v>
      </c>
    </row>
    <row r="4" spans="2:9" ht="91" x14ac:dyDescent="0.2">
      <c r="B4" s="318"/>
      <c r="C4" s="322"/>
      <c r="D4" s="325"/>
      <c r="E4" s="27" t="s">
        <v>140</v>
      </c>
      <c r="F4" s="106" t="s">
        <v>58</v>
      </c>
      <c r="G4" s="105">
        <v>1215656.72</v>
      </c>
      <c r="H4" s="360"/>
      <c r="I4" s="357"/>
    </row>
    <row r="5" spans="2:9" ht="91" x14ac:dyDescent="0.2">
      <c r="B5" s="318"/>
      <c r="C5" s="322"/>
      <c r="D5" s="325"/>
      <c r="E5" s="29" t="s">
        <v>141</v>
      </c>
      <c r="F5" s="106" t="s">
        <v>59</v>
      </c>
      <c r="G5" s="105">
        <v>615656.72</v>
      </c>
      <c r="H5" s="360"/>
      <c r="I5" s="357"/>
    </row>
    <row r="6" spans="2:9" ht="91" x14ac:dyDescent="0.2">
      <c r="B6" s="318"/>
      <c r="C6" s="322"/>
      <c r="D6" s="325"/>
      <c r="E6" s="27" t="s">
        <v>142</v>
      </c>
      <c r="F6" s="106" t="s">
        <v>60</v>
      </c>
      <c r="G6" s="105">
        <v>375656.72</v>
      </c>
      <c r="H6" s="360"/>
      <c r="I6" s="357"/>
    </row>
    <row r="7" spans="2:9" ht="91" x14ac:dyDescent="0.2">
      <c r="B7" s="319"/>
      <c r="C7" s="322"/>
      <c r="D7" s="325"/>
      <c r="E7" s="27" t="s">
        <v>143</v>
      </c>
      <c r="F7" s="107" t="s">
        <v>61</v>
      </c>
      <c r="G7" s="105">
        <v>255656.72</v>
      </c>
      <c r="H7" s="360"/>
      <c r="I7" s="357"/>
    </row>
    <row r="8" spans="2:9" ht="16" thickBot="1" x14ac:dyDescent="0.25">
      <c r="B8" s="320"/>
      <c r="C8" s="323"/>
      <c r="D8" s="326"/>
      <c r="E8" s="30" t="s">
        <v>144</v>
      </c>
      <c r="F8" s="108" t="s">
        <v>144</v>
      </c>
      <c r="G8" s="109" t="s">
        <v>144</v>
      </c>
      <c r="H8" s="361"/>
      <c r="I8" s="358"/>
    </row>
    <row r="9" spans="2:9" x14ac:dyDescent="0.2">
      <c r="B9" s="310">
        <v>2</v>
      </c>
      <c r="C9" s="327" t="s">
        <v>145</v>
      </c>
      <c r="D9" s="331" t="s">
        <v>146</v>
      </c>
      <c r="E9" s="96" t="s">
        <v>147</v>
      </c>
      <c r="F9" s="91" t="s">
        <v>57</v>
      </c>
      <c r="G9" s="92">
        <v>496934.04</v>
      </c>
      <c r="H9" s="335"/>
      <c r="I9" s="338">
        <f>IFERROR(VLOOKUP(H9,F9:G14,2,0),0)</f>
        <v>0</v>
      </c>
    </row>
    <row r="10" spans="2:9" x14ac:dyDescent="0.2">
      <c r="B10" s="311"/>
      <c r="C10" s="328"/>
      <c r="D10" s="332"/>
      <c r="E10" s="97" t="s">
        <v>148</v>
      </c>
      <c r="F10" s="93" t="s">
        <v>58</v>
      </c>
      <c r="G10" s="92">
        <v>309718.56</v>
      </c>
      <c r="H10" s="336"/>
      <c r="I10" s="339"/>
    </row>
    <row r="11" spans="2:9" x14ac:dyDescent="0.2">
      <c r="B11" s="311"/>
      <c r="C11" s="328"/>
      <c r="D11" s="332"/>
      <c r="E11" s="97" t="s">
        <v>149</v>
      </c>
      <c r="F11" s="93" t="s">
        <v>59</v>
      </c>
      <c r="G11" s="92">
        <v>201679.08</v>
      </c>
      <c r="H11" s="336"/>
      <c r="I11" s="339"/>
    </row>
    <row r="12" spans="2:9" x14ac:dyDescent="0.2">
      <c r="B12" s="311"/>
      <c r="C12" s="328"/>
      <c r="D12" s="332"/>
      <c r="E12" s="97" t="s">
        <v>150</v>
      </c>
      <c r="F12" s="93" t="s">
        <v>60</v>
      </c>
      <c r="G12" s="92">
        <v>108039.6</v>
      </c>
      <c r="H12" s="336"/>
      <c r="I12" s="339"/>
    </row>
    <row r="13" spans="2:9" x14ac:dyDescent="0.2">
      <c r="B13" s="312"/>
      <c r="C13" s="329"/>
      <c r="D13" s="333"/>
      <c r="E13" s="98" t="s">
        <v>151</v>
      </c>
      <c r="F13" s="94" t="s">
        <v>61</v>
      </c>
      <c r="G13" s="92">
        <v>52428.84</v>
      </c>
      <c r="H13" s="336"/>
      <c r="I13" s="339"/>
    </row>
    <row r="14" spans="2:9" ht="16" thickBot="1" x14ac:dyDescent="0.25">
      <c r="B14" s="313"/>
      <c r="C14" s="330"/>
      <c r="D14" s="334"/>
      <c r="E14" s="99" t="s">
        <v>144</v>
      </c>
      <c r="F14" s="95" t="s">
        <v>144</v>
      </c>
      <c r="G14" s="100" t="s">
        <v>144</v>
      </c>
      <c r="H14" s="337"/>
      <c r="I14" s="340"/>
    </row>
    <row r="15" spans="2:9" x14ac:dyDescent="0.2">
      <c r="B15" s="314">
        <v>3</v>
      </c>
      <c r="C15" s="341" t="s">
        <v>152</v>
      </c>
      <c r="D15" s="344" t="s">
        <v>153</v>
      </c>
      <c r="E15" s="32" t="s">
        <v>154</v>
      </c>
      <c r="F15" s="104" t="s">
        <v>57</v>
      </c>
      <c r="G15" s="110">
        <v>348726.8</v>
      </c>
      <c r="H15" s="359"/>
      <c r="I15" s="356">
        <f>IFERROR(VLOOKUP(H15,F15:G20,2,0),0)</f>
        <v>0</v>
      </c>
    </row>
    <row r="16" spans="2:9" ht="30" customHeight="1" x14ac:dyDescent="0.2">
      <c r="B16" s="315"/>
      <c r="C16" s="342"/>
      <c r="D16" s="345"/>
      <c r="E16" s="27" t="s">
        <v>155</v>
      </c>
      <c r="F16" s="106" t="s">
        <v>58</v>
      </c>
      <c r="G16" s="111">
        <v>225752.67</v>
      </c>
      <c r="H16" s="360"/>
      <c r="I16" s="357"/>
    </row>
    <row r="17" spans="2:9" x14ac:dyDescent="0.2">
      <c r="B17" s="315"/>
      <c r="C17" s="342"/>
      <c r="D17" s="345"/>
      <c r="E17" s="27" t="s">
        <v>156</v>
      </c>
      <c r="F17" s="106" t="s">
        <v>59</v>
      </c>
      <c r="G17" s="112">
        <v>158726.39999999999</v>
      </c>
      <c r="H17" s="360"/>
      <c r="I17" s="357"/>
    </row>
    <row r="18" spans="2:9" x14ac:dyDescent="0.2">
      <c r="B18" s="315"/>
      <c r="C18" s="342"/>
      <c r="D18" s="345"/>
      <c r="E18" s="27" t="s">
        <v>157</v>
      </c>
      <c r="F18" s="106" t="s">
        <v>60</v>
      </c>
      <c r="G18" s="111">
        <v>131453.26999999999</v>
      </c>
      <c r="H18" s="360"/>
      <c r="I18" s="357"/>
    </row>
    <row r="19" spans="2:9" x14ac:dyDescent="0.2">
      <c r="B19" s="315"/>
      <c r="C19" s="342"/>
      <c r="D19" s="345"/>
      <c r="E19" s="27" t="s">
        <v>158</v>
      </c>
      <c r="F19" s="107" t="s">
        <v>61</v>
      </c>
      <c r="G19" s="113">
        <v>27273.13</v>
      </c>
      <c r="H19" s="360"/>
      <c r="I19" s="357"/>
    </row>
    <row r="20" spans="2:9" ht="16" thickBot="1" x14ac:dyDescent="0.25">
      <c r="B20" s="316"/>
      <c r="C20" s="343"/>
      <c r="D20" s="346"/>
      <c r="E20" s="30" t="s">
        <v>144</v>
      </c>
      <c r="F20" s="108" t="s">
        <v>144</v>
      </c>
      <c r="G20" s="114" t="s">
        <v>144</v>
      </c>
      <c r="H20" s="361"/>
      <c r="I20" s="358"/>
    </row>
    <row r="21" spans="2:9" x14ac:dyDescent="0.2">
      <c r="B21" s="347">
        <v>4</v>
      </c>
      <c r="C21" s="350" t="s">
        <v>159</v>
      </c>
      <c r="D21" s="353" t="s">
        <v>160</v>
      </c>
      <c r="E21" s="11" t="s">
        <v>161</v>
      </c>
      <c r="F21" s="91" t="s">
        <v>57</v>
      </c>
      <c r="G21" s="101">
        <v>150000</v>
      </c>
      <c r="H21" s="335"/>
      <c r="I21" s="338">
        <f>IFERROR(VLOOKUP(H21,F21:G26,2,0),0)</f>
        <v>0</v>
      </c>
    </row>
    <row r="22" spans="2:9" x14ac:dyDescent="0.2">
      <c r="B22" s="348"/>
      <c r="C22" s="351"/>
      <c r="D22" s="354"/>
      <c r="E22" s="11" t="s">
        <v>162</v>
      </c>
      <c r="F22" s="93" t="s">
        <v>58</v>
      </c>
      <c r="G22" s="102">
        <v>120000</v>
      </c>
      <c r="H22" s="336"/>
      <c r="I22" s="339"/>
    </row>
    <row r="23" spans="2:9" x14ac:dyDescent="0.2">
      <c r="B23" s="348"/>
      <c r="C23" s="351"/>
      <c r="D23" s="354"/>
      <c r="E23" s="11" t="s">
        <v>163</v>
      </c>
      <c r="F23" s="93" t="s">
        <v>59</v>
      </c>
      <c r="G23" s="102">
        <v>90000</v>
      </c>
      <c r="H23" s="336"/>
      <c r="I23" s="339"/>
    </row>
    <row r="24" spans="2:9" x14ac:dyDescent="0.2">
      <c r="B24" s="348"/>
      <c r="C24" s="351"/>
      <c r="D24" s="354"/>
      <c r="E24" s="11" t="s">
        <v>164</v>
      </c>
      <c r="F24" s="93" t="s">
        <v>60</v>
      </c>
      <c r="G24" s="102">
        <v>60000</v>
      </c>
      <c r="H24" s="336"/>
      <c r="I24" s="339"/>
    </row>
    <row r="25" spans="2:9" x14ac:dyDescent="0.2">
      <c r="B25" s="348"/>
      <c r="C25" s="351"/>
      <c r="D25" s="354"/>
      <c r="E25" s="97" t="s">
        <v>144</v>
      </c>
      <c r="F25" s="94" t="s">
        <v>61</v>
      </c>
      <c r="G25" s="103" t="s">
        <v>144</v>
      </c>
      <c r="H25" s="336"/>
      <c r="I25" s="339"/>
    </row>
    <row r="26" spans="2:9" ht="16" thickBot="1" x14ac:dyDescent="0.25">
      <c r="B26" s="349"/>
      <c r="C26" s="352"/>
      <c r="D26" s="355"/>
      <c r="E26" s="99" t="s">
        <v>144</v>
      </c>
      <c r="F26" s="95" t="s">
        <v>144</v>
      </c>
      <c r="G26" s="100" t="s">
        <v>144</v>
      </c>
      <c r="H26" s="337"/>
      <c r="I26" s="340"/>
    </row>
    <row r="27" spans="2:9" ht="16" thickBot="1" x14ac:dyDescent="0.25">
      <c r="B27" s="362">
        <v>5</v>
      </c>
      <c r="C27" s="314" t="s">
        <v>165</v>
      </c>
      <c r="D27" s="344" t="s">
        <v>166</v>
      </c>
      <c r="E27" s="32" t="s">
        <v>167</v>
      </c>
      <c r="F27" s="134" t="s">
        <v>57</v>
      </c>
      <c r="G27" s="135">
        <v>400000</v>
      </c>
      <c r="H27" s="359"/>
      <c r="I27" s="356">
        <f>IFERROR(VLOOKUP(H27,F27:G31,2,0),0)</f>
        <v>0</v>
      </c>
    </row>
    <row r="28" spans="2:9" ht="16" thickBot="1" x14ac:dyDescent="0.25">
      <c r="B28" s="362"/>
      <c r="C28" s="315"/>
      <c r="D28" s="345"/>
      <c r="E28" s="32" t="s">
        <v>167</v>
      </c>
      <c r="F28" s="28" t="s">
        <v>58</v>
      </c>
      <c r="G28" s="59">
        <v>300000</v>
      </c>
      <c r="H28" s="360"/>
      <c r="I28" s="357"/>
    </row>
    <row r="29" spans="2:9" ht="16" thickBot="1" x14ac:dyDescent="0.25">
      <c r="B29" s="362"/>
      <c r="C29" s="315"/>
      <c r="D29" s="345"/>
      <c r="E29" s="32" t="s">
        <v>167</v>
      </c>
      <c r="F29" s="28" t="s">
        <v>59</v>
      </c>
      <c r="G29" s="60">
        <v>200000</v>
      </c>
      <c r="H29" s="360"/>
      <c r="I29" s="357"/>
    </row>
    <row r="30" spans="2:9" ht="16" thickBot="1" x14ac:dyDescent="0.25">
      <c r="B30" s="362"/>
      <c r="C30" s="315"/>
      <c r="D30" s="345"/>
      <c r="E30" s="32" t="s">
        <v>167</v>
      </c>
      <c r="F30" s="31" t="s">
        <v>60</v>
      </c>
      <c r="G30" s="61">
        <v>100000</v>
      </c>
      <c r="H30" s="364"/>
      <c r="I30" s="357"/>
    </row>
    <row r="31" spans="2:9" ht="16" thickBot="1" x14ac:dyDescent="0.25">
      <c r="B31" s="363"/>
      <c r="C31" s="316"/>
      <c r="D31" s="346"/>
      <c r="E31" s="30" t="s">
        <v>144</v>
      </c>
      <c r="F31" s="31" t="s">
        <v>61</v>
      </c>
      <c r="G31" s="61">
        <v>50000</v>
      </c>
      <c r="H31" s="361"/>
      <c r="I31" s="358"/>
    </row>
    <row r="32" spans="2:9" x14ac:dyDescent="0.2"/>
    <row r="33" spans="7:9" ht="16" thickBot="1" x14ac:dyDescent="0.25">
      <c r="G33" s="301" t="s">
        <v>91</v>
      </c>
      <c r="H33" s="301"/>
      <c r="I33" s="20">
        <f>SUM(I2:I31)</f>
        <v>0</v>
      </c>
    </row>
    <row r="34" spans="7:9" ht="16" hidden="1" thickTop="1" x14ac:dyDescent="0.2"/>
  </sheetData>
  <sheetProtection algorithmName="SHA-512" hashValue="Cca90H01s4xNslHxa2qL0etzuJ06/4LbCjRDScdZkpDYLsFqYgG3wa7MRxc3I+gvN3y5m3MIFnjik5LyoIotWg==" saltValue="xHmG1lRwKJyMo7slOzX9Qg==" spinCount="100000" sheet="1" objects="1" scenarios="1"/>
  <protectedRanges>
    <protectedRange sqref="H3:H31" name="Rango1"/>
  </protectedRanges>
  <mergeCells count="26">
    <mergeCell ref="G33:H33"/>
    <mergeCell ref="B27:B31"/>
    <mergeCell ref="H27:H31"/>
    <mergeCell ref="I27:I31"/>
    <mergeCell ref="C27:C31"/>
    <mergeCell ref="D27:D31"/>
    <mergeCell ref="I3:I8"/>
    <mergeCell ref="H9:H14"/>
    <mergeCell ref="I9:I14"/>
    <mergeCell ref="H15:H20"/>
    <mergeCell ref="I15:I20"/>
    <mergeCell ref="H3:H8"/>
    <mergeCell ref="H21:H26"/>
    <mergeCell ref="I21:I26"/>
    <mergeCell ref="C15:C20"/>
    <mergeCell ref="D15:D20"/>
    <mergeCell ref="B21:B26"/>
    <mergeCell ref="C21:C26"/>
    <mergeCell ref="D21:D26"/>
    <mergeCell ref="B9:B14"/>
    <mergeCell ref="B15:B20"/>
    <mergeCell ref="B3:B8"/>
    <mergeCell ref="C3:C8"/>
    <mergeCell ref="D3:D8"/>
    <mergeCell ref="C9:C14"/>
    <mergeCell ref="D9:D14"/>
  </mergeCells>
  <dataValidations count="3">
    <dataValidation type="list" allowBlank="1" showInputMessage="1" showErrorMessage="1" sqref="H3:H26" xr:uid="{EA3D1168-F660-4441-887B-46A05157B561}">
      <formula1>"XL, L, M, S, XS, N/A"</formula1>
    </dataValidation>
    <dataValidation type="list" allowBlank="1" showInputMessage="1" showErrorMessage="1" sqref="E3" xr:uid="{911ED982-B210-41E6-830F-AB90B83E286E}">
      <formula1>#REF!</formula1>
    </dataValidation>
    <dataValidation type="list" allowBlank="1" showInputMessage="1" showErrorMessage="1" sqref="H27:H31" xr:uid="{E1800842-8E44-4E2C-8033-B70BF0B616E9}">
      <formula1>$F$27:$F$31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3A673-D3A9-437E-A70A-15C3FC931AE7}">
  <sheetPr>
    <tabColor theme="5" tint="-0.499984740745262"/>
  </sheetPr>
  <dimension ref="A1:P26"/>
  <sheetViews>
    <sheetView showGridLines="0" zoomScale="161" zoomScaleNormal="70" workbookViewId="0">
      <selection activeCell="E19" sqref="E19"/>
    </sheetView>
  </sheetViews>
  <sheetFormatPr baseColWidth="10" defaultColWidth="0" defaultRowHeight="15" zeroHeight="1" x14ac:dyDescent="0.2"/>
  <cols>
    <col min="1" max="1" width="26.1640625" style="2" bestFit="1" customWidth="1"/>
    <col min="2" max="2" width="6.83203125" style="3" bestFit="1" customWidth="1"/>
    <col min="3" max="3" width="15.33203125" style="2" bestFit="1" customWidth="1"/>
    <col min="4" max="4" width="12.83203125" style="2" customWidth="1"/>
    <col min="5" max="5" width="13.6640625" style="9" bestFit="1" customWidth="1"/>
    <col min="6" max="6" width="12.83203125" style="9" bestFit="1" customWidth="1"/>
    <col min="7" max="7" width="9" style="2" bestFit="1" customWidth="1"/>
    <col min="8" max="8" width="9.5" style="2" bestFit="1" customWidth="1"/>
    <col min="9" max="9" width="10.1640625" style="2" customWidth="1"/>
    <col min="10" max="10" width="44.5" style="2" bestFit="1" customWidth="1"/>
    <col min="11" max="11" width="16.5" style="2" hidden="1" customWidth="1"/>
    <col min="12" max="12" width="3.1640625" style="2" hidden="1" customWidth="1"/>
    <col min="13" max="14" width="2.1640625" style="2" hidden="1" customWidth="1"/>
    <col min="15" max="15" width="3.1640625" style="2" hidden="1" customWidth="1"/>
    <col min="16" max="16384" width="16.5" style="2" hidden="1"/>
  </cols>
  <sheetData>
    <row r="1" spans="1:16" x14ac:dyDescent="0.2">
      <c r="A1" s="365" t="s">
        <v>168</v>
      </c>
      <c r="B1" s="366"/>
      <c r="C1" s="366"/>
      <c r="D1" s="366"/>
      <c r="E1" s="366"/>
      <c r="F1" s="366"/>
      <c r="G1" s="366"/>
      <c r="H1" s="366"/>
      <c r="I1" s="366"/>
      <c r="J1" s="367"/>
    </row>
    <row r="2" spans="1:16" x14ac:dyDescent="0.2">
      <c r="A2" s="368"/>
      <c r="B2" s="369"/>
      <c r="C2" s="369"/>
      <c r="D2" s="369"/>
      <c r="E2" s="369"/>
      <c r="F2" s="369"/>
      <c r="G2" s="369"/>
      <c r="H2" s="369"/>
      <c r="I2" s="369"/>
      <c r="J2" s="370"/>
    </row>
    <row r="3" spans="1:16" x14ac:dyDescent="0.2">
      <c r="A3" s="368"/>
      <c r="B3" s="369"/>
      <c r="C3" s="369"/>
      <c r="D3" s="369"/>
      <c r="E3" s="369"/>
      <c r="F3" s="369"/>
      <c r="G3" s="369"/>
      <c r="H3" s="369"/>
      <c r="I3" s="369"/>
      <c r="J3" s="370"/>
    </row>
    <row r="4" spans="1:16" ht="16" thickBot="1" x14ac:dyDescent="0.25">
      <c r="A4" s="371"/>
      <c r="B4" s="372"/>
      <c r="C4" s="372"/>
      <c r="D4" s="372"/>
      <c r="E4" s="372"/>
      <c r="F4" s="372"/>
      <c r="G4" s="372"/>
      <c r="H4" s="372"/>
      <c r="I4" s="372"/>
      <c r="J4" s="373"/>
    </row>
    <row r="5" spans="1:16" ht="16" thickBot="1" x14ac:dyDescent="0.25">
      <c r="C5" s="4"/>
      <c r="D5" s="4"/>
    </row>
    <row r="6" spans="1:16" ht="14.5" customHeight="1" x14ac:dyDescent="0.2">
      <c r="A6" s="23" t="s">
        <v>169</v>
      </c>
      <c r="B6" s="374" t="str">
        <f>CONCATENATE('Epic Backlog'!U24+Roles!H5," Semanas")</f>
        <v>0 Semanas</v>
      </c>
      <c r="C6" s="375"/>
      <c r="D6" s="145"/>
      <c r="E6" s="136" t="e">
        <f>IF(F6=G6,1,0)</f>
        <v>#N/A</v>
      </c>
      <c r="F6" s="9" t="s">
        <v>170</v>
      </c>
      <c r="G6" s="9" t="e">
        <f>VLOOKUP(F6,'Epic Backlog'!E1:E22,1,0)</f>
        <v>#N/A</v>
      </c>
      <c r="H6" s="385" t="s">
        <v>171</v>
      </c>
      <c r="I6" s="385"/>
      <c r="J6" s="164" cm="1">
        <f t="array" ref="J6:P6">'Proc de Neg (To-Be)'!E5:K5</f>
        <v>45891</v>
      </c>
      <c r="K6" s="2">
        <v>0</v>
      </c>
      <c r="L6" s="2">
        <v>0</v>
      </c>
      <c r="M6" s="2">
        <v>0</v>
      </c>
      <c r="N6" s="2">
        <v>0</v>
      </c>
      <c r="O6" s="2">
        <v>0</v>
      </c>
      <c r="P6" s="2">
        <v>0</v>
      </c>
    </row>
    <row r="7" spans="1:16" ht="14.5" customHeight="1" x14ac:dyDescent="0.2">
      <c r="A7" s="24" t="s">
        <v>172</v>
      </c>
      <c r="B7" s="400">
        <f>'Epic Backlog'!AC25+Cuestionario!I33+Roles!H29</f>
        <v>0</v>
      </c>
      <c r="C7" s="401"/>
      <c r="D7" s="146"/>
      <c r="E7" s="136" t="e">
        <f t="shared" ref="E7:E8" si="0">IF(F7=G7,1,0)</f>
        <v>#N/A</v>
      </c>
      <c r="F7" s="9" t="s">
        <v>173</v>
      </c>
      <c r="G7" s="9" t="e">
        <f>VLOOKUP(F7,'Epic Backlog'!E1:E22,1,0)</f>
        <v>#N/A</v>
      </c>
      <c r="H7" s="385" t="s">
        <v>174</v>
      </c>
      <c r="I7" s="385"/>
      <c r="J7" s="165" t="str" cm="1">
        <f t="array" ref="J7:P7">'Proc de Neg (To-Be)'!E3:K3</f>
        <v>Recaudo de Servicios con BBVA</v>
      </c>
      <c r="K7" s="2">
        <v>0</v>
      </c>
      <c r="L7" s="2">
        <v>0</v>
      </c>
      <c r="M7" s="2">
        <v>0</v>
      </c>
      <c r="N7" s="2">
        <v>0</v>
      </c>
      <c r="O7" s="2">
        <v>0</v>
      </c>
      <c r="P7" s="2">
        <v>0</v>
      </c>
    </row>
    <row r="8" spans="1:16" ht="15" customHeight="1" thickBot="1" x14ac:dyDescent="0.25">
      <c r="A8" s="25" t="s">
        <v>46</v>
      </c>
      <c r="B8" s="376" t="str">
        <f>'Epic Backlog'!T25</f>
        <v>XS</v>
      </c>
      <c r="C8" s="377"/>
      <c r="D8" s="145"/>
      <c r="E8" s="136">
        <f t="shared" si="0"/>
        <v>1</v>
      </c>
      <c r="F8" s="9" t="s">
        <v>65</v>
      </c>
      <c r="G8" s="9" t="str">
        <f>VLOOKUP(F8,'Epic Backlog'!E1:E22,1,0)</f>
        <v>MVP1</v>
      </c>
    </row>
    <row r="9" spans="1:16" ht="14.5" customHeight="1" x14ac:dyDescent="0.2">
      <c r="A9" s="25" t="s">
        <v>175</v>
      </c>
      <c r="B9" s="376" t="str">
        <f>IFERROR(VLOOKUP(1,E6:G8,3,0),0)</f>
        <v>MVP1</v>
      </c>
      <c r="C9" s="377"/>
      <c r="D9" s="145"/>
      <c r="E9" s="10"/>
      <c r="F9" s="10"/>
      <c r="G9" s="10"/>
      <c r="H9" s="397" t="s">
        <v>176</v>
      </c>
      <c r="I9" s="398"/>
      <c r="J9" s="399"/>
    </row>
    <row r="10" spans="1:16" ht="16" thickBot="1" x14ac:dyDescent="0.25">
      <c r="E10" s="10" t="s">
        <v>177</v>
      </c>
      <c r="F10" s="163">
        <v>20</v>
      </c>
      <c r="H10" s="386"/>
      <c r="I10" s="387"/>
      <c r="J10" s="388"/>
    </row>
    <row r="11" spans="1:16" ht="21" customHeight="1" x14ac:dyDescent="0.2">
      <c r="A11" s="402" t="s">
        <v>178</v>
      </c>
      <c r="B11" s="403"/>
      <c r="C11" s="403"/>
      <c r="D11" s="403"/>
      <c r="E11" s="403"/>
      <c r="F11" s="404"/>
      <c r="H11" s="389"/>
      <c r="I11" s="390"/>
      <c r="J11" s="391"/>
    </row>
    <row r="12" spans="1:16" ht="21.5" customHeight="1" thickBot="1" x14ac:dyDescent="0.25">
      <c r="A12" s="405"/>
      <c r="B12" s="406"/>
      <c r="C12" s="406"/>
      <c r="D12" s="406"/>
      <c r="E12" s="406"/>
      <c r="F12" s="407"/>
      <c r="H12" s="389"/>
      <c r="I12" s="390"/>
      <c r="J12" s="391"/>
    </row>
    <row r="13" spans="1:16" x14ac:dyDescent="0.2">
      <c r="A13" s="85" t="s">
        <v>179</v>
      </c>
      <c r="B13" s="86"/>
      <c r="C13" s="22" t="s">
        <v>180</v>
      </c>
      <c r="D13" s="87" t="s">
        <v>181</v>
      </c>
      <c r="E13" s="87" t="s">
        <v>40</v>
      </c>
      <c r="F13" s="88"/>
      <c r="H13" s="389"/>
      <c r="I13" s="390"/>
      <c r="J13" s="391"/>
    </row>
    <row r="14" spans="1:16" x14ac:dyDescent="0.2">
      <c r="A14" s="80" t="s">
        <v>137</v>
      </c>
      <c r="B14" s="81"/>
      <c r="C14" s="139"/>
      <c r="D14" s="140"/>
      <c r="E14" s="140"/>
      <c r="F14" s="141"/>
      <c r="H14" s="389"/>
      <c r="I14" s="390"/>
      <c r="J14" s="391"/>
    </row>
    <row r="15" spans="1:16" x14ac:dyDescent="0.2">
      <c r="A15" s="80" t="s">
        <v>182</v>
      </c>
      <c r="B15" s="81"/>
      <c r="C15" s="139"/>
      <c r="D15" s="140"/>
      <c r="E15" s="140"/>
      <c r="F15" s="141"/>
      <c r="H15" s="389"/>
      <c r="I15" s="390"/>
      <c r="J15" s="391"/>
    </row>
    <row r="16" spans="1:16" x14ac:dyDescent="0.2">
      <c r="A16" s="80" t="s">
        <v>183</v>
      </c>
      <c r="B16" s="81"/>
      <c r="C16" s="139"/>
      <c r="D16" s="140"/>
      <c r="E16" s="140"/>
      <c r="F16" s="141"/>
      <c r="H16" s="389"/>
      <c r="I16" s="390"/>
      <c r="J16" s="391"/>
    </row>
    <row r="17" spans="1:10" x14ac:dyDescent="0.2">
      <c r="A17" s="80" t="s">
        <v>184</v>
      </c>
      <c r="B17" s="81"/>
      <c r="C17" s="139"/>
      <c r="D17" s="140"/>
      <c r="E17" s="140"/>
      <c r="F17" s="141"/>
      <c r="G17" s="10"/>
      <c r="H17" s="389"/>
      <c r="I17" s="390"/>
      <c r="J17" s="391"/>
    </row>
    <row r="18" spans="1:10" s="10" customFormat="1" x14ac:dyDescent="0.2">
      <c r="A18" s="80" t="s">
        <v>185</v>
      </c>
      <c r="B18" s="81"/>
      <c r="C18" s="139"/>
      <c r="D18" s="140"/>
      <c r="E18" s="140"/>
      <c r="F18" s="141"/>
      <c r="H18" s="389"/>
      <c r="I18" s="390"/>
      <c r="J18" s="391"/>
    </row>
    <row r="19" spans="1:10" ht="16" thickBot="1" x14ac:dyDescent="0.25">
      <c r="A19" s="83" t="s">
        <v>186</v>
      </c>
      <c r="B19" s="84"/>
      <c r="C19" s="139"/>
      <c r="D19" s="140"/>
      <c r="E19" s="142"/>
      <c r="F19" s="143"/>
      <c r="H19" s="392"/>
      <c r="I19" s="393"/>
      <c r="J19" s="394"/>
    </row>
    <row r="20" spans="1:10" ht="16" thickBot="1" x14ac:dyDescent="0.25">
      <c r="B20" s="10"/>
      <c r="C20" s="82">
        <f>SUM(C14:C19)</f>
        <v>0</v>
      </c>
      <c r="D20" s="82">
        <f>SUM(D14:D19)</f>
        <v>0</v>
      </c>
      <c r="E20" s="2"/>
      <c r="F20" s="2"/>
    </row>
    <row r="21" spans="1:10" ht="16" thickBot="1" x14ac:dyDescent="0.25">
      <c r="B21" s="10"/>
      <c r="C21" s="144"/>
      <c r="D21" s="144"/>
      <c r="E21" s="2"/>
      <c r="F21" s="2"/>
    </row>
    <row r="22" spans="1:10" ht="15" customHeight="1" thickBot="1" x14ac:dyDescent="0.25">
      <c r="A22" s="10"/>
      <c r="B22" s="10"/>
      <c r="E22" s="382" t="s">
        <v>180</v>
      </c>
      <c r="F22" s="383"/>
      <c r="G22" s="382" t="s">
        <v>181</v>
      </c>
      <c r="H22" s="384"/>
    </row>
    <row r="23" spans="1:10" ht="16" thickBot="1" x14ac:dyDescent="0.25">
      <c r="A23" s="10"/>
      <c r="B23" s="10"/>
      <c r="C23" s="378" t="s">
        <v>187</v>
      </c>
      <c r="D23" s="379"/>
      <c r="E23" s="380">
        <f>B7+C20+(D20*F10)</f>
        <v>0</v>
      </c>
      <c r="F23" s="381"/>
      <c r="G23" s="380">
        <f>E23/F10</f>
        <v>0</v>
      </c>
      <c r="H23" s="381"/>
    </row>
    <row r="24" spans="1:10" ht="16" thickBot="1" x14ac:dyDescent="0.25">
      <c r="A24" s="395" t="s">
        <v>188</v>
      </c>
      <c r="B24" s="396"/>
      <c r="C24" s="396"/>
      <c r="D24" s="166"/>
      <c r="E24" s="380">
        <f>E23*0.3</f>
        <v>0</v>
      </c>
      <c r="F24" s="381"/>
      <c r="G24" s="380">
        <f>E24/F10</f>
        <v>0</v>
      </c>
      <c r="H24" s="381"/>
    </row>
    <row r="25" spans="1:10" x14ac:dyDescent="0.2"/>
    <row r="26" spans="1:10" x14ac:dyDescent="0.2"/>
  </sheetData>
  <sheetProtection algorithmName="SHA-512" hashValue="3sBzAf6BG6qYptfXVWfboZDalwnZsoC5eYN5tjgHcfmbtdi2vMv+0lfLdmdOkABiVw07Za7eXlrlpX8w1JRGkQ==" saltValue="bIaCQWApr9m2UBlI/8muvA==" spinCount="100000" sheet="1" objects="1" scenarios="1"/>
  <protectedRanges>
    <protectedRange sqref="H10:J19 C14:F19" name="Rango2"/>
    <protectedRange sqref="B14:F19" name="Rango2_1"/>
    <protectedRange sqref="F10" name="Rango3"/>
  </protectedRanges>
  <mergeCells count="18">
    <mergeCell ref="A24:C24"/>
    <mergeCell ref="E24:F24"/>
    <mergeCell ref="H9:J9"/>
    <mergeCell ref="B7:C7"/>
    <mergeCell ref="E23:F23"/>
    <mergeCell ref="A11:F12"/>
    <mergeCell ref="G24:H24"/>
    <mergeCell ref="A1:J4"/>
    <mergeCell ref="B6:C6"/>
    <mergeCell ref="B8:C8"/>
    <mergeCell ref="B9:C9"/>
    <mergeCell ref="C23:D23"/>
    <mergeCell ref="G23:H23"/>
    <mergeCell ref="E22:F22"/>
    <mergeCell ref="G22:H22"/>
    <mergeCell ref="H6:I6"/>
    <mergeCell ref="H7:I7"/>
    <mergeCell ref="H10:J19"/>
  </mergeCells>
  <pageMargins left="0.7" right="0.7" top="0.75" bottom="0.75" header="0.3" footer="0.3"/>
  <pageSetup orientation="portrait" r:id="rId1"/>
  <headerFooter>
    <oddFooter>&amp;C_x000D_&amp;1#&amp;"Calibri"&amp;10&amp;K000000 OXXO | Uso Interno</oddFooter>
  </headerFooter>
  <ignoredErrors>
    <ignoredError sqref="E6:E8 G6:G8" evalError="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3F1DE-ECFA-4DC8-9AF7-67753ABEF543}">
  <dimension ref="A1:Q33"/>
  <sheetViews>
    <sheetView topLeftCell="D31" zoomScale="150" zoomScaleNormal="70" workbookViewId="0">
      <selection activeCell="I28" sqref="I28"/>
    </sheetView>
  </sheetViews>
  <sheetFormatPr baseColWidth="10" defaultColWidth="11.5" defaultRowHeight="15" x14ac:dyDescent="0.2"/>
  <cols>
    <col min="1" max="1" width="27.5" style="182" customWidth="1"/>
    <col min="2" max="2" width="56.1640625" style="182" customWidth="1"/>
    <col min="3" max="3" width="64.83203125" style="182" customWidth="1"/>
    <col min="4" max="4" width="34.5" style="197" customWidth="1"/>
    <col min="5" max="5" width="80.83203125" style="181" customWidth="1"/>
    <col min="6" max="6" width="78.1640625" style="180" customWidth="1"/>
    <col min="7" max="7" width="70.5" style="181" customWidth="1"/>
    <col min="8" max="8" width="48.5" style="181" customWidth="1"/>
    <col min="9" max="9" width="58.1640625" style="181" customWidth="1"/>
    <col min="10" max="10" width="45.33203125" style="181" customWidth="1"/>
  </cols>
  <sheetData>
    <row r="1" spans="1:17" s="176" customFormat="1" x14ac:dyDescent="0.2">
      <c r="A1" s="410" t="s">
        <v>39</v>
      </c>
      <c r="B1" s="410" t="s">
        <v>40</v>
      </c>
      <c r="C1" s="410" t="s">
        <v>41</v>
      </c>
      <c r="D1" s="408" t="s">
        <v>42</v>
      </c>
      <c r="E1" s="408" t="s">
        <v>189</v>
      </c>
      <c r="F1" s="408" t="s">
        <v>40</v>
      </c>
      <c r="G1" s="408" t="s">
        <v>190</v>
      </c>
      <c r="H1" s="408" t="s">
        <v>191</v>
      </c>
      <c r="I1" s="408" t="s">
        <v>192</v>
      </c>
      <c r="J1" s="408" t="s">
        <v>193</v>
      </c>
    </row>
    <row r="2" spans="1:17" s="177" customFormat="1" x14ac:dyDescent="0.2">
      <c r="A2" s="410"/>
      <c r="B2" s="410"/>
      <c r="C2" s="410"/>
      <c r="D2" s="408"/>
      <c r="E2" s="408"/>
      <c r="F2" s="408"/>
      <c r="G2" s="409" t="s">
        <v>194</v>
      </c>
      <c r="H2" s="409" t="s">
        <v>195</v>
      </c>
      <c r="I2" s="409" t="s">
        <v>196</v>
      </c>
      <c r="J2" s="409" t="s">
        <v>197</v>
      </c>
    </row>
    <row r="3" spans="1:17" s="181" customFormat="1" ht="87" customHeight="1" x14ac:dyDescent="0.2">
      <c r="A3" s="191" t="s">
        <v>198</v>
      </c>
      <c r="B3" s="191" t="s">
        <v>63</v>
      </c>
      <c r="C3" s="191" t="s">
        <v>199</v>
      </c>
      <c r="D3" s="198" t="s">
        <v>65</v>
      </c>
      <c r="E3" s="184" t="s">
        <v>200</v>
      </c>
      <c r="F3" s="184" t="s">
        <v>201</v>
      </c>
      <c r="G3" s="178" t="s">
        <v>202</v>
      </c>
      <c r="H3" s="178" t="s">
        <v>203</v>
      </c>
      <c r="I3" s="175" t="s">
        <v>204</v>
      </c>
      <c r="J3" s="175" t="s">
        <v>205</v>
      </c>
    </row>
    <row r="4" spans="1:17" ht="58" customHeight="1" x14ac:dyDescent="0.2">
      <c r="A4" s="192"/>
      <c r="B4" s="192"/>
      <c r="C4" s="192"/>
      <c r="D4" s="199"/>
      <c r="E4" s="184" t="s">
        <v>206</v>
      </c>
      <c r="F4" s="184" t="s">
        <v>207</v>
      </c>
      <c r="G4" s="178" t="s">
        <v>208</v>
      </c>
      <c r="H4" s="190" t="s">
        <v>209</v>
      </c>
      <c r="I4" s="175" t="s">
        <v>210</v>
      </c>
      <c r="J4" s="175" t="s">
        <v>211</v>
      </c>
    </row>
    <row r="5" spans="1:17" ht="64" x14ac:dyDescent="0.2">
      <c r="A5" s="192"/>
      <c r="B5" s="192"/>
      <c r="C5" s="192"/>
      <c r="D5" s="199"/>
      <c r="E5" s="184" t="s">
        <v>212</v>
      </c>
      <c r="F5" s="184" t="s">
        <v>213</v>
      </c>
      <c r="G5" s="178" t="s">
        <v>214</v>
      </c>
      <c r="H5" s="190" t="s">
        <v>215</v>
      </c>
      <c r="I5" s="175" t="s">
        <v>216</v>
      </c>
      <c r="J5" s="175" t="s">
        <v>217</v>
      </c>
    </row>
    <row r="6" spans="1:17" ht="48" x14ac:dyDescent="0.2">
      <c r="A6" s="192"/>
      <c r="B6" s="192"/>
      <c r="C6" s="192"/>
      <c r="D6" s="199"/>
      <c r="E6" s="184" t="s">
        <v>218</v>
      </c>
      <c r="F6" s="184" t="s">
        <v>219</v>
      </c>
      <c r="G6" s="178" t="s">
        <v>220</v>
      </c>
      <c r="H6" s="190" t="s">
        <v>221</v>
      </c>
      <c r="I6" s="190" t="s">
        <v>222</v>
      </c>
      <c r="J6" s="175" t="s">
        <v>223</v>
      </c>
    </row>
    <row r="7" spans="1:17" ht="48" x14ac:dyDescent="0.2">
      <c r="A7" s="192"/>
      <c r="B7" s="192"/>
      <c r="C7" s="192"/>
      <c r="D7" s="199"/>
      <c r="E7" s="184" t="s">
        <v>224</v>
      </c>
      <c r="F7" s="184" t="s">
        <v>225</v>
      </c>
      <c r="G7" s="178" t="s">
        <v>226</v>
      </c>
      <c r="H7" s="190" t="s">
        <v>227</v>
      </c>
      <c r="I7" s="190" t="s">
        <v>228</v>
      </c>
      <c r="J7" s="175" t="s">
        <v>229</v>
      </c>
    </row>
    <row r="8" spans="1:17" ht="96" x14ac:dyDescent="0.2">
      <c r="A8" s="192"/>
      <c r="B8" s="192"/>
      <c r="C8" s="192"/>
      <c r="D8" s="199"/>
      <c r="E8" s="184" t="s">
        <v>230</v>
      </c>
      <c r="F8" s="184" t="s">
        <v>231</v>
      </c>
      <c r="G8" s="178" t="s">
        <v>232</v>
      </c>
      <c r="H8" s="178" t="s">
        <v>233</v>
      </c>
      <c r="I8" s="178" t="s">
        <v>234</v>
      </c>
      <c r="J8" s="178" t="s">
        <v>235</v>
      </c>
      <c r="K8" s="179"/>
      <c r="L8" s="179"/>
      <c r="M8" s="179"/>
      <c r="N8" s="179"/>
      <c r="O8" s="179"/>
      <c r="P8" s="179"/>
      <c r="Q8" s="179"/>
    </row>
    <row r="9" spans="1:17" ht="80" x14ac:dyDescent="0.2">
      <c r="A9" s="192"/>
      <c r="B9" s="192"/>
      <c r="C9" s="192"/>
      <c r="D9" s="199"/>
      <c r="E9" s="184" t="s">
        <v>236</v>
      </c>
      <c r="F9" s="184" t="s">
        <v>237</v>
      </c>
      <c r="G9" s="178" t="s">
        <v>238</v>
      </c>
      <c r="H9" s="175" t="s">
        <v>239</v>
      </c>
      <c r="I9" s="175" t="s">
        <v>240</v>
      </c>
      <c r="J9" s="175" t="s">
        <v>241</v>
      </c>
    </row>
    <row r="10" spans="1:17" ht="80" x14ac:dyDescent="0.2">
      <c r="A10" s="192"/>
      <c r="B10" s="192"/>
      <c r="C10" s="192"/>
      <c r="D10" s="199"/>
      <c r="E10" s="184" t="s">
        <v>242</v>
      </c>
      <c r="F10" s="184" t="s">
        <v>243</v>
      </c>
      <c r="G10" s="178" t="s">
        <v>244</v>
      </c>
      <c r="H10" s="175" t="s">
        <v>245</v>
      </c>
      <c r="I10" s="175" t="s">
        <v>246</v>
      </c>
      <c r="J10" s="175" t="s">
        <v>247</v>
      </c>
    </row>
    <row r="11" spans="1:17" ht="112" x14ac:dyDescent="0.2">
      <c r="A11" s="192"/>
      <c r="B11" s="192"/>
      <c r="C11" s="192"/>
      <c r="D11" s="199"/>
      <c r="E11" s="203" t="s">
        <v>248</v>
      </c>
      <c r="F11" s="203" t="s">
        <v>249</v>
      </c>
      <c r="G11" s="219" t="s">
        <v>250</v>
      </c>
      <c r="H11" s="220" t="s">
        <v>251</v>
      </c>
      <c r="I11" s="220" t="s">
        <v>252</v>
      </c>
      <c r="J11" s="220" t="s">
        <v>253</v>
      </c>
    </row>
    <row r="12" spans="1:17" s="204" customFormat="1" ht="48" x14ac:dyDescent="0.2">
      <c r="A12" s="411" t="s">
        <v>66</v>
      </c>
      <c r="B12" s="419" t="s">
        <v>254</v>
      </c>
      <c r="C12" s="422" t="s">
        <v>255</v>
      </c>
      <c r="D12" s="206" t="s">
        <v>65</v>
      </c>
      <c r="E12" s="207" t="s">
        <v>256</v>
      </c>
      <c r="F12" s="208" t="s">
        <v>257</v>
      </c>
      <c r="G12" s="207" t="s">
        <v>258</v>
      </c>
      <c r="H12" s="207" t="s">
        <v>259</v>
      </c>
      <c r="I12" s="243" t="s">
        <v>260</v>
      </c>
      <c r="J12" s="207" t="s">
        <v>261</v>
      </c>
    </row>
    <row r="13" spans="1:17" s="204" customFormat="1" ht="93" customHeight="1" x14ac:dyDescent="0.2">
      <c r="A13" s="412"/>
      <c r="B13" s="420"/>
      <c r="C13" s="422"/>
      <c r="D13" s="209"/>
      <c r="E13" s="207" t="s">
        <v>262</v>
      </c>
      <c r="F13" s="208" t="s">
        <v>263</v>
      </c>
      <c r="G13" s="247" t="s">
        <v>264</v>
      </c>
      <c r="H13" s="207" t="s">
        <v>265</v>
      </c>
      <c r="I13" s="248" t="s">
        <v>266</v>
      </c>
      <c r="J13" s="207" t="s">
        <v>267</v>
      </c>
    </row>
    <row r="14" spans="1:17" s="204" customFormat="1" ht="112" x14ac:dyDescent="0.2">
      <c r="A14" s="412"/>
      <c r="B14" s="420"/>
      <c r="C14" s="422"/>
      <c r="D14" s="209"/>
      <c r="E14" s="207" t="s">
        <v>268</v>
      </c>
      <c r="F14" s="210" t="s">
        <v>269</v>
      </c>
      <c r="G14" s="210" t="s">
        <v>270</v>
      </c>
      <c r="H14" s="210" t="s">
        <v>271</v>
      </c>
      <c r="I14" s="210" t="s">
        <v>272</v>
      </c>
      <c r="J14" s="210" t="s">
        <v>273</v>
      </c>
    </row>
    <row r="15" spans="1:17" s="204" customFormat="1" ht="144" x14ac:dyDescent="0.2">
      <c r="A15" s="412"/>
      <c r="B15" s="420"/>
      <c r="C15" s="422"/>
      <c r="D15" s="209"/>
      <c r="E15" s="207" t="s">
        <v>274</v>
      </c>
      <c r="F15" s="210" t="s">
        <v>275</v>
      </c>
      <c r="G15" s="210" t="s">
        <v>276</v>
      </c>
      <c r="H15" s="210" t="s">
        <v>277</v>
      </c>
      <c r="I15" s="210" t="s">
        <v>278</v>
      </c>
      <c r="J15" s="210" t="s">
        <v>279</v>
      </c>
    </row>
    <row r="16" spans="1:17" s="204" customFormat="1" ht="80" x14ac:dyDescent="0.2">
      <c r="A16" s="412"/>
      <c r="B16" s="420"/>
      <c r="C16" s="422"/>
      <c r="D16" s="209"/>
      <c r="E16" s="207" t="s">
        <v>280</v>
      </c>
      <c r="F16" s="210" t="s">
        <v>281</v>
      </c>
      <c r="G16" s="205" t="s">
        <v>282</v>
      </c>
      <c r="H16" s="210" t="s">
        <v>283</v>
      </c>
      <c r="I16" s="211" t="s">
        <v>284</v>
      </c>
      <c r="J16" s="212" t="s">
        <v>285</v>
      </c>
    </row>
    <row r="17" spans="1:10" s="204" customFormat="1" ht="192" x14ac:dyDescent="0.2">
      <c r="A17" s="412"/>
      <c r="B17" s="420"/>
      <c r="C17" s="422"/>
      <c r="D17" s="209"/>
      <c r="E17" s="207" t="s">
        <v>286</v>
      </c>
      <c r="F17" s="210" t="s">
        <v>287</v>
      </c>
      <c r="G17" s="205" t="s">
        <v>288</v>
      </c>
      <c r="H17" s="210" t="s">
        <v>289</v>
      </c>
      <c r="I17" s="210" t="s">
        <v>290</v>
      </c>
      <c r="J17" s="210" t="s">
        <v>291</v>
      </c>
    </row>
    <row r="18" spans="1:10" s="204" customFormat="1" ht="160" x14ac:dyDescent="0.2">
      <c r="A18" s="412"/>
      <c r="B18" s="420"/>
      <c r="C18" s="422"/>
      <c r="D18" s="209"/>
      <c r="E18" s="207" t="s">
        <v>292</v>
      </c>
      <c r="F18" s="210" t="s">
        <v>293</v>
      </c>
      <c r="G18" s="205" t="s">
        <v>294</v>
      </c>
      <c r="H18" s="210" t="s">
        <v>295</v>
      </c>
      <c r="I18" s="210" t="s">
        <v>296</v>
      </c>
      <c r="J18" s="210" t="s">
        <v>297</v>
      </c>
    </row>
    <row r="19" spans="1:10" s="204" customFormat="1" ht="144" x14ac:dyDescent="0.2">
      <c r="A19" s="412"/>
      <c r="B19" s="420"/>
      <c r="C19" s="422"/>
      <c r="D19" s="209"/>
      <c r="E19" s="207" t="s">
        <v>298</v>
      </c>
      <c r="F19" s="210" t="s">
        <v>299</v>
      </c>
      <c r="G19" s="210" t="s">
        <v>300</v>
      </c>
      <c r="H19" s="210" t="s">
        <v>301</v>
      </c>
      <c r="I19" s="212" t="s">
        <v>302</v>
      </c>
      <c r="J19" s="210" t="s">
        <v>303</v>
      </c>
    </row>
    <row r="20" spans="1:10" s="204" customFormat="1" ht="96" x14ac:dyDescent="0.2">
      <c r="A20" s="412"/>
      <c r="B20" s="420"/>
      <c r="C20" s="422"/>
      <c r="D20" s="209"/>
      <c r="E20" s="207" t="s">
        <v>304</v>
      </c>
      <c r="F20" s="210" t="s">
        <v>305</v>
      </c>
      <c r="G20" s="243" t="s">
        <v>306</v>
      </c>
      <c r="H20" s="210" t="s">
        <v>307</v>
      </c>
      <c r="I20" s="210" t="s">
        <v>308</v>
      </c>
      <c r="J20" s="210" t="s">
        <v>309</v>
      </c>
    </row>
    <row r="21" spans="1:10" s="204" customFormat="1" ht="80" x14ac:dyDescent="0.2">
      <c r="A21" s="412"/>
      <c r="B21" s="420"/>
      <c r="C21" s="422"/>
      <c r="D21" s="209"/>
      <c r="E21" s="207" t="s">
        <v>310</v>
      </c>
      <c r="F21" s="210" t="s">
        <v>311</v>
      </c>
      <c r="G21" s="210" t="s">
        <v>312</v>
      </c>
      <c r="H21" s="210" t="s">
        <v>313</v>
      </c>
      <c r="I21" s="210" t="s">
        <v>314</v>
      </c>
      <c r="J21" s="210" t="s">
        <v>315</v>
      </c>
    </row>
    <row r="22" spans="1:10" s="204" customFormat="1" ht="80" x14ac:dyDescent="0.2">
      <c r="A22" s="412"/>
      <c r="B22" s="420"/>
      <c r="C22" s="422"/>
      <c r="D22" s="209"/>
      <c r="E22" s="207" t="s">
        <v>316</v>
      </c>
      <c r="F22" s="210" t="s">
        <v>317</v>
      </c>
      <c r="G22" s="210" t="s">
        <v>318</v>
      </c>
      <c r="H22" s="210" t="s">
        <v>319</v>
      </c>
      <c r="I22" s="210" t="s">
        <v>320</v>
      </c>
      <c r="J22" s="210" t="s">
        <v>321</v>
      </c>
    </row>
    <row r="23" spans="1:10" s="204" customFormat="1" ht="112" x14ac:dyDescent="0.2">
      <c r="A23" s="412"/>
      <c r="B23" s="420"/>
      <c r="C23" s="422"/>
      <c r="D23" s="209"/>
      <c r="E23" s="214" t="s">
        <v>322</v>
      </c>
      <c r="F23" s="210" t="s">
        <v>323</v>
      </c>
      <c r="G23" s="210" t="s">
        <v>324</v>
      </c>
      <c r="H23" s="210" t="s">
        <v>325</v>
      </c>
      <c r="I23" s="210" t="s">
        <v>326</v>
      </c>
      <c r="J23" s="210" t="s">
        <v>327</v>
      </c>
    </row>
    <row r="24" spans="1:10" s="204" customFormat="1" ht="112" x14ac:dyDescent="0.2">
      <c r="A24" s="413"/>
      <c r="B24" s="421"/>
      <c r="C24" s="422"/>
      <c r="D24" s="213"/>
      <c r="E24" s="207" t="s">
        <v>328</v>
      </c>
      <c r="F24" s="210" t="s">
        <v>329</v>
      </c>
      <c r="G24" s="210" t="s">
        <v>330</v>
      </c>
      <c r="H24" s="210" t="s">
        <v>331</v>
      </c>
      <c r="I24" s="210" t="s">
        <v>332</v>
      </c>
      <c r="J24" s="210" t="s">
        <v>333</v>
      </c>
    </row>
    <row r="25" spans="1:10" s="204" customFormat="1" ht="96" x14ac:dyDescent="0.2">
      <c r="A25" s="411" t="s">
        <v>70</v>
      </c>
      <c r="B25" s="411" t="s">
        <v>71</v>
      </c>
      <c r="C25" s="414" t="s">
        <v>72</v>
      </c>
      <c r="D25" s="416" t="s">
        <v>65</v>
      </c>
      <c r="E25" s="207" t="s">
        <v>334</v>
      </c>
      <c r="F25" s="210" t="s">
        <v>335</v>
      </c>
      <c r="G25" s="210" t="s">
        <v>336</v>
      </c>
      <c r="H25" s="210" t="s">
        <v>337</v>
      </c>
      <c r="I25" s="210" t="s">
        <v>338</v>
      </c>
      <c r="J25" s="210" t="s">
        <v>339</v>
      </c>
    </row>
    <row r="26" spans="1:10" s="204" customFormat="1" ht="80" x14ac:dyDescent="0.2">
      <c r="A26" s="412"/>
      <c r="B26" s="412"/>
      <c r="C26" s="414"/>
      <c r="D26" s="417"/>
      <c r="E26" s="207" t="s">
        <v>340</v>
      </c>
      <c r="F26" s="210" t="s">
        <v>341</v>
      </c>
      <c r="G26" s="243" t="s">
        <v>342</v>
      </c>
      <c r="H26" s="210" t="s">
        <v>343</v>
      </c>
      <c r="I26" s="243" t="s">
        <v>344</v>
      </c>
      <c r="J26" s="210" t="s">
        <v>345</v>
      </c>
    </row>
    <row r="27" spans="1:10" s="204" customFormat="1" ht="112" x14ac:dyDescent="0.2">
      <c r="A27" s="413"/>
      <c r="B27" s="413"/>
      <c r="C27" s="415"/>
      <c r="D27" s="418"/>
      <c r="E27" s="207" t="s">
        <v>346</v>
      </c>
      <c r="F27" s="243" t="s">
        <v>347</v>
      </c>
      <c r="G27" s="210" t="s">
        <v>348</v>
      </c>
      <c r="H27" s="210" t="s">
        <v>349</v>
      </c>
      <c r="I27" s="243" t="s">
        <v>350</v>
      </c>
      <c r="J27" s="210" t="s">
        <v>351</v>
      </c>
    </row>
    <row r="28" spans="1:10" ht="304" x14ac:dyDescent="0.2">
      <c r="A28" s="178" t="s">
        <v>73</v>
      </c>
      <c r="B28" s="195" t="s">
        <v>74</v>
      </c>
      <c r="C28" s="193" t="s">
        <v>75</v>
      </c>
      <c r="D28" s="202" t="s">
        <v>65</v>
      </c>
      <c r="E28" s="216" t="s">
        <v>352</v>
      </c>
      <c r="F28" s="215" t="s">
        <v>353</v>
      </c>
      <c r="G28" s="215" t="s">
        <v>354</v>
      </c>
      <c r="H28" s="215" t="s">
        <v>355</v>
      </c>
      <c r="I28" s="215" t="s">
        <v>356</v>
      </c>
      <c r="J28" s="215" t="s">
        <v>357</v>
      </c>
    </row>
    <row r="29" spans="1:10" ht="80" x14ac:dyDescent="0.2">
      <c r="A29" s="194" t="s">
        <v>76</v>
      </c>
      <c r="B29" s="194" t="s">
        <v>77</v>
      </c>
      <c r="C29" s="194" t="s">
        <v>78</v>
      </c>
      <c r="D29" s="202" t="s">
        <v>65</v>
      </c>
      <c r="E29" s="201" t="s">
        <v>358</v>
      </c>
      <c r="F29" s="200" t="s">
        <v>359</v>
      </c>
      <c r="G29" s="244" t="s">
        <v>360</v>
      </c>
      <c r="H29" s="200" t="s">
        <v>361</v>
      </c>
      <c r="I29" s="244" t="s">
        <v>362</v>
      </c>
      <c r="J29" s="200" t="s">
        <v>363</v>
      </c>
    </row>
    <row r="30" spans="1:10" ht="80" x14ac:dyDescent="0.2">
      <c r="A30" s="196" t="s">
        <v>79</v>
      </c>
      <c r="B30" s="194" t="s">
        <v>80</v>
      </c>
      <c r="C30" s="194" t="s">
        <v>81</v>
      </c>
      <c r="D30" s="202" t="s">
        <v>65</v>
      </c>
      <c r="E30" s="201" t="s">
        <v>364</v>
      </c>
      <c r="F30" s="200" t="s">
        <v>365</v>
      </c>
      <c r="G30" s="200" t="s">
        <v>366</v>
      </c>
      <c r="H30" s="200" t="s">
        <v>367</v>
      </c>
      <c r="I30" s="244" t="s">
        <v>368</v>
      </c>
      <c r="J30" s="200" t="s">
        <v>369</v>
      </c>
    </row>
    <row r="31" spans="1:10" ht="160" x14ac:dyDescent="0.2">
      <c r="A31" s="194" t="s">
        <v>82</v>
      </c>
      <c r="B31" s="194" t="s">
        <v>83</v>
      </c>
      <c r="C31" s="194" t="s">
        <v>370</v>
      </c>
      <c r="D31" s="202" t="s">
        <v>65</v>
      </c>
      <c r="E31" s="216" t="s">
        <v>371</v>
      </c>
      <c r="F31" s="215" t="s">
        <v>372</v>
      </c>
      <c r="G31" s="245" t="s">
        <v>373</v>
      </c>
      <c r="H31" s="215" t="s">
        <v>374</v>
      </c>
      <c r="I31" s="215" t="s">
        <v>375</v>
      </c>
      <c r="J31" s="215" t="s">
        <v>376</v>
      </c>
    </row>
    <row r="32" spans="1:10" ht="160" x14ac:dyDescent="0.2">
      <c r="A32" s="194" t="s">
        <v>85</v>
      </c>
      <c r="B32" s="194" t="s">
        <v>86</v>
      </c>
      <c r="C32" s="194" t="s">
        <v>370</v>
      </c>
      <c r="D32" s="202" t="s">
        <v>65</v>
      </c>
      <c r="E32" s="201" t="s">
        <v>377</v>
      </c>
      <c r="F32" s="200" t="s">
        <v>378</v>
      </c>
      <c r="G32" s="244" t="s">
        <v>379</v>
      </c>
      <c r="H32" s="200" t="s">
        <v>380</v>
      </c>
      <c r="I32" s="200" t="s">
        <v>381</v>
      </c>
      <c r="J32" s="200" t="s">
        <v>376</v>
      </c>
    </row>
    <row r="33" spans="1:10" ht="144" x14ac:dyDescent="0.2">
      <c r="A33" s="178" t="s">
        <v>87</v>
      </c>
      <c r="B33" s="178" t="s">
        <v>88</v>
      </c>
      <c r="C33" s="178" t="s">
        <v>89</v>
      </c>
      <c r="D33" s="202" t="s">
        <v>65</v>
      </c>
      <c r="E33" s="201" t="s">
        <v>382</v>
      </c>
      <c r="F33" s="200" t="s">
        <v>383</v>
      </c>
      <c r="G33" s="200" t="s">
        <v>384</v>
      </c>
      <c r="H33" s="200" t="s">
        <v>385</v>
      </c>
      <c r="I33" s="244" t="s">
        <v>386</v>
      </c>
      <c r="J33" s="200" t="s">
        <v>387</v>
      </c>
    </row>
  </sheetData>
  <protectedRanges>
    <protectedRange sqref="D25:D33 A3:D24" name="Rango1_1"/>
    <protectedRange sqref="A25:C27" name="Rango1_3"/>
    <protectedRange sqref="A28:C33" name="Rango1_4"/>
  </protectedRanges>
  <mergeCells count="17">
    <mergeCell ref="A25:A27"/>
    <mergeCell ref="B25:B27"/>
    <mergeCell ref="C25:C27"/>
    <mergeCell ref="D25:D27"/>
    <mergeCell ref="G1:G2"/>
    <mergeCell ref="A12:A24"/>
    <mergeCell ref="B12:B24"/>
    <mergeCell ref="C12:C24"/>
    <mergeCell ref="H1:H2"/>
    <mergeCell ref="I1:I2"/>
    <mergeCell ref="J1:J2"/>
    <mergeCell ref="A1:A2"/>
    <mergeCell ref="B1:B2"/>
    <mergeCell ref="C1:C2"/>
    <mergeCell ref="D1:D2"/>
    <mergeCell ref="E1:E2"/>
    <mergeCell ref="F1:F2"/>
  </mergeCells>
  <dataValidations count="1">
    <dataValidation type="list" allowBlank="1" showInputMessage="1" showErrorMessage="1" sqref="D3 D12 D25 D28:D33" xr:uid="{E0DBB2E2-496E-4F23-B58B-6D49C3AC04A8}">
      <formula1>"MVP1, MVP2, MVP3"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AF151-684C-4973-BF1C-5034C0CF8790}">
  <dimension ref="A1:M100"/>
  <sheetViews>
    <sheetView workbookViewId="0">
      <selection activeCell="A24" sqref="A24"/>
    </sheetView>
  </sheetViews>
  <sheetFormatPr baseColWidth="10" defaultColWidth="11.5" defaultRowHeight="15" customHeight="1" x14ac:dyDescent="0.2"/>
  <cols>
    <col min="1" max="1" width="11.5" style="228"/>
    <col min="2" max="2" width="28.33203125" style="228" customWidth="1"/>
    <col min="3" max="3" width="68.83203125" style="228" customWidth="1"/>
    <col min="4" max="4" width="19.5" style="228" customWidth="1"/>
    <col min="5" max="5" width="68.5" bestFit="1" customWidth="1"/>
    <col min="6" max="6" width="16.5" bestFit="1" customWidth="1"/>
    <col min="7" max="7" width="33.6640625" bestFit="1" customWidth="1"/>
    <col min="8" max="8" width="91.33203125" bestFit="1" customWidth="1"/>
  </cols>
  <sheetData>
    <row r="1" spans="1:7" x14ac:dyDescent="0.2">
      <c r="A1" s="228" t="s">
        <v>388</v>
      </c>
    </row>
    <row r="2" spans="1:7" ht="15" customHeight="1" x14ac:dyDescent="0.2">
      <c r="C2" s="235" t="s">
        <v>389</v>
      </c>
      <c r="E2" s="235" t="s">
        <v>389</v>
      </c>
    </row>
    <row r="3" spans="1:7" x14ac:dyDescent="0.2">
      <c r="C3" s="235" t="s">
        <v>390</v>
      </c>
      <c r="E3" s="235" t="s">
        <v>391</v>
      </c>
      <c r="G3" t="s">
        <v>389</v>
      </c>
    </row>
    <row r="4" spans="1:7" x14ac:dyDescent="0.2">
      <c r="C4" s="235" t="s">
        <v>392</v>
      </c>
      <c r="E4" s="235" t="s">
        <v>393</v>
      </c>
      <c r="G4" t="s">
        <v>391</v>
      </c>
    </row>
    <row r="5" spans="1:7" x14ac:dyDescent="0.2">
      <c r="C5" s="235"/>
      <c r="E5" s="235" t="s">
        <v>390</v>
      </c>
    </row>
    <row r="6" spans="1:7" x14ac:dyDescent="0.2">
      <c r="C6" s="235"/>
      <c r="E6" s="235" t="s">
        <v>392</v>
      </c>
    </row>
    <row r="7" spans="1:7" x14ac:dyDescent="0.2">
      <c r="C7" s="242" t="s">
        <v>394</v>
      </c>
      <c r="E7" s="240" t="s">
        <v>395</v>
      </c>
      <c r="G7" t="s">
        <v>393</v>
      </c>
    </row>
    <row r="8" spans="1:7" x14ac:dyDescent="0.2">
      <c r="C8" s="240" t="s">
        <v>396</v>
      </c>
      <c r="D8" s="179"/>
      <c r="E8" s="240" t="s">
        <v>397</v>
      </c>
      <c r="G8" t="s">
        <v>392</v>
      </c>
    </row>
    <row r="9" spans="1:7" ht="15" customHeight="1" x14ac:dyDescent="0.2">
      <c r="C9" s="240" t="s">
        <v>398</v>
      </c>
      <c r="E9" s="240" t="s">
        <v>399</v>
      </c>
    </row>
    <row r="10" spans="1:7" ht="15" customHeight="1" x14ac:dyDescent="0.2">
      <c r="C10" s="235"/>
      <c r="E10" s="235"/>
    </row>
    <row r="11" spans="1:7" x14ac:dyDescent="0.2">
      <c r="C11" s="237" t="s">
        <v>400</v>
      </c>
      <c r="E11" s="237" t="s">
        <v>400</v>
      </c>
      <c r="F11" s="217">
        <v>45937</v>
      </c>
      <c r="G11" s="218">
        <v>0.62083333333333335</v>
      </c>
    </row>
    <row r="12" spans="1:7" ht="16" x14ac:dyDescent="0.2">
      <c r="C12" s="236" t="s">
        <v>401</v>
      </c>
      <c r="D12" s="232"/>
      <c r="E12" s="236" t="s">
        <v>401</v>
      </c>
      <c r="F12" t="s">
        <v>402</v>
      </c>
      <c r="G12" t="s">
        <v>403</v>
      </c>
    </row>
    <row r="13" spans="1:7" x14ac:dyDescent="0.2">
      <c r="C13" s="237" t="s">
        <v>404</v>
      </c>
      <c r="D13" s="232"/>
      <c r="E13" s="237" t="s">
        <v>405</v>
      </c>
      <c r="F13" t="s">
        <v>406</v>
      </c>
      <c r="G13" t="s">
        <v>407</v>
      </c>
    </row>
    <row r="14" spans="1:7" x14ac:dyDescent="0.2">
      <c r="C14" s="237" t="s">
        <v>408</v>
      </c>
      <c r="D14" s="232"/>
      <c r="E14" s="237" t="s">
        <v>408</v>
      </c>
      <c r="F14">
        <v>11111</v>
      </c>
    </row>
    <row r="15" spans="1:7" x14ac:dyDescent="0.2">
      <c r="C15" s="237" t="s">
        <v>409</v>
      </c>
      <c r="D15" s="232"/>
      <c r="E15" s="237" t="s">
        <v>409</v>
      </c>
      <c r="F15">
        <v>234567</v>
      </c>
    </row>
    <row r="16" spans="1:7" x14ac:dyDescent="0.2">
      <c r="C16" s="237" t="s">
        <v>410</v>
      </c>
      <c r="D16" s="232"/>
      <c r="E16" s="237" t="s">
        <v>410</v>
      </c>
      <c r="F16" t="s">
        <v>411</v>
      </c>
    </row>
    <row r="17" spans="3:13" x14ac:dyDescent="0.2">
      <c r="C17" s="239" t="s">
        <v>412</v>
      </c>
      <c r="D17" s="232"/>
      <c r="E17" s="239" t="s">
        <v>412</v>
      </c>
      <c r="F17" t="s">
        <v>413</v>
      </c>
      <c r="K17" t="s">
        <v>414</v>
      </c>
      <c r="M17" t="s">
        <v>415</v>
      </c>
    </row>
    <row r="18" spans="3:13" x14ac:dyDescent="0.2">
      <c r="C18" s="239" t="s">
        <v>416</v>
      </c>
      <c r="D18" s="232"/>
      <c r="E18" s="239" t="s">
        <v>416</v>
      </c>
      <c r="I18" t="s">
        <v>417</v>
      </c>
    </row>
    <row r="19" spans="3:13" x14ac:dyDescent="0.2">
      <c r="C19" s="239" t="s">
        <v>418</v>
      </c>
      <c r="D19" s="232"/>
      <c r="E19" s="239" t="s">
        <v>418</v>
      </c>
      <c r="I19" t="s">
        <v>419</v>
      </c>
      <c r="K19" s="217">
        <v>45868</v>
      </c>
      <c r="M19" s="217">
        <v>45899</v>
      </c>
    </row>
    <row r="20" spans="3:13" x14ac:dyDescent="0.2">
      <c r="C20" s="239" t="s">
        <v>420</v>
      </c>
      <c r="D20" s="232"/>
      <c r="E20" s="239" t="s">
        <v>420</v>
      </c>
      <c r="I20" t="s">
        <v>421</v>
      </c>
    </row>
    <row r="21" spans="3:13" x14ac:dyDescent="0.2">
      <c r="C21" s="239" t="s">
        <v>422</v>
      </c>
      <c r="D21" s="232"/>
      <c r="E21" s="239" t="s">
        <v>422</v>
      </c>
      <c r="I21" t="s">
        <v>423</v>
      </c>
    </row>
    <row r="22" spans="3:13" x14ac:dyDescent="0.2">
      <c r="C22" s="237" t="s">
        <v>424</v>
      </c>
      <c r="D22" s="232"/>
      <c r="E22" s="237" t="s">
        <v>424</v>
      </c>
      <c r="I22" t="s">
        <v>425</v>
      </c>
    </row>
    <row r="23" spans="3:13" ht="16" x14ac:dyDescent="0.2">
      <c r="C23" s="225" t="s">
        <v>426</v>
      </c>
      <c r="D23" s="232"/>
      <c r="E23" s="225" t="s">
        <v>426</v>
      </c>
    </row>
    <row r="24" spans="3:13" ht="16" x14ac:dyDescent="0.2">
      <c r="C24" s="241" t="s">
        <v>427</v>
      </c>
      <c r="D24" s="232"/>
      <c r="E24" s="238" t="s">
        <v>427</v>
      </c>
    </row>
    <row r="27" spans="3:13" x14ac:dyDescent="0.2">
      <c r="E27" t="s">
        <v>428</v>
      </c>
      <c r="F27" t="s">
        <v>429</v>
      </c>
      <c r="G27" t="s">
        <v>430</v>
      </c>
    </row>
    <row r="28" spans="3:13" x14ac:dyDescent="0.2">
      <c r="E28" t="s">
        <v>431</v>
      </c>
      <c r="F28" t="s">
        <v>432</v>
      </c>
      <c r="G28" t="s">
        <v>430</v>
      </c>
    </row>
    <row r="29" spans="3:13" x14ac:dyDescent="0.2">
      <c r="E29" t="s">
        <v>433</v>
      </c>
      <c r="F29" t="s">
        <v>432</v>
      </c>
      <c r="G29" t="s">
        <v>434</v>
      </c>
    </row>
    <row r="30" spans="3:13" x14ac:dyDescent="0.2">
      <c r="G30" t="s">
        <v>435</v>
      </c>
    </row>
    <row r="31" spans="3:13" x14ac:dyDescent="0.2">
      <c r="G31" t="s">
        <v>436</v>
      </c>
    </row>
    <row r="35" spans="1:8" x14ac:dyDescent="0.2">
      <c r="A35" s="230" t="s">
        <v>437</v>
      </c>
    </row>
    <row r="37" spans="1:8" ht="16" x14ac:dyDescent="0.2">
      <c r="A37" s="229"/>
      <c r="B37" s="231" t="s">
        <v>438</v>
      </c>
      <c r="C37" s="229" t="s">
        <v>439</v>
      </c>
      <c r="D37" s="229" t="s">
        <v>440</v>
      </c>
      <c r="E37" s="221" t="s">
        <v>441</v>
      </c>
      <c r="F37" s="222" t="s">
        <v>442</v>
      </c>
      <c r="G37" s="221" t="s">
        <v>443</v>
      </c>
      <c r="H37" s="221" t="s">
        <v>444</v>
      </c>
    </row>
    <row r="38" spans="1:8" x14ac:dyDescent="0.2">
      <c r="A38" s="229"/>
      <c r="B38" s="423" t="s">
        <v>445</v>
      </c>
      <c r="C38" s="232" t="s">
        <v>446</v>
      </c>
      <c r="D38" s="232"/>
      <c r="E38" s="204"/>
      <c r="F38" s="223"/>
      <c r="G38" s="204"/>
      <c r="H38" s="204" t="s">
        <v>116</v>
      </c>
    </row>
    <row r="39" spans="1:8" x14ac:dyDescent="0.2">
      <c r="A39" s="229"/>
      <c r="B39" s="423"/>
      <c r="C39" s="232" t="s">
        <v>447</v>
      </c>
      <c r="D39" s="232"/>
      <c r="E39" s="204"/>
      <c r="F39" s="223"/>
      <c r="G39" s="204"/>
      <c r="H39" s="204" t="s">
        <v>116</v>
      </c>
    </row>
    <row r="40" spans="1:8" x14ac:dyDescent="0.2">
      <c r="A40" s="229"/>
      <c r="B40" s="423"/>
      <c r="C40" s="232" t="s">
        <v>448</v>
      </c>
      <c r="D40" s="232"/>
      <c r="E40" s="204"/>
      <c r="F40" s="223"/>
      <c r="G40" s="204"/>
      <c r="H40" s="204" t="s">
        <v>116</v>
      </c>
    </row>
    <row r="41" spans="1:8" x14ac:dyDescent="0.2">
      <c r="A41" s="424" t="s">
        <v>449</v>
      </c>
      <c r="B41" s="423" t="s">
        <v>450</v>
      </c>
      <c r="C41" s="249" t="s">
        <v>451</v>
      </c>
      <c r="F41" s="177"/>
      <c r="H41" s="204" t="s">
        <v>116</v>
      </c>
    </row>
    <row r="42" spans="1:8" x14ac:dyDescent="0.2">
      <c r="A42" s="424"/>
      <c r="B42" s="423"/>
      <c r="C42" s="249" t="s">
        <v>452</v>
      </c>
      <c r="F42" s="177"/>
      <c r="H42" s="177"/>
    </row>
    <row r="43" spans="1:8" ht="64" x14ac:dyDescent="0.2">
      <c r="A43" s="424"/>
      <c r="B43" s="423"/>
      <c r="C43" s="228" t="s">
        <v>453</v>
      </c>
      <c r="D43" s="179" t="s">
        <v>454</v>
      </c>
      <c r="F43" s="177"/>
      <c r="H43" s="177"/>
    </row>
    <row r="44" spans="1:8" x14ac:dyDescent="0.2">
      <c r="A44" s="424"/>
      <c r="B44" s="423" t="s">
        <v>455</v>
      </c>
      <c r="C44" s="228" t="s">
        <v>456</v>
      </c>
      <c r="F44" s="177"/>
      <c r="G44" t="s">
        <v>457</v>
      </c>
      <c r="H44" t="s">
        <v>458</v>
      </c>
    </row>
    <row r="45" spans="1:8" x14ac:dyDescent="0.2">
      <c r="A45" s="424"/>
      <c r="B45" s="423"/>
      <c r="C45" s="228" t="s">
        <v>459</v>
      </c>
      <c r="F45" s="177"/>
      <c r="G45" t="s">
        <v>457</v>
      </c>
      <c r="H45" t="s">
        <v>458</v>
      </c>
    </row>
    <row r="46" spans="1:8" x14ac:dyDescent="0.2">
      <c r="A46" s="424"/>
      <c r="B46" s="423"/>
      <c r="C46" s="228" t="s">
        <v>460</v>
      </c>
      <c r="F46" s="177"/>
      <c r="G46" t="s">
        <v>457</v>
      </c>
      <c r="H46" t="s">
        <v>458</v>
      </c>
    </row>
    <row r="47" spans="1:8" ht="64" x14ac:dyDescent="0.2">
      <c r="A47" s="424"/>
      <c r="B47" s="423"/>
      <c r="C47" s="228" t="s">
        <v>461</v>
      </c>
      <c r="D47" s="179" t="s">
        <v>462</v>
      </c>
      <c r="F47" s="177"/>
      <c r="H47" t="s">
        <v>463</v>
      </c>
    </row>
    <row r="48" spans="1:8" x14ac:dyDescent="0.2">
      <c r="A48" s="424"/>
      <c r="B48" s="423"/>
      <c r="C48" s="228" t="s">
        <v>464</v>
      </c>
      <c r="F48" s="177"/>
      <c r="G48" t="s">
        <v>457</v>
      </c>
      <c r="H48" t="s">
        <v>465</v>
      </c>
    </row>
    <row r="49" spans="1:8" x14ac:dyDescent="0.2">
      <c r="A49" s="424"/>
      <c r="B49" s="423"/>
      <c r="C49" s="228" t="s">
        <v>466</v>
      </c>
      <c r="F49" s="177"/>
      <c r="G49" t="s">
        <v>457</v>
      </c>
      <c r="H49" s="204" t="s">
        <v>116</v>
      </c>
    </row>
    <row r="50" spans="1:8" x14ac:dyDescent="0.2">
      <c r="A50" s="424"/>
      <c r="B50" s="423"/>
      <c r="C50" s="228" t="s">
        <v>467</v>
      </c>
      <c r="F50" s="177"/>
      <c r="G50" t="s">
        <v>457</v>
      </c>
      <c r="H50" s="204" t="s">
        <v>116</v>
      </c>
    </row>
    <row r="51" spans="1:8" ht="48" x14ac:dyDescent="0.2">
      <c r="A51" s="424"/>
      <c r="B51" s="423"/>
      <c r="C51" s="232" t="s">
        <v>468</v>
      </c>
      <c r="D51" s="233" t="s">
        <v>469</v>
      </c>
      <c r="F51" s="177" t="s">
        <v>470</v>
      </c>
      <c r="G51" t="s">
        <v>457</v>
      </c>
      <c r="H51" s="204" t="s">
        <v>116</v>
      </c>
    </row>
    <row r="52" spans="1:8" ht="48" x14ac:dyDescent="0.2">
      <c r="A52" s="424"/>
      <c r="B52" s="423"/>
      <c r="C52" s="232" t="s">
        <v>471</v>
      </c>
      <c r="D52" s="250" t="s">
        <v>472</v>
      </c>
      <c r="E52" t="s">
        <v>473</v>
      </c>
      <c r="F52" s="226">
        <v>0</v>
      </c>
      <c r="G52" t="s">
        <v>457</v>
      </c>
      <c r="H52" s="204" t="s">
        <v>116</v>
      </c>
    </row>
    <row r="53" spans="1:8" ht="32" x14ac:dyDescent="0.2">
      <c r="A53" s="424"/>
      <c r="B53" s="423"/>
      <c r="C53" s="232" t="s">
        <v>474</v>
      </c>
      <c r="D53" s="233" t="s">
        <v>475</v>
      </c>
      <c r="F53" s="177" t="s">
        <v>476</v>
      </c>
      <c r="G53" t="s">
        <v>457</v>
      </c>
      <c r="H53" s="227" t="s">
        <v>477</v>
      </c>
    </row>
    <row r="54" spans="1:8" x14ac:dyDescent="0.2">
      <c r="A54" s="424"/>
      <c r="B54" s="423"/>
      <c r="C54" s="425" t="s">
        <v>478</v>
      </c>
      <c r="D54" s="232" t="s">
        <v>479</v>
      </c>
      <c r="F54" s="177"/>
      <c r="G54" t="s">
        <v>457</v>
      </c>
      <c r="H54" s="204" t="s">
        <v>116</v>
      </c>
    </row>
    <row r="55" spans="1:8" x14ac:dyDescent="0.2">
      <c r="A55" s="424"/>
      <c r="B55" s="423"/>
      <c r="C55" s="425"/>
      <c r="D55" s="232" t="s">
        <v>480</v>
      </c>
      <c r="F55" s="177"/>
      <c r="G55" t="s">
        <v>457</v>
      </c>
      <c r="H55" s="204" t="s">
        <v>116</v>
      </c>
    </row>
    <row r="56" spans="1:8" ht="112" x14ac:dyDescent="0.2">
      <c r="A56" s="424"/>
      <c r="B56" s="423"/>
      <c r="C56" s="232" t="s">
        <v>481</v>
      </c>
      <c r="D56" s="233" t="s">
        <v>482</v>
      </c>
      <c r="E56" t="s">
        <v>483</v>
      </c>
      <c r="F56" s="177" t="s">
        <v>484</v>
      </c>
      <c r="H56" s="204" t="s">
        <v>116</v>
      </c>
    </row>
    <row r="57" spans="1:8" ht="32" x14ac:dyDescent="0.2">
      <c r="A57" s="424"/>
      <c r="B57" s="423"/>
      <c r="C57" s="232" t="s">
        <v>485</v>
      </c>
      <c r="D57" s="233" t="s">
        <v>486</v>
      </c>
      <c r="E57" t="s">
        <v>487</v>
      </c>
      <c r="F57" s="177" t="s">
        <v>488</v>
      </c>
      <c r="H57" t="s">
        <v>489</v>
      </c>
    </row>
    <row r="58" spans="1:8" ht="32" x14ac:dyDescent="0.2">
      <c r="A58" s="424"/>
      <c r="B58" s="423"/>
      <c r="C58" s="232" t="s">
        <v>490</v>
      </c>
      <c r="D58" s="233" t="s">
        <v>491</v>
      </c>
      <c r="E58" s="225" t="s">
        <v>492</v>
      </c>
      <c r="F58" s="224" t="s">
        <v>493</v>
      </c>
      <c r="H58" s="204" t="s">
        <v>116</v>
      </c>
    </row>
    <row r="59" spans="1:8" ht="64" x14ac:dyDescent="0.2">
      <c r="A59" s="424"/>
      <c r="B59" s="423"/>
      <c r="C59" s="232" t="s">
        <v>494</v>
      </c>
      <c r="D59" s="233" t="s">
        <v>495</v>
      </c>
      <c r="E59" s="225" t="s">
        <v>496</v>
      </c>
      <c r="F59" s="224"/>
      <c r="H59" t="s">
        <v>463</v>
      </c>
    </row>
    <row r="60" spans="1:8" x14ac:dyDescent="0.2">
      <c r="A60" s="424"/>
      <c r="B60" s="423"/>
      <c r="C60" s="232" t="s">
        <v>497</v>
      </c>
      <c r="D60" s="233"/>
      <c r="E60" s="225"/>
      <c r="F60" s="224"/>
      <c r="H60" t="s">
        <v>463</v>
      </c>
    </row>
    <row r="61" spans="1:8" ht="64" x14ac:dyDescent="0.2">
      <c r="A61" s="424"/>
      <c r="B61" s="423"/>
      <c r="C61" s="232" t="s">
        <v>498</v>
      </c>
      <c r="D61" s="250" t="s">
        <v>499</v>
      </c>
      <c r="E61" s="225"/>
      <c r="F61" s="224"/>
      <c r="H61" t="s">
        <v>463</v>
      </c>
    </row>
    <row r="62" spans="1:8" ht="32" x14ac:dyDescent="0.2">
      <c r="A62" s="424"/>
      <c r="B62" s="423"/>
      <c r="C62" s="232" t="s">
        <v>500</v>
      </c>
      <c r="D62" s="250" t="s">
        <v>501</v>
      </c>
      <c r="E62" s="225"/>
      <c r="F62" s="224"/>
      <c r="H62" t="s">
        <v>463</v>
      </c>
    </row>
    <row r="63" spans="1:8" ht="32" x14ac:dyDescent="0.2">
      <c r="A63" s="424"/>
      <c r="B63" s="423"/>
      <c r="C63" s="232" t="s">
        <v>502</v>
      </c>
      <c r="D63" s="233" t="s">
        <v>503</v>
      </c>
      <c r="E63" s="225"/>
      <c r="F63" s="224"/>
      <c r="H63" t="s">
        <v>463</v>
      </c>
    </row>
    <row r="64" spans="1:8" x14ac:dyDescent="0.2">
      <c r="A64" s="424"/>
      <c r="B64" s="423"/>
      <c r="C64" s="232" t="s">
        <v>504</v>
      </c>
      <c r="D64" s="233"/>
      <c r="E64" s="225"/>
      <c r="F64" s="224"/>
      <c r="H64" t="s">
        <v>463</v>
      </c>
    </row>
    <row r="65" spans="1:8" ht="32" x14ac:dyDescent="0.2">
      <c r="A65" s="424"/>
      <c r="B65" s="423"/>
      <c r="C65" s="232" t="s">
        <v>505</v>
      </c>
      <c r="D65" s="233" t="s">
        <v>501</v>
      </c>
      <c r="E65" s="225"/>
      <c r="F65" s="224"/>
      <c r="H65" t="s">
        <v>463</v>
      </c>
    </row>
    <row r="66" spans="1:8" ht="64" x14ac:dyDescent="0.2">
      <c r="A66" s="424"/>
      <c r="B66" s="423"/>
      <c r="C66" s="232" t="s">
        <v>506</v>
      </c>
      <c r="D66" s="233" t="s">
        <v>499</v>
      </c>
      <c r="E66" s="225"/>
      <c r="F66" s="224"/>
      <c r="H66" t="s">
        <v>463</v>
      </c>
    </row>
    <row r="67" spans="1:8" ht="32" x14ac:dyDescent="0.2">
      <c r="A67" s="424"/>
      <c r="B67" s="423"/>
      <c r="C67" s="232" t="s">
        <v>507</v>
      </c>
      <c r="D67" s="233" t="s">
        <v>486</v>
      </c>
      <c r="E67" t="s">
        <v>487</v>
      </c>
      <c r="F67" s="177"/>
      <c r="H67" t="s">
        <v>463</v>
      </c>
    </row>
    <row r="68" spans="1:8" ht="80" x14ac:dyDescent="0.2">
      <c r="A68" s="424"/>
      <c r="B68" s="423"/>
      <c r="C68" s="232" t="s">
        <v>508</v>
      </c>
      <c r="D68" s="250" t="s">
        <v>509</v>
      </c>
      <c r="E68" s="225"/>
      <c r="F68" s="224" t="s">
        <v>510</v>
      </c>
      <c r="H68" s="204" t="s">
        <v>116</v>
      </c>
    </row>
    <row r="69" spans="1:8" ht="64" x14ac:dyDescent="0.2">
      <c r="A69" s="424"/>
      <c r="B69" s="423"/>
      <c r="C69" s="232" t="s">
        <v>511</v>
      </c>
      <c r="D69" s="233" t="s">
        <v>512</v>
      </c>
      <c r="E69" s="225"/>
      <c r="F69" s="224" t="s">
        <v>513</v>
      </c>
      <c r="H69" t="s">
        <v>514</v>
      </c>
    </row>
    <row r="70" spans="1:8" ht="16" x14ac:dyDescent="0.2">
      <c r="A70" s="424"/>
      <c r="B70" s="423"/>
      <c r="C70" s="232" t="s">
        <v>515</v>
      </c>
      <c r="D70" s="233"/>
      <c r="E70" s="225" t="s">
        <v>516</v>
      </c>
      <c r="F70" s="224"/>
      <c r="H70" t="s">
        <v>463</v>
      </c>
    </row>
    <row r="71" spans="1:8" ht="16" x14ac:dyDescent="0.2">
      <c r="A71" s="424"/>
      <c r="B71" s="423"/>
      <c r="C71" s="232" t="s">
        <v>517</v>
      </c>
      <c r="D71" s="233"/>
      <c r="E71" s="225" t="s">
        <v>516</v>
      </c>
      <c r="F71" s="224"/>
      <c r="H71" t="s">
        <v>463</v>
      </c>
    </row>
    <row r="72" spans="1:8" ht="32" x14ac:dyDescent="0.2">
      <c r="A72" s="424"/>
      <c r="B72" s="426" t="s">
        <v>518</v>
      </c>
      <c r="C72" s="232" t="s">
        <v>519</v>
      </c>
      <c r="D72" s="233" t="s">
        <v>503</v>
      </c>
      <c r="F72" s="177" t="s">
        <v>520</v>
      </c>
      <c r="G72" t="s">
        <v>457</v>
      </c>
      <c r="H72" s="204" t="s">
        <v>116</v>
      </c>
    </row>
    <row r="73" spans="1:8" ht="32" x14ac:dyDescent="0.2">
      <c r="A73" s="424"/>
      <c r="B73" s="426"/>
      <c r="C73" s="232" t="s">
        <v>521</v>
      </c>
      <c r="D73" s="233" t="s">
        <v>522</v>
      </c>
      <c r="F73" s="177" t="s">
        <v>523</v>
      </c>
      <c r="G73" t="s">
        <v>457</v>
      </c>
      <c r="H73" t="s">
        <v>524</v>
      </c>
    </row>
    <row r="74" spans="1:8" ht="32" x14ac:dyDescent="0.2">
      <c r="A74" s="424"/>
      <c r="B74" s="426"/>
      <c r="C74" s="232" t="s">
        <v>525</v>
      </c>
      <c r="D74" s="233" t="s">
        <v>526</v>
      </c>
      <c r="F74" s="177" t="s">
        <v>136</v>
      </c>
      <c r="G74" t="s">
        <v>457</v>
      </c>
      <c r="H74" t="s">
        <v>524</v>
      </c>
    </row>
    <row r="75" spans="1:8" ht="48" x14ac:dyDescent="0.2">
      <c r="A75" s="424"/>
      <c r="B75" s="426"/>
      <c r="C75" s="232" t="s">
        <v>527</v>
      </c>
      <c r="D75" s="233" t="s">
        <v>528</v>
      </c>
      <c r="F75" s="177"/>
      <c r="G75" t="s">
        <v>457</v>
      </c>
      <c r="H75" t="s">
        <v>524</v>
      </c>
    </row>
    <row r="76" spans="1:8" x14ac:dyDescent="0.2">
      <c r="A76" s="424"/>
      <c r="B76" s="426"/>
      <c r="C76" s="232" t="s">
        <v>529</v>
      </c>
      <c r="D76" s="233"/>
      <c r="F76" s="177"/>
      <c r="G76" t="s">
        <v>457</v>
      </c>
      <c r="H76" t="s">
        <v>524</v>
      </c>
    </row>
    <row r="77" spans="1:8" ht="32" x14ac:dyDescent="0.2">
      <c r="A77" s="424"/>
      <c r="B77" s="426"/>
      <c r="C77" s="232" t="s">
        <v>530</v>
      </c>
      <c r="D77" s="233" t="s">
        <v>503</v>
      </c>
      <c r="F77" s="177" t="s">
        <v>531</v>
      </c>
      <c r="H77" s="204" t="s">
        <v>116</v>
      </c>
    </row>
    <row r="78" spans="1:8" ht="32" x14ac:dyDescent="0.2">
      <c r="A78" s="424"/>
      <c r="B78" s="426"/>
      <c r="C78" s="232" t="s">
        <v>532</v>
      </c>
      <c r="D78" s="233" t="s">
        <v>522</v>
      </c>
      <c r="F78" s="177"/>
      <c r="H78" t="s">
        <v>524</v>
      </c>
    </row>
    <row r="79" spans="1:8" ht="32" x14ac:dyDescent="0.2">
      <c r="A79" s="424"/>
      <c r="B79" s="426"/>
      <c r="C79" s="232" t="s">
        <v>533</v>
      </c>
      <c r="D79" s="233" t="s">
        <v>526</v>
      </c>
      <c r="F79" s="177"/>
      <c r="H79" t="s">
        <v>524</v>
      </c>
    </row>
    <row r="80" spans="1:8" ht="48" x14ac:dyDescent="0.2">
      <c r="A80" s="424"/>
      <c r="B80" s="426"/>
      <c r="C80" s="232" t="s">
        <v>534</v>
      </c>
      <c r="D80" s="233" t="s">
        <v>528</v>
      </c>
      <c r="F80" s="177"/>
      <c r="H80" t="s">
        <v>524</v>
      </c>
    </row>
    <row r="81" spans="1:8" x14ac:dyDescent="0.2">
      <c r="A81" s="424"/>
      <c r="B81" s="426"/>
      <c r="C81" s="232" t="s">
        <v>535</v>
      </c>
      <c r="D81" s="233"/>
      <c r="F81" s="177"/>
      <c r="H81" t="s">
        <v>524</v>
      </c>
    </row>
    <row r="82" spans="1:8" ht="32" x14ac:dyDescent="0.2">
      <c r="A82" s="424" t="s">
        <v>536</v>
      </c>
      <c r="B82" s="423" t="s">
        <v>537</v>
      </c>
      <c r="C82" s="232" t="s">
        <v>538</v>
      </c>
      <c r="D82" s="233" t="s">
        <v>539</v>
      </c>
      <c r="F82" s="177" t="s">
        <v>531</v>
      </c>
      <c r="G82" t="s">
        <v>457</v>
      </c>
      <c r="H82" s="204" t="s">
        <v>116</v>
      </c>
    </row>
    <row r="83" spans="1:8" ht="80" x14ac:dyDescent="0.2">
      <c r="A83" s="424"/>
      <c r="B83" s="423"/>
      <c r="C83" s="232" t="s">
        <v>540</v>
      </c>
      <c r="D83" s="250" t="s">
        <v>541</v>
      </c>
      <c r="F83" s="177"/>
      <c r="G83" t="s">
        <v>457</v>
      </c>
      <c r="H83" t="s">
        <v>542</v>
      </c>
    </row>
    <row r="84" spans="1:8" ht="64" x14ac:dyDescent="0.2">
      <c r="A84" s="424"/>
      <c r="B84" s="423"/>
      <c r="C84" s="232" t="s">
        <v>543</v>
      </c>
      <c r="D84" s="233" t="s">
        <v>544</v>
      </c>
      <c r="F84" s="177"/>
      <c r="G84" t="s">
        <v>457</v>
      </c>
      <c r="H84" t="s">
        <v>542</v>
      </c>
    </row>
    <row r="85" spans="1:8" ht="64" x14ac:dyDescent="0.2">
      <c r="A85" s="424"/>
      <c r="B85" s="423"/>
      <c r="C85" s="232" t="s">
        <v>545</v>
      </c>
      <c r="D85" s="250" t="s">
        <v>499</v>
      </c>
      <c r="F85" s="177"/>
      <c r="G85" t="s">
        <v>457</v>
      </c>
      <c r="H85" t="s">
        <v>542</v>
      </c>
    </row>
    <row r="86" spans="1:8" ht="32" x14ac:dyDescent="0.2">
      <c r="A86" s="424"/>
      <c r="B86" s="423"/>
      <c r="C86" s="232" t="s">
        <v>546</v>
      </c>
      <c r="D86" s="233" t="s">
        <v>501</v>
      </c>
      <c r="F86" s="177"/>
      <c r="G86" t="s">
        <v>457</v>
      </c>
      <c r="H86" t="s">
        <v>542</v>
      </c>
    </row>
    <row r="87" spans="1:8" ht="48" x14ac:dyDescent="0.2">
      <c r="A87" s="424"/>
      <c r="B87" s="423"/>
      <c r="C87" s="232" t="s">
        <v>547</v>
      </c>
      <c r="D87" s="250" t="s">
        <v>548</v>
      </c>
      <c r="F87" s="177"/>
      <c r="G87" t="s">
        <v>457</v>
      </c>
      <c r="H87" t="s">
        <v>542</v>
      </c>
    </row>
    <row r="88" spans="1:8" ht="32" x14ac:dyDescent="0.2">
      <c r="A88" s="424"/>
      <c r="B88" s="423"/>
      <c r="C88" s="232" t="s">
        <v>549</v>
      </c>
      <c r="D88" s="233" t="s">
        <v>539</v>
      </c>
      <c r="F88" s="177" t="s">
        <v>531</v>
      </c>
      <c r="G88" t="s">
        <v>457</v>
      </c>
      <c r="H88" s="204" t="s">
        <v>116</v>
      </c>
    </row>
    <row r="89" spans="1:8" ht="64" x14ac:dyDescent="0.2">
      <c r="A89" s="424"/>
      <c r="B89" s="423"/>
      <c r="C89" s="232" t="s">
        <v>550</v>
      </c>
      <c r="D89" s="233" t="s">
        <v>551</v>
      </c>
      <c r="F89" s="177"/>
      <c r="G89" t="s">
        <v>457</v>
      </c>
      <c r="H89" t="s">
        <v>542</v>
      </c>
    </row>
    <row r="90" spans="1:8" ht="64" x14ac:dyDescent="0.2">
      <c r="A90" s="424"/>
      <c r="B90" s="423"/>
      <c r="C90" s="232" t="s">
        <v>545</v>
      </c>
      <c r="D90" s="250" t="s">
        <v>499</v>
      </c>
      <c r="F90" s="177"/>
      <c r="G90" t="s">
        <v>457</v>
      </c>
      <c r="H90" t="s">
        <v>542</v>
      </c>
    </row>
    <row r="91" spans="1:8" ht="32" x14ac:dyDescent="0.2">
      <c r="A91" s="424"/>
      <c r="B91" s="423"/>
      <c r="C91" s="232" t="s">
        <v>546</v>
      </c>
      <c r="D91" s="233" t="s">
        <v>501</v>
      </c>
      <c r="F91" s="177"/>
      <c r="G91" t="s">
        <v>457</v>
      </c>
      <c r="H91" t="s">
        <v>542</v>
      </c>
    </row>
    <row r="92" spans="1:8" ht="48" x14ac:dyDescent="0.2">
      <c r="A92" s="424"/>
      <c r="B92" s="423"/>
      <c r="C92" s="232" t="s">
        <v>547</v>
      </c>
      <c r="D92" s="233" t="s">
        <v>548</v>
      </c>
      <c r="F92" s="177"/>
      <c r="G92" t="s">
        <v>457</v>
      </c>
      <c r="H92" t="s">
        <v>542</v>
      </c>
    </row>
    <row r="93" spans="1:8" ht="64" x14ac:dyDescent="0.2">
      <c r="A93" s="424"/>
      <c r="B93" s="423"/>
      <c r="C93" s="232" t="s">
        <v>552</v>
      </c>
      <c r="D93" s="233" t="s">
        <v>544</v>
      </c>
      <c r="F93" s="177"/>
      <c r="G93" t="s">
        <v>457</v>
      </c>
      <c r="H93" t="s">
        <v>542</v>
      </c>
    </row>
    <row r="94" spans="1:8" ht="16" x14ac:dyDescent="0.2">
      <c r="A94" s="424"/>
      <c r="B94" s="423" t="s">
        <v>553</v>
      </c>
      <c r="C94" s="232" t="s">
        <v>554</v>
      </c>
      <c r="D94" s="233" t="s">
        <v>555</v>
      </c>
      <c r="F94" s="177" t="s">
        <v>556</v>
      </c>
      <c r="G94" t="s">
        <v>457</v>
      </c>
      <c r="H94" s="204" t="s">
        <v>116</v>
      </c>
    </row>
    <row r="95" spans="1:8" ht="16" x14ac:dyDescent="0.2">
      <c r="A95" s="424"/>
      <c r="B95" s="423"/>
      <c r="C95" s="232" t="s">
        <v>557</v>
      </c>
      <c r="D95" s="233" t="s">
        <v>555</v>
      </c>
      <c r="F95" s="177" t="s">
        <v>556</v>
      </c>
      <c r="G95" t="s">
        <v>457</v>
      </c>
      <c r="H95" s="204" t="s">
        <v>116</v>
      </c>
    </row>
    <row r="96" spans="1:8" x14ac:dyDescent="0.2">
      <c r="A96" s="424"/>
      <c r="B96" s="423"/>
      <c r="C96" s="232" t="s">
        <v>464</v>
      </c>
      <c r="D96" s="233"/>
      <c r="F96" s="177"/>
      <c r="G96" t="s">
        <v>457</v>
      </c>
      <c r="H96" t="s">
        <v>558</v>
      </c>
    </row>
    <row r="97" spans="1:8" x14ac:dyDescent="0.2">
      <c r="A97" s="424"/>
      <c r="B97" s="423"/>
      <c r="C97" s="232" t="s">
        <v>466</v>
      </c>
      <c r="D97" s="233"/>
      <c r="F97" s="177"/>
      <c r="G97" t="s">
        <v>457</v>
      </c>
      <c r="H97" t="s">
        <v>558</v>
      </c>
    </row>
    <row r="98" spans="1:8" x14ac:dyDescent="0.2">
      <c r="A98" s="424"/>
      <c r="B98" s="423"/>
      <c r="C98" s="232" t="s">
        <v>467</v>
      </c>
      <c r="D98" s="232"/>
      <c r="F98" s="177"/>
      <c r="G98" t="s">
        <v>457</v>
      </c>
      <c r="H98" t="s">
        <v>558</v>
      </c>
    </row>
    <row r="99" spans="1:8" ht="16" x14ac:dyDescent="0.2">
      <c r="A99" s="424"/>
      <c r="B99" s="427" t="s">
        <v>559</v>
      </c>
      <c r="C99" s="232" t="s">
        <v>560</v>
      </c>
      <c r="D99" s="233" t="s">
        <v>561</v>
      </c>
      <c r="E99" t="s">
        <v>562</v>
      </c>
      <c r="F99" s="177"/>
      <c r="G99" t="s">
        <v>563</v>
      </c>
      <c r="H99" t="s">
        <v>136</v>
      </c>
    </row>
    <row r="100" spans="1:8" x14ac:dyDescent="0.2">
      <c r="A100" s="424"/>
      <c r="B100" s="427"/>
      <c r="C100" s="232" t="s">
        <v>564</v>
      </c>
      <c r="D100" s="234" t="s">
        <v>565</v>
      </c>
      <c r="E100" t="s">
        <v>566</v>
      </c>
      <c r="F100" s="177"/>
      <c r="G100" t="s">
        <v>567</v>
      </c>
      <c r="H100" t="s">
        <v>568</v>
      </c>
    </row>
  </sheetData>
  <mergeCells count="10">
    <mergeCell ref="A82:A100"/>
    <mergeCell ref="B82:B93"/>
    <mergeCell ref="B94:B98"/>
    <mergeCell ref="B99:B100"/>
    <mergeCell ref="B38:B40"/>
    <mergeCell ref="A41:A81"/>
    <mergeCell ref="B41:B43"/>
    <mergeCell ref="B44:B71"/>
    <mergeCell ref="C54:C55"/>
    <mergeCell ref="B72:B8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607701FB1459D45BDC8DEF4DDACFE42" ma:contentTypeVersion="54" ma:contentTypeDescription="Crear nuevo documento." ma:contentTypeScope="" ma:versionID="3bbc04fa6815450034b7cc997f8231c5">
  <xsd:schema xmlns:xsd="http://www.w3.org/2001/XMLSchema" xmlns:xs="http://www.w3.org/2001/XMLSchema" xmlns:p="http://schemas.microsoft.com/office/2006/metadata/properties" xmlns:ns2="279ae018-8c7d-487b-8e6c-e021f58097ba" xmlns:ns3="310baf55-97c0-43c1-b228-3e3e6109a237" targetNamespace="http://schemas.microsoft.com/office/2006/metadata/properties" ma:root="true" ma:fieldsID="baf16fbc2ca03dfacd48a577f3d75ae5" ns2:_="" ns3:_="">
    <xsd:import namespace="279ae018-8c7d-487b-8e6c-e021f58097ba"/>
    <xsd:import namespace="310baf55-97c0-43c1-b228-3e3e6109a2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Tipodedocumento" minOccurs="0"/>
                <xsd:element ref="ns2:FechaVersi_x00f3_n" minOccurs="0"/>
                <xsd:element ref="ns2:Estatus" minOccurs="0"/>
                <xsd:element ref="ns2:NumVersi_x00f3_n" minOccurs="0"/>
                <xsd:element ref="ns2:Nombredeldocumento" minOccurs="0"/>
                <xsd:element ref="ns2:MacroProceso" minOccurs="0"/>
                <xsd:element ref="ns2:Proceso" minOccurs="0"/>
                <xsd:element ref="ns2:SubProceso" minOccurs="0"/>
                <xsd:element ref="ns2:Due_x00f1_odelProceso" minOccurs="0"/>
                <xsd:element ref="ns2:Cambios" minOccurs="0"/>
                <xsd:element ref="ns2:Autor" minOccurs="0"/>
                <xsd:element ref="ns2:MediaServiceDateTaken" minOccurs="0"/>
                <xsd:element ref="ns2:MediaServiceGenerationTime" minOccurs="0"/>
                <xsd:element ref="ns2:MediaServiceEventHashCode" minOccurs="0"/>
                <xsd:element ref="ns2:MediaLengthInSeconds" minOccurs="0"/>
                <xsd:element ref="ns2:Fechadevigencia" minOccurs="0"/>
                <xsd:element ref="ns2:Areadue_x00f1_adelproceso_x002f_documento" minOccurs="0"/>
                <xsd:element ref="ns2:Rutadeldocumento" minOccurs="0"/>
                <xsd:element ref="ns2:_x00bf_Artefactorelacionados_x003f_" minOccurs="0"/>
                <xsd:element ref="ns2:_x00bf_AplicaIAAS_x003f_" minOccurs="0"/>
                <xsd:element ref="ns2:_x00bf_AplicaPAAS_x003f_" minOccurs="0"/>
                <xsd:element ref="ns2:_x00bf_AplicaSAAS_x003f_" minOccurs="0"/>
                <xsd:element ref="ns2:_x00bf_AplicaCedis_x003f_" minOccurs="0"/>
                <xsd:element ref="ns2:_x00bf_AplicaPCI_x003f_" minOccurs="0"/>
                <xsd:element ref="ns2:_x00bf_AplicaAuditor_x00ed_aBancaria_x003f_" minOccurs="0"/>
                <xsd:element ref="ns2:_x00bf_AplicaSOX_x003f_" minOccurs="0"/>
                <xsd:element ref="ns2:_x00bf_AplicaCSF_x003f_" minOccurs="0"/>
                <xsd:element ref="ns2:Lineamientos_x002f_regulaciones" minOccurs="0"/>
                <xsd:element ref="ns2:FechadeEvaluaci_x00f3_n" minOccurs="0"/>
                <xsd:element ref="ns2:Descripci_x00f3_nfechasdeevaluaci_x00f3_n" minOccurs="0"/>
                <xsd:element ref="ns2:_Flow_SignoffStatus" minOccurs="0"/>
                <xsd:element ref="ns3:SharedWithUsers" minOccurs="0"/>
                <xsd:element ref="ns3:SharedWithDetails" minOccurs="0"/>
                <xsd:element ref="ns2:Seguridad" minOccurs="0"/>
                <xsd:element ref="ns2:Cumplimiento" minOccurs="0"/>
                <xsd:element ref="ns2:Calidad" minOccurs="0"/>
                <xsd:element ref="ns2:Estabilidad" minOccurs="0"/>
                <xsd:element ref="ns2:Simplicidad" minOccurs="0"/>
                <xsd:element ref="ns2:Productividad" minOccurs="0"/>
                <xsd:element ref="ns2:NiveldeMadurez" minOccurs="0"/>
                <xsd:element ref="ns2:MediaServiceBillingMetadata" minOccurs="0"/>
                <xsd:element ref="ns2:_ApprovalAssignedTo" minOccurs="0"/>
                <xsd:element ref="ns2:_ApprovalRespondedBy" minOccurs="0"/>
                <xsd:element ref="ns2:_ApprovalSentBy" minOccurs="0"/>
                <xsd:element ref="ns2:_ApprovalStatus" minOccurs="0"/>
                <xsd:element ref="ns2:Divisi_x00f3_n" minOccurs="0"/>
                <xsd:element ref="ns2:Formato_doc" minOccurs="0"/>
                <xsd:element ref="ns2:Negoci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9ae018-8c7d-487b-8e6c-e021f58097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Tipodedocumento" ma:index="12" nillable="true" ma:displayName="Tipo de documento" ma:format="Dropdown" ma:internalName="Tipodedocumento">
      <xsd:simpleType>
        <xsd:union memberTypes="dms:Text">
          <xsd:simpleType>
            <xsd:restriction base="dms:Choice">
              <xsd:enumeration value="Proceso"/>
              <xsd:enumeration value="Procedimiento"/>
              <xsd:enumeration value="Artefacto"/>
              <xsd:enumeration value="Políticas"/>
              <xsd:enumeration value="Estándares"/>
              <xsd:enumeration value="BPM"/>
              <xsd:enumeration value="Capacitación"/>
              <xsd:enumeration value="Sub Proceso"/>
            </xsd:restriction>
          </xsd:simpleType>
        </xsd:union>
      </xsd:simpleType>
    </xsd:element>
    <xsd:element name="FechaVersi_x00f3_n" ma:index="13" nillable="true" ma:displayName="Fecha del documento" ma:default="[today]" ma:description="Fecha de la versión" ma:format="DateOnly" ma:internalName="FechaVersi_x00f3_n">
      <xsd:simpleType>
        <xsd:restriction base="dms:DateTime"/>
      </xsd:simpleType>
    </xsd:element>
    <xsd:element name="Estatus" ma:index="14" nillable="true" ma:displayName="Estatus" ma:default="Activo" ma:description="Estatus del doc" ma:format="Dropdown" ma:internalName="Estatus">
      <xsd:simpleType>
        <xsd:restriction base="dms:Choice">
          <xsd:enumeration value="Activo"/>
          <xsd:enumeration value="Inactivo"/>
          <xsd:enumeration value="En proceso"/>
        </xsd:restriction>
      </xsd:simpleType>
    </xsd:element>
    <xsd:element name="NumVersi_x00f3_n" ma:index="15" nillable="true" ma:displayName="Versión documento" ma:format="Dropdown" ma:internalName="NumVersi_x00f3_n" ma:percentage="FALSE">
      <xsd:simpleType>
        <xsd:restriction base="dms:Number"/>
      </xsd:simpleType>
    </xsd:element>
    <xsd:element name="Nombredeldocumento" ma:index="16" nillable="true" ma:displayName="Nombre Archivo" ma:format="Dropdown" ma:internalName="Nombredeldocumento">
      <xsd:simpleType>
        <xsd:restriction base="dms:Text">
          <xsd:maxLength value="255"/>
        </xsd:restriction>
      </xsd:simpleType>
    </xsd:element>
    <xsd:element name="MacroProceso" ma:index="17" nillable="true" ma:displayName="Dominio" ma:format="Dropdown" ma:internalName="MacroProceso">
      <xsd:simpleType>
        <xsd:restriction base="dms:Choice">
          <xsd:enumeration value="Nuevas soluciones"/>
          <xsd:enumeration value="Operaciones"/>
          <xsd:enumeration value="Seguridad"/>
          <xsd:enumeration value="Gestión TI"/>
          <xsd:enumeration value="Políticas P&amp;H"/>
        </xsd:restriction>
      </xsd:simpleType>
    </xsd:element>
    <xsd:element name="Proceso" ma:index="18" nillable="true" ma:displayName="Proceso" ma:format="Dropdown" ma:internalName="Proceso">
      <xsd:simpleType>
        <xsd:restriction base="dms:Choice">
          <xsd:enumeration value="Construcción"/>
          <xsd:enumeration value="Mejora Continua"/>
          <xsd:enumeration value="Alineación Estratégica"/>
          <xsd:enumeration value="Maduración"/>
          <xsd:enumeration value="Asignación de Recursos"/>
          <xsd:enumeration value="Gestión de eventos y Monitoreo"/>
          <xsd:enumeration value="Gestión de Niveles de servicio"/>
          <xsd:enumeration value="Ideación"/>
          <xsd:enumeration value="Capacidades"/>
          <xsd:enumeration value="Implementación"/>
          <xsd:enumeration value="Cierre"/>
          <xsd:enumeration value="Planview"/>
          <xsd:enumeration value="Gestión del conocimiento"/>
          <xsd:enumeration value="Monitoreo de cumplimiento"/>
          <xsd:enumeration value="Gestión de parches de seguridad SO equipos POS"/>
          <xsd:enumeration value="Habilitación de cambios"/>
          <xsd:enumeration value="Gestión de Incidentes"/>
          <xsd:enumeration value="Transición"/>
          <xsd:enumeration value="Redes y telecomunicaciones"/>
          <xsd:enumeration value="Gestión de Borrado Seguro"/>
          <xsd:enumeration value="Gestión de control de acceso de infraestructura"/>
          <xsd:enumeration value="Gestión de eventos de seguridad"/>
          <xsd:enumeration value="Modificación de equipos de seguridad"/>
          <xsd:enumeration value="Gestión de vulnerabilidades"/>
          <xsd:enumeration value="Monitoreo de cuentas"/>
          <xsd:enumeration value="Gestión de hackeo ético"/>
          <xsd:enumeration value="To Be Defined"/>
          <xsd:enumeration value="Riesgos"/>
          <xsd:enumeration value="Gestión de registros en infraestructura y sistemas"/>
          <xsd:enumeration value="Gestión de Blacklist"/>
          <xsd:enumeration value="Estándares de codificación segura"/>
          <xsd:enumeration value="Configuración de VPN Site To Site"/>
          <xsd:enumeration value="Generación de certificados"/>
          <xsd:enumeration value="Protección de sistemas contra Malware"/>
          <xsd:enumeration value="Monitoreo de puntos de acceso inalámbrico"/>
          <xsd:enumeration value="Estándar de configuración segura"/>
          <xsd:enumeration value="Protección de pérdida de datos - DLP"/>
          <xsd:enumeration value="Principios de seguridad"/>
          <xsd:enumeration value="Inconsistencias en credenciales de seguridad"/>
          <xsd:enumeration value="Monitoreo"/>
          <xsd:enumeration value="Gestión de Remediaciones"/>
          <xsd:enumeration value="Catálogo de Servicios"/>
          <xsd:enumeration value="Gestión de Requerimientos"/>
          <xsd:enumeration value="Gestión de la Demanda, Capacidad y Continuidad Operativa"/>
          <xsd:enumeration value="Gestión de Problemas"/>
          <xsd:enumeration value="Gestión de portafolio TI"/>
          <xsd:enumeration value="Gobierno de procesos"/>
          <xsd:enumeration value="Opción 50"/>
          <xsd:enumeration value="Aseguramiento y Hardening de configuración"/>
          <xsd:enumeration value="Estándares de Inteligencia Artificial"/>
          <xsd:enumeration value="Opción 52"/>
        </xsd:restriction>
      </xsd:simpleType>
    </xsd:element>
    <xsd:element name="SubProceso" ma:index="19" nillable="true" ma:displayName="SubProceso" ma:format="Dropdown" ma:internalName="SubProceso">
      <xsd:simpleType>
        <xsd:restriction base="dms:Choice">
          <xsd:enumeration value="Codificación"/>
          <xsd:enumeration value="Design Sprint"/>
          <xsd:enumeration value="Descubrimiento"/>
          <xsd:enumeration value="Visioning"/>
          <xsd:enumeration value="Kick off"/>
          <xsd:enumeration value="Rituales y comunicados"/>
          <xsd:enumeration value="Transición Centralizada"/>
          <xsd:enumeration value="Transición Distribuida"/>
          <xsd:enumeration value="Gestión de remediaciones de servidores"/>
        </xsd:restriction>
      </xsd:simpleType>
    </xsd:element>
    <xsd:element name="Due_x00f1_odelProceso" ma:index="20" nillable="true" ma:displayName="Dueño del Proceso/Documento" ma:format="Dropdown" ma:internalName="Due_x00f1_odelProceso">
      <xsd:simpleType>
        <xsd:restriction base="dms:Text">
          <xsd:maxLength value="255"/>
        </xsd:restriction>
      </xsd:simpleType>
    </xsd:element>
    <xsd:element name="Cambios" ma:index="21" nillable="true" ma:displayName="Cambios" ma:format="Dropdown" ma:internalName="Cambios">
      <xsd:simpleType>
        <xsd:restriction base="dms:Note">
          <xsd:maxLength value="255"/>
        </xsd:restriction>
      </xsd:simpleType>
    </xsd:element>
    <xsd:element name="Autor" ma:index="22" nillable="true" ma:displayName="Autor" ma:description="los que participan en la creación del doc" ma:format="Dropdown" ma:internalName="Autor">
      <xsd:simpleType>
        <xsd:restriction base="dms:Note">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Fechadevigencia" ma:index="27" nillable="true" ma:displayName="Fecha de vigencia" ma:description="Hasta que fecha estará vigente" ma:format="DateOnly" ma:internalName="Fechadevigencia">
      <xsd:simpleType>
        <xsd:restriction base="dms:DateTime"/>
      </xsd:simpleType>
    </xsd:element>
    <xsd:element name="Areadue_x00f1_adelproceso_x002f_documento" ma:index="28" nillable="true" ma:displayName="Area dueña del proceso/documento" ma:format="Dropdown" ma:internalName="Areadue_x00f1_adelproceso_x002f_documento">
      <xsd:simpleType>
        <xsd:restriction base="dms:Text">
          <xsd:maxLength value="255"/>
        </xsd:restriction>
      </xsd:simpleType>
    </xsd:element>
    <xsd:element name="Rutadeldocumento" ma:index="29" nillable="true" ma:displayName="Ruta del documento" ma:description="La ruta de publicación en SIGA" ma:format="Dropdown" ma:internalName="Rutadeldocumento">
      <xsd:simpleType>
        <xsd:restriction base="dms:Note">
          <xsd:maxLength value="255"/>
        </xsd:restriction>
      </xsd:simpleType>
    </xsd:element>
    <xsd:element name="_x00bf_Artefactorelacionados_x003f_" ma:index="30" nillable="true" ma:displayName="¿Artefacto relacionados?" ma:format="Dropdown" ma:internalName="_x00bf_Artefactorelacionados_x003f_">
      <xsd:simpleType>
        <xsd:restriction base="dms:Note">
          <xsd:maxLength value="255"/>
        </xsd:restriction>
      </xsd:simpleType>
    </xsd:element>
    <xsd:element name="_x00bf_AplicaIAAS_x003f_" ma:index="31" nillable="true" ma:displayName="¿Aplica IAAS?" ma:default="No" ma:format="Dropdown" ma:internalName="_x00bf_AplicaIAAS_x003f_">
      <xsd:simpleType>
        <xsd:restriction base="dms:Choice">
          <xsd:enumeration value="Si"/>
          <xsd:enumeration value="No"/>
          <xsd:enumeration value="To be defined"/>
        </xsd:restriction>
      </xsd:simpleType>
    </xsd:element>
    <xsd:element name="_x00bf_AplicaPAAS_x003f_" ma:index="32" nillable="true" ma:displayName="¿Aplica PAAS?" ma:default="No" ma:format="Dropdown" ma:internalName="_x00bf_AplicaPAAS_x003f_">
      <xsd:simpleType>
        <xsd:restriction base="dms:Choice">
          <xsd:enumeration value="Si"/>
          <xsd:enumeration value="No"/>
          <xsd:enumeration value="To be Defined"/>
        </xsd:restriction>
      </xsd:simpleType>
    </xsd:element>
    <xsd:element name="_x00bf_AplicaSAAS_x003f_" ma:index="33" nillable="true" ma:displayName="¿Aplica SAAS?" ma:default="No" ma:format="Dropdown" ma:internalName="_x00bf_AplicaSAAS_x003f_">
      <xsd:simpleType>
        <xsd:restriction base="dms:Choice">
          <xsd:enumeration value="Si"/>
          <xsd:enumeration value="No"/>
          <xsd:enumeration value="To be Defined"/>
        </xsd:restriction>
      </xsd:simpleType>
    </xsd:element>
    <xsd:element name="_x00bf_AplicaCedis_x003f_" ma:index="34" nillable="true" ma:displayName="¿Aplica Cedis?" ma:default="No" ma:format="Dropdown" ma:internalName="_x00bf_AplicaCedis_x003f_">
      <xsd:simpleType>
        <xsd:restriction base="dms:Choice">
          <xsd:enumeration value="Si"/>
          <xsd:enumeration value="No"/>
          <xsd:enumeration value="To be Defined"/>
        </xsd:restriction>
      </xsd:simpleType>
    </xsd:element>
    <xsd:element name="_x00bf_AplicaPCI_x003f_" ma:index="35" nillable="true" ma:displayName="¿Aplica PCI?" ma:default="No" ma:format="Dropdown" ma:internalName="_x00bf_AplicaPCI_x003f_">
      <xsd:simpleType>
        <xsd:restriction base="dms:Choice">
          <xsd:enumeration value="Si"/>
          <xsd:enumeration value="No"/>
        </xsd:restriction>
      </xsd:simpleType>
    </xsd:element>
    <xsd:element name="_x00bf_AplicaAuditor_x00ed_aBancaria_x003f_" ma:index="36" nillable="true" ma:displayName="¿Aplica Auditoría Bancaria?" ma:default="No" ma:format="Dropdown" ma:internalName="_x00bf_AplicaAuditor_x00ed_aBancaria_x003f_">
      <xsd:simpleType>
        <xsd:restriction base="dms:Choice">
          <xsd:enumeration value="Si"/>
          <xsd:enumeration value="No"/>
        </xsd:restriction>
      </xsd:simpleType>
    </xsd:element>
    <xsd:element name="_x00bf_AplicaSOX_x003f_" ma:index="37" nillable="true" ma:displayName="¿Aplica SOX?" ma:default="No" ma:format="Dropdown" ma:internalName="_x00bf_AplicaSOX_x003f_">
      <xsd:simpleType>
        <xsd:restriction base="dms:Choice">
          <xsd:enumeration value="Si"/>
          <xsd:enumeration value="No"/>
        </xsd:restriction>
      </xsd:simpleType>
    </xsd:element>
    <xsd:element name="_x00bf_AplicaCSF_x003f_" ma:index="38" nillable="true" ma:displayName="¿Aplica CSF?" ma:default="No" ma:format="Dropdown" ma:internalName="_x00bf_AplicaCSF_x003f_">
      <xsd:simpleType>
        <xsd:restriction base="dms:Choice">
          <xsd:enumeration value="Si"/>
          <xsd:enumeration value="No"/>
        </xsd:restriction>
      </xsd:simpleType>
    </xsd:element>
    <xsd:element name="Lineamientos_x002f_regulaciones" ma:index="39" nillable="true" ma:displayName="Lineamientos/regulaciones" ma:format="Dropdown" ma:internalName="Lineamientos_x002f_regulaciones">
      <xsd:simpleType>
        <xsd:restriction base="dms:Note">
          <xsd:maxLength value="255"/>
        </xsd:restriction>
      </xsd:simpleType>
    </xsd:element>
    <xsd:element name="FechadeEvaluaci_x00f3_n" ma:index="40" nillable="true" ma:displayName="Fecha de última Evaluación" ma:format="DateOnly" ma:internalName="FechadeEvaluaci_x00f3_n">
      <xsd:simpleType>
        <xsd:restriction base="dms:DateTime"/>
      </xsd:simpleType>
    </xsd:element>
    <xsd:element name="Descripci_x00f3_nfechasdeevaluaci_x00f3_n" ma:index="41" nillable="true" ma:displayName="Descripción fechas de evaluación" ma:format="Dropdown" ma:internalName="Descripci_x00f3_nfechasdeevaluaci_x00f3_n">
      <xsd:simpleType>
        <xsd:restriction base="dms:Note">
          <xsd:maxLength value="255"/>
        </xsd:restriction>
      </xsd:simpleType>
    </xsd:element>
    <xsd:element name="_Flow_SignoffStatus" ma:index="42" nillable="true" ma:displayName="Estado de aprobación" ma:internalName="Estado_x0020_de_x0020_aprobaci_x00f3_n">
      <xsd:simpleType>
        <xsd:restriction base="dms:Text"/>
      </xsd:simpleType>
    </xsd:element>
    <xsd:element name="Seguridad" ma:index="45" nillable="true" ma:displayName="Seguridad" ma:description="Beneficios en el pilar de Seguridad" ma:format="Dropdown" ma:internalName="Seguridad">
      <xsd:simpleType>
        <xsd:restriction base="dms:Note">
          <xsd:maxLength value="255"/>
        </xsd:restriction>
      </xsd:simpleType>
    </xsd:element>
    <xsd:element name="Cumplimiento" ma:index="46" nillable="true" ma:displayName="Cumplimiento" ma:description="Beneficios que aporten al Pilar de Cumplimiento" ma:format="Dropdown" ma:internalName="Cumplimiento">
      <xsd:simpleType>
        <xsd:restriction base="dms:Note">
          <xsd:maxLength value="255"/>
        </xsd:restriction>
      </xsd:simpleType>
    </xsd:element>
    <xsd:element name="Calidad" ma:index="47" nillable="true" ma:displayName="Calidad" ma:description="Beneficios que aporten al pilar de Calidad" ma:format="Dropdown" ma:internalName="Calidad">
      <xsd:simpleType>
        <xsd:restriction base="dms:Note">
          <xsd:maxLength value="255"/>
        </xsd:restriction>
      </xsd:simpleType>
    </xsd:element>
    <xsd:element name="Estabilidad" ma:index="48" nillable="true" ma:displayName="Estabilidad" ma:description="Beneficios que aporten al pilar de Estabilidad" ma:format="Dropdown" ma:internalName="Estabilidad">
      <xsd:simpleType>
        <xsd:restriction base="dms:Note">
          <xsd:maxLength value="255"/>
        </xsd:restriction>
      </xsd:simpleType>
    </xsd:element>
    <xsd:element name="Simplicidad" ma:index="49" nillable="true" ma:displayName="Simplicidad" ma:description="Beneficios que aporten al pilar de Simplicidad" ma:format="Dropdown" ma:internalName="Simplicidad">
      <xsd:simpleType>
        <xsd:restriction base="dms:Note">
          <xsd:maxLength value="255"/>
        </xsd:restriction>
      </xsd:simpleType>
    </xsd:element>
    <xsd:element name="Productividad" ma:index="50" nillable="true" ma:displayName="Productividad" ma:description="Beneficios que aporten al pilar de Productividad" ma:format="Dropdown" ma:internalName="Productividad">
      <xsd:simpleType>
        <xsd:restriction base="dms:Note">
          <xsd:maxLength value="255"/>
        </xsd:restriction>
      </xsd:simpleType>
    </xsd:element>
    <xsd:element name="NiveldeMadurez" ma:index="51" nillable="true" ma:displayName="Nivel de Madurez" ma:decimals="0" ma:default="0" ma:format="Dropdown" ma:internalName="NiveldeMadurez" ma:percentage="FALSE">
      <xsd:simpleType>
        <xsd:restriction base="dms:Number"/>
      </xsd:simpleType>
    </xsd:element>
    <xsd:element name="MediaServiceBillingMetadata" ma:index="52" nillable="true" ma:displayName="MediaServiceBillingMetadata" ma:hidden="true" ma:internalName="MediaServiceBillingMetadata" ma:readOnly="true">
      <xsd:simpleType>
        <xsd:restriction base="dms:Note"/>
      </xsd:simpleType>
    </xsd:element>
    <xsd:element name="_ApprovalAssignedTo" ma:index="53" nillable="true" ma:displayName="Aprobadore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54" nillable="true" ma:displayName="Respuesta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55" nillable="true" ma:displayName="Aprobación del Cread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56" nillable="true" ma:displayName="Estado de aprobación" ma:internalName="_ApprovalStatus" ma:readOnly="true">
      <xsd:simpleType>
        <xsd:restriction base="dms:Unknown"/>
      </xsd:simpleType>
    </xsd:element>
    <xsd:element name="Divisi_x00f3_n" ma:index="57" nillable="true" ma:displayName="División" ma:format="Dropdown" ma:internalName="Divisi_x00f3_n">
      <xsd:complexType>
        <xsd:complexContent>
          <xsd:extension base="dms:MultiChoice">
            <xsd:sequence>
              <xsd:element name="Value" maxOccurs="unbounded" minOccurs="0" nillable="true">
                <xsd:simpleType>
                  <xsd:restriction base="dms:Choice">
                    <xsd:enumeration value="OXXO México"/>
                    <xsd:enumeration value="PAM"/>
                    <xsd:enumeration value="Multiformatos"/>
                    <xsd:enumeration value="Valora"/>
                    <xsd:enumeration value="Salud"/>
                  </xsd:restriction>
                </xsd:simpleType>
              </xsd:element>
            </xsd:sequence>
          </xsd:extension>
        </xsd:complexContent>
      </xsd:complexType>
    </xsd:element>
    <xsd:element name="Formato_doc" ma:index="58" nillable="true" ma:displayName="Formato_doc" ma:format="Dropdown" ma:internalName="Formato_doc">
      <xsd:simpleType>
        <xsd:restriction base="dms:Choice">
          <xsd:enumeration value="Editable"/>
          <xsd:enumeration value="Publicado"/>
        </xsd:restriction>
      </xsd:simpleType>
    </xsd:element>
    <xsd:element name="Negocio" ma:index="59" nillable="true" ma:displayName="Negocio" ma:format="Dropdown" ma:internalName="Negocio">
      <xsd:complexType>
        <xsd:complexContent>
          <xsd:extension base="dms:MultiChoice">
            <xsd:sequence>
              <xsd:element name="Value" maxOccurs="unbounded" minOccurs="0" nillable="true">
                <xsd:simpleType>
                  <xsd:restriction base="dms:Choice">
                    <xsd:enumeration value="OXXO México"/>
                    <xsd:enumeration value="OXXO Américas"/>
                    <xsd:enumeration value="OXXO Gas"/>
                    <xsd:enumeration value="OXXO USA"/>
                    <xsd:enumeration value="Bara"/>
                    <xsd:enumeration value="Caffenio"/>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10baf55-97c0-43c1-b228-3e3e6109a237" elementFormDefault="qualified">
    <xsd:import namespace="http://schemas.microsoft.com/office/2006/documentManagement/types"/>
    <xsd:import namespace="http://schemas.microsoft.com/office/infopath/2007/PartnerControls"/>
    <xsd:element name="SharedWithUsers" ma:index="43"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acroProceso xmlns="279ae018-8c7d-487b-8e6c-e021f58097ba">Nuevas soluciones</MacroProceso>
    <_x00bf_Artefactorelacionados_x003f_ xmlns="279ae018-8c7d-487b-8e6c-e021f58097ba" xsi:nil="true"/>
    <_x00bf_AplicaPAAS_x003f_ xmlns="279ae018-8c7d-487b-8e6c-e021f58097ba">No</_x00bf_AplicaPAAS_x003f_>
    <_x00bf_AplicaSOX_x003f_ xmlns="279ae018-8c7d-487b-8e6c-e021f58097ba">No</_x00bf_AplicaSOX_x003f_>
    <_x00bf_AplicaCSF_x003f_ xmlns="279ae018-8c7d-487b-8e6c-e021f58097ba">No</_x00bf_AplicaCSF_x003f_>
    <Cambios xmlns="279ae018-8c7d-487b-8e6c-e021f58097ba">Actualización en los costos Operativos con eficiencia del 42 % en costos y 54% en asignación de roles</Cambios>
    <Fechadevigencia xmlns="279ae018-8c7d-487b-8e6c-e021f58097ba">2025-09-04T07:00:00+00:00</Fechadevigencia>
    <Estabilidad xmlns="279ae018-8c7d-487b-8e6c-e021f58097ba" xsi:nil="true"/>
    <Rutadeldocumento xmlns="279ae018-8c7d-487b-8e6c-e021f58097ba" xsi:nil="true"/>
    <_x00bf_AplicaCedis_x003f_ xmlns="279ae018-8c7d-487b-8e6c-e021f58097ba">No</_x00bf_AplicaCedis_x003f_>
    <Formato_doc xmlns="279ae018-8c7d-487b-8e6c-e021f58097ba">Editable</Formato_doc>
    <Areadue_x00f1_adelproceso_x002f_documento xmlns="279ae018-8c7d-487b-8e6c-e021f58097ba">Nuevas Soluciones</Areadue_x00f1_adelproceso_x002f_documento>
    <NiveldeMadurez xmlns="279ae018-8c7d-487b-8e6c-e021f58097ba">0</NiveldeMadurez>
    <Autor xmlns="279ae018-8c7d-487b-8e6c-e021f58097ba">Mayela Marín</Autor>
    <_x00bf_AplicaAuditor_x00ed_aBancaria_x003f_ xmlns="279ae018-8c7d-487b-8e6c-e021f58097ba">No</_x00bf_AplicaAuditor_x00ed_aBancaria_x003f_>
    <Estatus xmlns="279ae018-8c7d-487b-8e6c-e021f58097ba">En proceso</Estatus>
    <_x00bf_AplicaIAAS_x003f_ xmlns="279ae018-8c7d-487b-8e6c-e021f58097ba">No</_x00bf_AplicaIAAS_x003f_>
    <_x00bf_AplicaPCI_x003f_ xmlns="279ae018-8c7d-487b-8e6c-e021f58097ba">No</_x00bf_AplicaPCI_x003f_>
    <FechadeEvaluaci_x00f3_n xmlns="279ae018-8c7d-487b-8e6c-e021f58097ba" xsi:nil="true"/>
    <_Flow_SignoffStatus xmlns="279ae018-8c7d-487b-8e6c-e021f58097ba" xsi:nil="true"/>
    <Cumplimiento xmlns="279ae018-8c7d-487b-8e6c-e021f58097ba" xsi:nil="true"/>
    <Proceso xmlns="279ae018-8c7d-487b-8e6c-e021f58097ba">Ideación</Proceso>
    <Descripci_x00f3_nfechasdeevaluaci_x00f3_n xmlns="279ae018-8c7d-487b-8e6c-e021f58097ba" xsi:nil="true"/>
    <Negocio xmlns="279ae018-8c7d-487b-8e6c-e021f58097ba">
      <Value>OXXO Américas</Value>
    </Negocio>
    <Lineamientos_x002f_regulaciones xmlns="279ae018-8c7d-487b-8e6c-e021f58097ba" xsi:nil="true"/>
    <Tipodedocumento xmlns="279ae018-8c7d-487b-8e6c-e021f58097ba">Artefacto</Tipodedocumento>
    <Due_x00f1_odelProceso xmlns="279ae018-8c7d-487b-8e6c-e021f58097ba">Mayela Marín</Due_x00f1_odelProceso>
    <Calidad xmlns="279ae018-8c7d-487b-8e6c-e021f58097ba" xsi:nil="true"/>
    <Divisi_x00f3_n xmlns="279ae018-8c7d-487b-8e6c-e021f58097ba">
      <Value>PAM</Value>
    </Divisi_x00f3_n>
    <Nombredeldocumento xmlns="279ae018-8c7d-487b-8e6c-e021f58097ba">Tshirt</Nombredeldocumento>
    <_x00bf_AplicaSAAS_x003f_ xmlns="279ae018-8c7d-487b-8e6c-e021f58097ba">No</_x00bf_AplicaSAAS_x003f_>
    <Simplicidad xmlns="279ae018-8c7d-487b-8e6c-e021f58097ba" xsi:nil="true"/>
    <NumVersi_x00f3_n xmlns="279ae018-8c7d-487b-8e6c-e021f58097ba">13</NumVersi_x00f3_n>
    <SubProceso xmlns="279ae018-8c7d-487b-8e6c-e021f58097ba" xsi:nil="true"/>
    <Seguridad xmlns="279ae018-8c7d-487b-8e6c-e021f58097ba" xsi:nil="true"/>
    <FechaVersi_x00f3_n xmlns="279ae018-8c7d-487b-8e6c-e021f58097ba">2025-09-04T07:00:00+00:00</FechaVersi_x00f3_n>
    <Productividad xmlns="279ae018-8c7d-487b-8e6c-e021f58097ba">Actualización en los costos Operativos con eficiencia del 42 % en costos y 54% en asignación de roles</Productividad>
    <_ApprovalAssignedTo xmlns="279ae018-8c7d-487b-8e6c-e021f58097ba">
      <UserInfo>
        <DisplayName/>
        <AccountId xsi:nil="true"/>
        <AccountType/>
      </UserInfo>
    </_ApprovalAssignedTo>
    <_ApprovalRespondedBy xmlns="279ae018-8c7d-487b-8e6c-e021f58097ba">
      <UserInfo>
        <DisplayName/>
        <AccountId xsi:nil="true"/>
        <AccountType/>
      </UserInfo>
    </_ApprovalRespondedBy>
    <_ApprovalStatus xmlns="279ae018-8c7d-487b-8e6c-e021f58097ba">0</_ApprovalStatus>
    <_ApprovalSentBy xmlns="279ae018-8c7d-487b-8e6c-e021f58097ba">
      <UserInfo>
        <DisplayName/>
        <AccountId xsi:nil="true"/>
        <AccountType/>
      </UserInfo>
    </_ApprovalSent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804ADF-02CE-41BA-B49D-416AC5EA3A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9ae018-8c7d-487b-8e6c-e021f58097ba"/>
    <ds:schemaRef ds:uri="310baf55-97c0-43c1-b228-3e3e6109a2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7EAF50-8E36-4078-8EBA-E7C27D0184E5}">
  <ds:schemaRefs>
    <ds:schemaRef ds:uri="http://schemas.microsoft.com/office/2006/metadata/properties"/>
    <ds:schemaRef ds:uri="http://schemas.microsoft.com/office/infopath/2007/PartnerControls"/>
    <ds:schemaRef ds:uri="279ae018-8c7d-487b-8e6c-e021f58097ba"/>
  </ds:schemaRefs>
</ds:datastoreItem>
</file>

<file path=customXml/itemProps3.xml><?xml version="1.0" encoding="utf-8"?>
<ds:datastoreItem xmlns:ds="http://schemas.openxmlformats.org/officeDocument/2006/customXml" ds:itemID="{1A39AAB4-7802-46ED-A7B4-E8902197624B}">
  <ds:schemaRefs>
    <ds:schemaRef ds:uri="http://schemas.microsoft.com/sharepoint/v3/contenttype/forms"/>
  </ds:schemaRefs>
</ds:datastoreItem>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9</vt:i4>
      </vt:variant>
    </vt:vector>
  </HeadingPairs>
  <TitlesOfParts>
    <vt:vector size="9" baseType="lpstr">
      <vt:lpstr>Carátula</vt:lpstr>
      <vt:lpstr>Proc de Neg (To-Be)</vt:lpstr>
      <vt:lpstr>Epic Backlog</vt:lpstr>
      <vt:lpstr>Arquitectura</vt:lpstr>
      <vt:lpstr>Roles</vt:lpstr>
      <vt:lpstr>Cuestionario</vt:lpstr>
      <vt:lpstr>Resultado</vt:lpstr>
      <vt:lpstr>Hoja1</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Chavez Medina Jonathan</dc:creator>
  <cp:keywords/>
  <dc:description/>
  <cp:lastModifiedBy>CARLOS ABRAHAM CARBALLO MONSIVAIS</cp:lastModifiedBy>
  <cp:revision/>
  <dcterms:created xsi:type="dcterms:W3CDTF">2023-05-02T17:58:25Z</dcterms:created>
  <dcterms:modified xsi:type="dcterms:W3CDTF">2026-09-28T18:28:21Z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0x0101000607701FB1459D45BDC8DEF4DDACFE42</vt:lpwstr>
  </property>
  <property fmtid="{D5CDD505-2E9C-101B-9397-08002B2CF9AE}" pid="3" name="MediaServiceImageTags">
    <vt:lpwstr/>
  </property>
  <property fmtid="{D5CDD505-2E9C-101B-9397-08002B2CF9AE}" pid="4" name="Order">
    <vt:r8>26000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