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4" activeTab="2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NOMINA" sheetId="28" r:id="rId27"/>
    <sheet name="utilidad" sheetId="29" r:id="rId28"/>
    <sheet name="FLUJO DE CAJA " sheetId="30" r:id="rId29"/>
    <sheet name="Hoja1" sheetId="31" r:id="rId30"/>
    <sheet name="Hoja2" sheetId="32" r:id="rId31"/>
    <sheet name="Hoja3" sheetId="33" r:id="rId32"/>
  </sheets>
  <externalReferences>
    <externalReference r:id="rId33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9" l="1"/>
  <c r="B18" i="28"/>
  <c r="J8" i="29" s="1"/>
  <c r="G6" i="12" l="1"/>
  <c r="M9" i="33" l="1"/>
  <c r="G9" i="33"/>
  <c r="H9" i="33"/>
  <c r="J9" i="33"/>
  <c r="G8" i="33"/>
  <c r="H8" i="33" s="1"/>
  <c r="L8" i="33" s="1"/>
  <c r="M8" i="33" s="1"/>
  <c r="G7" i="33"/>
  <c r="H7" i="33" s="1"/>
  <c r="L7" i="33" s="1"/>
  <c r="M7" i="33" s="1"/>
  <c r="H6" i="33"/>
  <c r="L6" i="33" s="1"/>
  <c r="M6" i="33" s="1"/>
  <c r="G6" i="33"/>
  <c r="J6" i="33" s="1"/>
  <c r="G5" i="33"/>
  <c r="H5" i="33" s="1"/>
  <c r="L5" i="33" s="1"/>
  <c r="M5" i="33" s="1"/>
  <c r="G4" i="33"/>
  <c r="H4" i="33" s="1"/>
  <c r="L4" i="33" s="1"/>
  <c r="M4" i="33" s="1"/>
  <c r="G3" i="33"/>
  <c r="H3" i="33" s="1"/>
  <c r="L3" i="33" s="1"/>
  <c r="M3" i="33" s="1"/>
  <c r="G2" i="33"/>
  <c r="H2" i="33" s="1"/>
  <c r="L2" i="33" s="1"/>
  <c r="M2" i="33" s="1"/>
  <c r="G1" i="33"/>
  <c r="H1" i="33" s="1"/>
  <c r="L1" i="33" s="1"/>
  <c r="M1" i="33" s="1"/>
  <c r="J8" i="33" l="1"/>
  <c r="J7" i="33"/>
  <c r="J5" i="33"/>
  <c r="J4" i="33"/>
  <c r="J3" i="33"/>
  <c r="J2" i="33"/>
  <c r="J1" i="33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E272" i="29"/>
  <c r="E242" i="29"/>
  <c r="E212" i="29"/>
  <c r="E182" i="29"/>
  <c r="E151" i="29"/>
  <c r="E121" i="29"/>
  <c r="E59" i="29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P13" i="21"/>
  <c r="O13" i="21"/>
  <c r="G13" i="21"/>
  <c r="F13" i="21"/>
  <c r="G12" i="21"/>
  <c r="F12" i="21"/>
  <c r="P11" i="21"/>
  <c r="O11" i="21"/>
  <c r="G11" i="21"/>
  <c r="F11" i="21"/>
  <c r="P10" i="21"/>
  <c r="O10" i="21"/>
  <c r="G10" i="21"/>
  <c r="F10" i="21"/>
  <c r="P9" i="21"/>
  <c r="F9" i="21"/>
  <c r="G9" i="21" s="1"/>
  <c r="P8" i="21"/>
  <c r="O8" i="21"/>
  <c r="F8" i="21"/>
  <c r="G8" i="21" s="1"/>
  <c r="P7" i="21"/>
  <c r="O7" i="21"/>
  <c r="F7" i="21"/>
  <c r="G7" i="21" s="1"/>
  <c r="P6" i="21"/>
  <c r="G6" i="21"/>
  <c r="F6" i="21"/>
  <c r="P5" i="21"/>
  <c r="P21" i="21" s="1"/>
  <c r="O5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89" i="9"/>
  <c r="G188" i="9"/>
  <c r="J188" i="9" s="1"/>
  <c r="G187" i="9"/>
  <c r="H187" i="9" s="1"/>
  <c r="L187" i="9" s="1"/>
  <c r="M187" i="9" s="1"/>
  <c r="H186" i="9"/>
  <c r="L186" i="9" s="1"/>
  <c r="M186" i="9" s="1"/>
  <c r="G186" i="9"/>
  <c r="J186" i="9" s="1"/>
  <c r="J185" i="9"/>
  <c r="G185" i="9"/>
  <c r="H185" i="9" s="1"/>
  <c r="L185" i="9" s="1"/>
  <c r="M185" i="9" s="1"/>
  <c r="V184" i="9"/>
  <c r="Y184" i="9" s="1"/>
  <c r="G184" i="9"/>
  <c r="H184" i="9" s="1"/>
  <c r="L184" i="9" s="1"/>
  <c r="M184" i="9" s="1"/>
  <c r="W183" i="9"/>
  <c r="AA183" i="9" s="1"/>
  <c r="AB183" i="9" s="1"/>
  <c r="V183" i="9"/>
  <c r="Y183" i="9" s="1"/>
  <c r="J183" i="9"/>
  <c r="G183" i="9"/>
  <c r="H183" i="9" s="1"/>
  <c r="L183" i="9" s="1"/>
  <c r="M183" i="9" s="1"/>
  <c r="V182" i="9"/>
  <c r="Y182" i="9" s="1"/>
  <c r="G182" i="9"/>
  <c r="H182" i="9" s="1"/>
  <c r="L182" i="9" s="1"/>
  <c r="M182" i="9" s="1"/>
  <c r="W181" i="9"/>
  <c r="AA181" i="9" s="1"/>
  <c r="AB181" i="9" s="1"/>
  <c r="V181" i="9"/>
  <c r="Y181" i="9" s="1"/>
  <c r="J181" i="9"/>
  <c r="G181" i="9"/>
  <c r="H181" i="9" s="1"/>
  <c r="L181" i="9" s="1"/>
  <c r="M181" i="9" s="1"/>
  <c r="V180" i="9"/>
  <c r="Y180" i="9" s="1"/>
  <c r="G180" i="9"/>
  <c r="H180" i="9" s="1"/>
  <c r="L180" i="9" s="1"/>
  <c r="M180" i="9" s="1"/>
  <c r="W179" i="9"/>
  <c r="AA179" i="9" s="1"/>
  <c r="AB179" i="9" s="1"/>
  <c r="V179" i="9"/>
  <c r="Y179" i="9" s="1"/>
  <c r="J179" i="9"/>
  <c r="G179" i="9"/>
  <c r="H179" i="9" s="1"/>
  <c r="L179" i="9" s="1"/>
  <c r="M179" i="9" s="1"/>
  <c r="V178" i="9"/>
  <c r="Y178" i="9" s="1"/>
  <c r="G178" i="9"/>
  <c r="H178" i="9" s="1"/>
  <c r="L178" i="9" s="1"/>
  <c r="M178" i="9" s="1"/>
  <c r="W177" i="9"/>
  <c r="AA177" i="9" s="1"/>
  <c r="AB177" i="9" s="1"/>
  <c r="V177" i="9"/>
  <c r="Y177" i="9" s="1"/>
  <c r="J177" i="9"/>
  <c r="G177" i="9"/>
  <c r="H177" i="9" s="1"/>
  <c r="L177" i="9" s="1"/>
  <c r="M177" i="9" s="1"/>
  <c r="V176" i="9"/>
  <c r="Y176" i="9" s="1"/>
  <c r="G176" i="9"/>
  <c r="H176" i="9" s="1"/>
  <c r="L176" i="9" s="1"/>
  <c r="M176" i="9" s="1"/>
  <c r="W175" i="9"/>
  <c r="AA175" i="9" s="1"/>
  <c r="AB175" i="9" s="1"/>
  <c r="V175" i="9"/>
  <c r="Y175" i="9" s="1"/>
  <c r="J175" i="9"/>
  <c r="G175" i="9"/>
  <c r="H175" i="9" s="1"/>
  <c r="L175" i="9" s="1"/>
  <c r="M175" i="9" s="1"/>
  <c r="V174" i="9"/>
  <c r="Y174" i="9" s="1"/>
  <c r="G174" i="9"/>
  <c r="H174" i="9" s="1"/>
  <c r="L174" i="9" s="1"/>
  <c r="M174" i="9" s="1"/>
  <c r="W173" i="9"/>
  <c r="AA173" i="9" s="1"/>
  <c r="AB173" i="9" s="1"/>
  <c r="V173" i="9"/>
  <c r="Y173" i="9" s="1"/>
  <c r="J173" i="9"/>
  <c r="G173" i="9"/>
  <c r="H173" i="9" s="1"/>
  <c r="L173" i="9" s="1"/>
  <c r="M173" i="9" s="1"/>
  <c r="V172" i="9"/>
  <c r="Y172" i="9" s="1"/>
  <c r="G172" i="9"/>
  <c r="H172" i="9" s="1"/>
  <c r="L172" i="9" s="1"/>
  <c r="M172" i="9" s="1"/>
  <c r="W171" i="9"/>
  <c r="AA171" i="9" s="1"/>
  <c r="AB171" i="9" s="1"/>
  <c r="V171" i="9"/>
  <c r="Y171" i="9" s="1"/>
  <c r="J171" i="9"/>
  <c r="G171" i="9"/>
  <c r="H171" i="9" s="1"/>
  <c r="L171" i="9" s="1"/>
  <c r="M171" i="9" s="1"/>
  <c r="V170" i="9"/>
  <c r="Y170" i="9" s="1"/>
  <c r="G170" i="9"/>
  <c r="H170" i="9" s="1"/>
  <c r="L170" i="9" s="1"/>
  <c r="M170" i="9" s="1"/>
  <c r="W169" i="9"/>
  <c r="AA169" i="9" s="1"/>
  <c r="AB169" i="9" s="1"/>
  <c r="V169" i="9"/>
  <c r="Y169" i="9" s="1"/>
  <c r="J169" i="9"/>
  <c r="G169" i="9"/>
  <c r="H169" i="9" s="1"/>
  <c r="L169" i="9" s="1"/>
  <c r="M169" i="9" s="1"/>
  <c r="V168" i="9"/>
  <c r="Y168" i="9" s="1"/>
  <c r="G168" i="9"/>
  <c r="H168" i="9" s="1"/>
  <c r="L168" i="9" s="1"/>
  <c r="M168" i="9" s="1"/>
  <c r="W167" i="9"/>
  <c r="AA167" i="9" s="1"/>
  <c r="AB167" i="9" s="1"/>
  <c r="V167" i="9"/>
  <c r="Y167" i="9" s="1"/>
  <c r="J167" i="9"/>
  <c r="G167" i="9"/>
  <c r="H167" i="9" s="1"/>
  <c r="L167" i="9" s="1"/>
  <c r="M167" i="9" s="1"/>
  <c r="V166" i="9"/>
  <c r="Y166" i="9" s="1"/>
  <c r="G166" i="9"/>
  <c r="H166" i="9" s="1"/>
  <c r="L166" i="9" s="1"/>
  <c r="M166" i="9" s="1"/>
  <c r="W165" i="9"/>
  <c r="AA165" i="9" s="1"/>
  <c r="AB165" i="9" s="1"/>
  <c r="V165" i="9"/>
  <c r="J165" i="9"/>
  <c r="G165" i="9"/>
  <c r="H165" i="9" s="1"/>
  <c r="L165" i="9" s="1"/>
  <c r="M165" i="9" s="1"/>
  <c r="G164" i="9"/>
  <c r="J164" i="9" s="1"/>
  <c r="G163" i="9"/>
  <c r="H163" i="9" s="1"/>
  <c r="L163" i="9" s="1"/>
  <c r="M163" i="9" s="1"/>
  <c r="Y153" i="9"/>
  <c r="V153" i="9"/>
  <c r="W153" i="9" s="1"/>
  <c r="AA153" i="9" s="1"/>
  <c r="AB153" i="9" s="1"/>
  <c r="V152" i="9"/>
  <c r="W152" i="9" s="1"/>
  <c r="M152" i="9"/>
  <c r="V151" i="9"/>
  <c r="W151" i="9" s="1"/>
  <c r="G151" i="9"/>
  <c r="H151" i="9" s="1"/>
  <c r="L151" i="9" s="1"/>
  <c r="M151" i="9" s="1"/>
  <c r="W150" i="9"/>
  <c r="Y150" i="9" s="1"/>
  <c r="V150" i="9"/>
  <c r="J150" i="9"/>
  <c r="G150" i="9"/>
  <c r="H150" i="9" s="1"/>
  <c r="L150" i="9" s="1"/>
  <c r="M150" i="9" s="1"/>
  <c r="V149" i="9"/>
  <c r="W149" i="9" s="1"/>
  <c r="G149" i="9"/>
  <c r="H149" i="9" s="1"/>
  <c r="L149" i="9" s="1"/>
  <c r="M149" i="9" s="1"/>
  <c r="W148" i="9"/>
  <c r="Y148" i="9" s="1"/>
  <c r="V148" i="9"/>
  <c r="J148" i="9"/>
  <c r="G148" i="9"/>
  <c r="H148" i="9" s="1"/>
  <c r="L148" i="9" s="1"/>
  <c r="M148" i="9" s="1"/>
  <c r="V147" i="9"/>
  <c r="W147" i="9" s="1"/>
  <c r="G147" i="9"/>
  <c r="H147" i="9" s="1"/>
  <c r="L147" i="9" s="1"/>
  <c r="M147" i="9" s="1"/>
  <c r="W146" i="9"/>
  <c r="Y146" i="9" s="1"/>
  <c r="V146" i="9"/>
  <c r="J146" i="9"/>
  <c r="G146" i="9"/>
  <c r="H146" i="9" s="1"/>
  <c r="L146" i="9" s="1"/>
  <c r="M146" i="9" s="1"/>
  <c r="V145" i="9"/>
  <c r="W145" i="9" s="1"/>
  <c r="G145" i="9"/>
  <c r="H145" i="9" s="1"/>
  <c r="L145" i="9" s="1"/>
  <c r="M145" i="9" s="1"/>
  <c r="W144" i="9"/>
  <c r="Y144" i="9" s="1"/>
  <c r="V144" i="9"/>
  <c r="J144" i="9"/>
  <c r="G144" i="9"/>
  <c r="H144" i="9" s="1"/>
  <c r="L144" i="9" s="1"/>
  <c r="M144" i="9" s="1"/>
  <c r="V143" i="9"/>
  <c r="W143" i="9" s="1"/>
  <c r="G143" i="9"/>
  <c r="H143" i="9" s="1"/>
  <c r="L143" i="9" s="1"/>
  <c r="M143" i="9" s="1"/>
  <c r="V142" i="9"/>
  <c r="W142" i="9" s="1"/>
  <c r="Y142" i="9" s="1"/>
  <c r="G142" i="9"/>
  <c r="H142" i="9" s="1"/>
  <c r="L142" i="9" s="1"/>
  <c r="M142" i="9" s="1"/>
  <c r="W141" i="9"/>
  <c r="Y141" i="9" s="1"/>
  <c r="V141" i="9"/>
  <c r="G141" i="9"/>
  <c r="H141" i="9" s="1"/>
  <c r="L141" i="9" s="1"/>
  <c r="M141" i="9" s="1"/>
  <c r="V140" i="9"/>
  <c r="W140" i="9" s="1"/>
  <c r="Y140" i="9" s="1"/>
  <c r="G140" i="9"/>
  <c r="H140" i="9" s="1"/>
  <c r="L140" i="9" s="1"/>
  <c r="M140" i="9" s="1"/>
  <c r="W139" i="9"/>
  <c r="Y139" i="9" s="1"/>
  <c r="V139" i="9"/>
  <c r="G139" i="9"/>
  <c r="H139" i="9" s="1"/>
  <c r="L139" i="9" s="1"/>
  <c r="M139" i="9" s="1"/>
  <c r="V138" i="9"/>
  <c r="W138" i="9" s="1"/>
  <c r="Y138" i="9" s="1"/>
  <c r="G138" i="9"/>
  <c r="H138" i="9" s="1"/>
  <c r="L138" i="9" s="1"/>
  <c r="M138" i="9" s="1"/>
  <c r="W137" i="9"/>
  <c r="Y137" i="9" s="1"/>
  <c r="V137" i="9"/>
  <c r="G137" i="9"/>
  <c r="H137" i="9" s="1"/>
  <c r="L137" i="9" s="1"/>
  <c r="M137" i="9" s="1"/>
  <c r="V136" i="9"/>
  <c r="W136" i="9" s="1"/>
  <c r="Y136" i="9" s="1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V134" i="9"/>
  <c r="V155" i="9" s="1"/>
  <c r="V156" i="9" s="1"/>
  <c r="G134" i="9"/>
  <c r="H134" i="9" s="1"/>
  <c r="L134" i="9" s="1"/>
  <c r="M134" i="9" s="1"/>
  <c r="H133" i="9"/>
  <c r="L133" i="9" s="1"/>
  <c r="G133" i="9"/>
  <c r="J133" i="9" s="1"/>
  <c r="Y120" i="9"/>
  <c r="V120" i="9"/>
  <c r="W120" i="9" s="1"/>
  <c r="AA120" i="9" s="1"/>
  <c r="AB120" i="9" s="1"/>
  <c r="V119" i="9"/>
  <c r="Y119" i="9" s="1"/>
  <c r="G119" i="9"/>
  <c r="H119" i="9" s="1"/>
  <c r="L119" i="9" s="1"/>
  <c r="M119" i="9" s="1"/>
  <c r="W118" i="9"/>
  <c r="AA118" i="9" s="1"/>
  <c r="AB118" i="9" s="1"/>
  <c r="V118" i="9"/>
  <c r="Y118" i="9" s="1"/>
  <c r="J118" i="9"/>
  <c r="G118" i="9"/>
  <c r="H118" i="9" s="1"/>
  <c r="L118" i="9" s="1"/>
  <c r="M118" i="9" s="1"/>
  <c r="V117" i="9"/>
  <c r="Y117" i="9" s="1"/>
  <c r="G117" i="9"/>
  <c r="H117" i="9" s="1"/>
  <c r="L117" i="9" s="1"/>
  <c r="M117" i="9" s="1"/>
  <c r="W116" i="9"/>
  <c r="AA116" i="9" s="1"/>
  <c r="AB116" i="9" s="1"/>
  <c r="V116" i="9"/>
  <c r="Y116" i="9" s="1"/>
  <c r="J116" i="9"/>
  <c r="G116" i="9"/>
  <c r="H116" i="9" s="1"/>
  <c r="L116" i="9" s="1"/>
  <c r="M116" i="9" s="1"/>
  <c r="V115" i="9"/>
  <c r="Y115" i="9" s="1"/>
  <c r="G115" i="9"/>
  <c r="H115" i="9" s="1"/>
  <c r="L115" i="9" s="1"/>
  <c r="M115" i="9" s="1"/>
  <c r="W114" i="9"/>
  <c r="AA114" i="9" s="1"/>
  <c r="AB114" i="9" s="1"/>
  <c r="V114" i="9"/>
  <c r="Y114" i="9" s="1"/>
  <c r="J114" i="9"/>
  <c r="G114" i="9"/>
  <c r="H114" i="9" s="1"/>
  <c r="L114" i="9" s="1"/>
  <c r="M114" i="9" s="1"/>
  <c r="V113" i="9"/>
  <c r="Y113" i="9" s="1"/>
  <c r="G113" i="9"/>
  <c r="H113" i="9" s="1"/>
  <c r="L113" i="9" s="1"/>
  <c r="M113" i="9" s="1"/>
  <c r="W112" i="9"/>
  <c r="AA112" i="9" s="1"/>
  <c r="AB112" i="9" s="1"/>
  <c r="V112" i="9"/>
  <c r="Y112" i="9" s="1"/>
  <c r="J112" i="9"/>
  <c r="G112" i="9"/>
  <c r="H112" i="9" s="1"/>
  <c r="L112" i="9" s="1"/>
  <c r="M112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J110" i="9"/>
  <c r="G110" i="9"/>
  <c r="H110" i="9" s="1"/>
  <c r="L110" i="9" s="1"/>
  <c r="M110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J108" i="9"/>
  <c r="G108" i="9"/>
  <c r="H108" i="9" s="1"/>
  <c r="L108" i="9" s="1"/>
  <c r="M108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J106" i="9"/>
  <c r="G106" i="9"/>
  <c r="H106" i="9" s="1"/>
  <c r="L106" i="9" s="1"/>
  <c r="M106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J104" i="9"/>
  <c r="G104" i="9"/>
  <c r="H104" i="9" s="1"/>
  <c r="L104" i="9" s="1"/>
  <c r="M104" i="9" s="1"/>
  <c r="V103" i="9"/>
  <c r="Y103" i="9" s="1"/>
  <c r="G103" i="9"/>
  <c r="W102" i="9"/>
  <c r="AA102" i="9" s="1"/>
  <c r="AB102" i="9" s="1"/>
  <c r="V102" i="9"/>
  <c r="J102" i="9"/>
  <c r="G102" i="9"/>
  <c r="H102" i="9" s="1"/>
  <c r="L102" i="9" s="1"/>
  <c r="M102" i="9" s="1"/>
  <c r="G101" i="9"/>
  <c r="AB91" i="9"/>
  <c r="Y91" i="9"/>
  <c r="V91" i="9"/>
  <c r="V92" i="9" s="1"/>
  <c r="Z93" i="9" s="1"/>
  <c r="E175" i="29" s="1"/>
  <c r="M90" i="9"/>
  <c r="J90" i="9"/>
  <c r="G90" i="9"/>
  <c r="G91" i="9" s="1"/>
  <c r="K92" i="9" s="1"/>
  <c r="E144" i="29" s="1"/>
  <c r="AB61" i="9"/>
  <c r="Y61" i="9"/>
  <c r="V61" i="9"/>
  <c r="V62" i="9" s="1"/>
  <c r="G61" i="9"/>
  <c r="M60" i="9"/>
  <c r="J60" i="9"/>
  <c r="G60" i="9"/>
  <c r="AB32" i="9"/>
  <c r="Y32" i="9"/>
  <c r="V32" i="9"/>
  <c r="V33" i="9" s="1"/>
  <c r="Z34" i="9" s="1"/>
  <c r="E52" i="29" s="1"/>
  <c r="G30" i="9"/>
  <c r="H30" i="9" s="1"/>
  <c r="L30" i="9" s="1"/>
  <c r="M30" i="9" s="1"/>
  <c r="H29" i="9"/>
  <c r="L29" i="9" s="1"/>
  <c r="M29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U227" i="2" s="1"/>
  <c r="E226" i="29" s="1"/>
  <c r="I224" i="2"/>
  <c r="F224" i="2"/>
  <c r="F225" i="2" s="1"/>
  <c r="I226" i="2" s="1"/>
  <c r="E196" i="29" s="1"/>
  <c r="U165" i="2"/>
  <c r="R165" i="2"/>
  <c r="R166" i="2" s="1"/>
  <c r="U167" i="2" s="1"/>
  <c r="E166" i="29" s="1"/>
  <c r="I165" i="2"/>
  <c r="F165" i="2"/>
  <c r="F166" i="2" s="1"/>
  <c r="I167" i="2" s="1"/>
  <c r="E135" i="29" s="1"/>
  <c r="I108" i="2"/>
  <c r="F108" i="2"/>
  <c r="F109" i="2" s="1"/>
  <c r="I110" i="2" s="1"/>
  <c r="E73" i="29" s="1"/>
  <c r="U107" i="2"/>
  <c r="R107" i="2"/>
  <c r="R108" i="2" s="1"/>
  <c r="U109" i="2" s="1"/>
  <c r="E105" i="29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H25" i="9" l="1"/>
  <c r="L25" i="9" s="1"/>
  <c r="M25" i="9" s="1"/>
  <c r="I19" i="1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62" i="9"/>
  <c r="E82" i="29" s="1"/>
  <c r="Y143" i="9"/>
  <c r="AA143" i="9"/>
  <c r="AB143" i="9" s="1"/>
  <c r="Y145" i="9"/>
  <c r="AA145" i="9"/>
  <c r="AB145" i="9" s="1"/>
  <c r="Y147" i="9"/>
  <c r="AA147" i="9"/>
  <c r="AB147" i="9" s="1"/>
  <c r="Y149" i="9"/>
  <c r="AA149" i="9"/>
  <c r="AB149" i="9" s="1"/>
  <c r="Y151" i="9"/>
  <c r="AA151" i="9"/>
  <c r="AB151" i="9" s="1"/>
  <c r="Y152" i="9"/>
  <c r="AA152" i="9"/>
  <c r="AB152" i="9" s="1"/>
  <c r="G31" i="9"/>
  <c r="G32" i="9" s="1"/>
  <c r="H5" i="9"/>
  <c r="L5" i="9" s="1"/>
  <c r="M5" i="9" s="1"/>
  <c r="H23" i="9"/>
  <c r="L23" i="9" s="1"/>
  <c r="M23" i="9" s="1"/>
  <c r="H27" i="9"/>
  <c r="L27" i="9" s="1"/>
  <c r="M27" i="9" s="1"/>
  <c r="Z63" i="9"/>
  <c r="E114" i="29" s="1"/>
  <c r="G121" i="9"/>
  <c r="G122" i="9" s="1"/>
  <c r="H101" i="9"/>
  <c r="L101" i="9" s="1"/>
  <c r="M101" i="9" s="1"/>
  <c r="H103" i="9"/>
  <c r="L103" i="9" s="1"/>
  <c r="M103" i="9" s="1"/>
  <c r="J103" i="9"/>
  <c r="V122" i="9"/>
  <c r="V123" i="9" s="1"/>
  <c r="W103" i="9"/>
  <c r="AA103" i="9" s="1"/>
  <c r="AB103" i="9" s="1"/>
  <c r="J105" i="9"/>
  <c r="W105" i="9"/>
  <c r="AA105" i="9" s="1"/>
  <c r="AB105" i="9" s="1"/>
  <c r="J107" i="9"/>
  <c r="W107" i="9"/>
  <c r="AA107" i="9" s="1"/>
  <c r="AB107" i="9" s="1"/>
  <c r="J109" i="9"/>
  <c r="W109" i="9"/>
  <c r="AA109" i="9" s="1"/>
  <c r="AB109" i="9" s="1"/>
  <c r="J111" i="9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W134" i="9"/>
  <c r="Y134" i="9" s="1"/>
  <c r="Y155" i="9" s="1"/>
  <c r="J143" i="9"/>
  <c r="AA144" i="9"/>
  <c r="AB144" i="9" s="1"/>
  <c r="J145" i="9"/>
  <c r="AA146" i="9"/>
  <c r="AB146" i="9" s="1"/>
  <c r="J147" i="9"/>
  <c r="AA148" i="9"/>
  <c r="AB148" i="9" s="1"/>
  <c r="J149" i="9"/>
  <c r="AA150" i="9"/>
  <c r="AB150" i="9" s="1"/>
  <c r="J151" i="9"/>
  <c r="J163" i="9"/>
  <c r="H164" i="9"/>
  <c r="L164" i="9" s="1"/>
  <c r="M164" i="9" s="1"/>
  <c r="M189" i="9" s="1"/>
  <c r="J166" i="9"/>
  <c r="W166" i="9"/>
  <c r="AA166" i="9" s="1"/>
  <c r="AB166" i="9" s="1"/>
  <c r="J168" i="9"/>
  <c r="W168" i="9"/>
  <c r="AA168" i="9" s="1"/>
  <c r="AB168" i="9" s="1"/>
  <c r="J170" i="9"/>
  <c r="W170" i="9"/>
  <c r="AA170" i="9" s="1"/>
  <c r="AB170" i="9" s="1"/>
  <c r="J172" i="9"/>
  <c r="W172" i="9"/>
  <c r="AA172" i="9" s="1"/>
  <c r="AB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7" i="9"/>
  <c r="H188" i="9"/>
  <c r="L188" i="9" s="1"/>
  <c r="M188" i="9" s="1"/>
  <c r="J15" i="8"/>
  <c r="E11" i="29" s="1"/>
  <c r="I63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3" i="9"/>
  <c r="M153" i="9" s="1"/>
  <c r="L153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0" i="9"/>
  <c r="M121" i="9"/>
  <c r="AB122" i="9"/>
  <c r="Z157" i="9"/>
  <c r="E296" i="29" s="1"/>
  <c r="W189" i="9"/>
  <c r="AA189" i="9" s="1"/>
  <c r="AB189" i="9" s="1"/>
  <c r="AB191" i="9" s="1"/>
  <c r="Y189" i="9"/>
  <c r="T58" i="13"/>
  <c r="U56" i="13"/>
  <c r="T80" i="13"/>
  <c r="U78" i="13"/>
  <c r="J3" i="9"/>
  <c r="J134" i="9"/>
  <c r="J153" i="9" s="1"/>
  <c r="AA134" i="9"/>
  <c r="AB134" i="9" s="1"/>
  <c r="J135" i="9"/>
  <c r="AA135" i="9"/>
  <c r="AB135" i="9" s="1"/>
  <c r="J136" i="9"/>
  <c r="AA136" i="9"/>
  <c r="AB136" i="9" s="1"/>
  <c r="J137" i="9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G153" i="9"/>
  <c r="G154" i="9" s="1"/>
  <c r="G189" i="9"/>
  <c r="G190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1" i="9"/>
  <c r="J121" i="9" s="1"/>
  <c r="K123" i="9" s="1"/>
  <c r="E205" i="29" s="1"/>
  <c r="Y102" i="9"/>
  <c r="Y122" i="9" s="1"/>
  <c r="Z124" i="9" s="1"/>
  <c r="E235" i="29" s="1"/>
  <c r="E247" i="29" s="1"/>
  <c r="J3" i="30" s="1"/>
  <c r="J6" i="30" s="1"/>
  <c r="J15" i="30" s="1"/>
  <c r="V191" i="9"/>
  <c r="V192" i="9" s="1"/>
  <c r="Y165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89" i="9"/>
  <c r="K191" i="9" s="1"/>
  <c r="E327" i="29" s="1"/>
  <c r="E339" i="29" s="1"/>
  <c r="M3" i="30" s="1"/>
  <c r="M6" i="30" s="1"/>
  <c r="M15" i="30" s="1"/>
  <c r="K155" i="9"/>
  <c r="E265" i="29" s="1"/>
  <c r="E277" i="29" s="1"/>
  <c r="K3" i="30" s="1"/>
  <c r="K6" i="30" s="1"/>
  <c r="K15" i="30" s="1"/>
  <c r="E308" i="29"/>
  <c r="L3" i="30" s="1"/>
  <c r="L6" i="30" s="1"/>
  <c r="L15" i="30" s="1"/>
  <c r="M31" i="9"/>
  <c r="E217" i="29"/>
  <c r="I3" i="30" s="1"/>
  <c r="I6" i="30" s="1"/>
  <c r="I15" i="30" s="1"/>
  <c r="F15" i="30"/>
  <c r="AB155" i="9"/>
  <c r="Y191" i="9"/>
  <c r="Z193" i="9" s="1"/>
  <c r="J31" i="9"/>
  <c r="K33" i="9" s="1"/>
  <c r="E16" i="29" s="1"/>
  <c r="E32" i="29" s="1"/>
  <c r="C3" i="30" s="1"/>
  <c r="C6" i="30" s="1"/>
  <c r="C15" i="30" s="1"/>
  <c r="O15" i="30" l="1"/>
  <c r="AA81" i="6" l="1"/>
</calcChain>
</file>

<file path=xl/sharedStrings.xml><?xml version="1.0" encoding="utf-8"?>
<sst xmlns="http://schemas.openxmlformats.org/spreadsheetml/2006/main" count="11068" uniqueCount="957">
  <si>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</si>
  <si>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</si>
  <si>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</si>
  <si>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</si>
  <si>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</si>
  <si>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</si>
  <si>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</si>
  <si>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</si>
  <si>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</si>
  <si>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</si>
  <si>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</si>
  <si>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</si>
  <si>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</si>
  <si>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</si>
  <si>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</si>
  <si>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</si>
  <si>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</si>
  <si>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</si>
  <si>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</si>
  <si>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</si>
  <si>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</si>
  <si>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</si>
  <si>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</si>
  <si>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</si>
  <si>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</si>
  <si>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</si>
  <si>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</si>
  <si>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</si>
  <si>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</si>
  <si>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</si>
  <si>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</si>
  <si>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</si>
  <si>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</si>
  <si>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</si>
  <si>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</si>
  <si>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</si>
  <si>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</si>
  <si>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</si>
  <si>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</si>
  <si>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</si>
  <si>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</si>
  <si>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</si>
  <si>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</si>
  <si>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</si>
  <si>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</si>
  <si>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</si>
  <si>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</si>
  <si>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</si>
  <si>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</si>
  <si>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</si>
  <si>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</si>
  <si>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</si>
  <si>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</si>
  <si>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</si>
  <si>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</si>
  <si>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</si>
  <si>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</si>
  <si>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</si>
  <si>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</si>
  <si>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</si>
  <si>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</si>
  <si>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</si>
  <si>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</si>
  <si>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</si>
  <si>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</si>
  <si>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</si>
  <si>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</si>
  <si>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</si>
  <si>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</si>
  <si>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</si>
  <si>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</si>
  <si>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</si>
  <si>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</si>
  <si>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</si>
  <si>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</si>
  <si>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</si>
  <si>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</si>
  <si>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</si>
  <si>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</si>
  <si>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</si>
  <si>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</si>
  <si>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</si>
  <si>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</si>
  <si>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</si>
  <si>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</si>
  <si>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</si>
  <si>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</si>
  <si>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</si>
  <si>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</si>
  <si>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</si>
  <si>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</si>
  <si>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</si>
  <si>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</si>
  <si>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</si>
  <si>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</si>
  <si>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</si>
  <si>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</si>
  <si>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</si>
  <si>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</si>
  <si>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</si>
  <si>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</si>
  <si>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</si>
  <si>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</si>
  <si>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</si>
  <si>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</si>
  <si>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</si>
  <si>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</si>
  <si>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</si>
  <si>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</si>
  <si>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</si>
  <si>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</si>
  <si>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</si>
  <si>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</si>
  <si>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</si>
  <si>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</si>
  <si>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</si>
  <si>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</si>
  <si>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</si>
  <si>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</si>
  <si>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</si>
  <si>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</si>
  <si>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</si>
  <si>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</si>
  <si>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</si>
  <si>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</si>
  <si>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</si>
  <si>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</si>
  <si>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</si>
  <si>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</si>
  <si>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</si>
  <si>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</si>
  <si>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</si>
  <si>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</si>
  <si>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</si>
  <si>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</si>
  <si>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</si>
  <si>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</si>
  <si>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</si>
  <si>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</si>
  <si>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</si>
  <si>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</si>
  <si>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</si>
  <si>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</si>
  <si>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</si>
  <si>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</si>
  <si>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</si>
  <si>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</si>
  <si>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</si>
  <si>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</si>
  <si>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</si>
  <si>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</si>
  <si>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</si>
  <si>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</si>
  <si>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</si>
  <si>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</si>
  <si>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</si>
  <si>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</si>
  <si>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</si>
  <si>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</si>
  <si>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</si>
  <si>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</si>
  <si>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</si>
  <si>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</si>
  <si>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</si>
  <si>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</si>
  <si>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</si>
  <si>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</si>
  <si>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</si>
  <si>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</si>
  <si>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</si>
  <si>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</si>
  <si>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</si>
  <si>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</si>
  <si>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</si>
  <si>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</si>
  <si>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</si>
  <si>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</si>
  <si>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</si>
  <si>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</si>
  <si>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</si>
  <si>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</si>
  <si>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</si>
  <si>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</si>
  <si>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</si>
  <si>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</si>
  <si>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</si>
  <si>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</si>
  <si>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</si>
  <si>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</si>
  <si>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</si>
  <si>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</si>
  <si>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</si>
  <si>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</si>
  <si>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</si>
  <si>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</si>
  <si>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</si>
  <si>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</si>
  <si>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</si>
  <si>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</si>
  <si>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</si>
  <si>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</si>
  <si>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</si>
  <si>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</si>
  <si>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</si>
  <si>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</si>
  <si>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</si>
  <si>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</si>
  <si>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</si>
  <si>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</si>
  <si>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</si>
  <si>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</si>
  <si>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</si>
  <si>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</si>
  <si>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</si>
  <si>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</si>
  <si>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</si>
  <si>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</si>
  <si>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</si>
  <si>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</si>
  <si>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</si>
  <si>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</si>
  <si>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</si>
  <si>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</si>
  <si>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</si>
  <si>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</si>
  <si>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</si>
  <si>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</si>
  <si>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</si>
  <si>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</si>
  <si>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</si>
  <si>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</si>
  <si>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</si>
  <si>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</si>
  <si>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</si>
  <si>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</si>
  <si>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</si>
  <si>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</si>
  <si>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</si>
  <si>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</si>
  <si>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</si>
  <si>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</si>
  <si>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</si>
  <si>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</si>
  <si>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</si>
  <si>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</si>
  <si>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</si>
  <si>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</si>
  <si>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</si>
  <si>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</si>
  <si>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</si>
  <si>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</si>
  <si>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</si>
  <si>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</si>
  <si>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</si>
  <si>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</si>
  <si>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</si>
  <si>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</si>
  <si>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</si>
  <si>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</si>
  <si>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</si>
  <si>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</si>
  <si>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</si>
  <si>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</si>
  <si>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</si>
  <si>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</si>
  <si>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</si>
  <si>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</si>
  <si>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</si>
  <si>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</si>
  <si>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</si>
  <si>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</si>
  <si>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</si>
  <si>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</si>
  <si>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</si>
  <si>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</si>
  <si>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</si>
  <si>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</si>
  <si>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</si>
  <si>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</si>
  <si>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</si>
  <si>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</si>
  <si>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</si>
  <si>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</si>
  <si>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</si>
  <si>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</si>
  <si>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</si>
  <si>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</si>
  <si>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</si>
  <si>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</si>
  <si>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</si>
  <si>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</si>
  <si>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</si>
  <si>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</si>
  <si>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</si>
  <si>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</si>
  <si>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</si>
  <si>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</si>
  <si>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</si>
  <si>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</si>
  <si>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</si>
  <si>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</si>
  <si>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</si>
  <si>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</si>
  <si>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</si>
  <si>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</si>
  <si>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</si>
  <si>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</si>
  <si>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</si>
  <si>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</si>
  <si>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</si>
  <si>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</si>
  <si>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</si>
  <si>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</si>
  <si>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</si>
  <si>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</si>
  <si>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</si>
  <si>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</si>
  <si>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</si>
  <si>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</si>
  <si>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</si>
  <si>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</si>
  <si>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</si>
  <si>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</si>
  <si>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</si>
  <si>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</si>
  <si>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</si>
  <si>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</si>
  <si>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</si>
  <si>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</si>
  <si>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</si>
  <si>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</si>
  <si>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</si>
  <si>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</si>
  <si>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</si>
  <si>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</si>
  <si>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</si>
  <si>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</si>
  <si>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</si>
  <si>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</si>
  <si>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</si>
  <si>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</si>
  <si>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</si>
  <si>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</si>
  <si>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</si>
  <si>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</si>
  <si>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</si>
  <si>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</si>
  <si>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</si>
  <si>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</si>
  <si>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</si>
  <si>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</si>
  <si>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</si>
  <si>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</si>
  <si>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</si>
  <si>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</si>
  <si>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</si>
  <si>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</si>
  <si>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</si>
  <si>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</si>
  <si>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</si>
  <si>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</si>
  <si>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</si>
  <si>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</si>
  <si>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</si>
  <si>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</si>
  <si>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</si>
  <si>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</si>
  <si>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</si>
  <si>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</si>
  <si>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</si>
  <si>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</si>
  <si>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</si>
  <si>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</si>
  <si>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</si>
  <si>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</si>
  <si>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</si>
  <si>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</si>
  <si>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</si>
  <si>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</si>
  <si>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</si>
  <si>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</si>
  <si>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</si>
  <si>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</si>
  <si>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</si>
  <si>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</si>
  <si>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</si>
  <si>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</si>
  <si>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</si>
  <si>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</si>
  <si>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</si>
  <si>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</si>
  <si>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</si>
  <si>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</si>
  <si>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</si>
  <si>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</si>
  <si>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</si>
  <si>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</si>
  <si>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</si>
  <si>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</si>
  <si>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</si>
  <si>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</si>
  <si>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</si>
  <si>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</si>
  <si>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</si>
  <si>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</si>
  <si>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</si>
  <si>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</si>
  <si>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</si>
  <si>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</si>
  <si>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</si>
  <si>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</si>
  <si>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</si>
  <si>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</si>
  <si>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</si>
  <si>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</si>
  <si>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</si>
  <si>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</si>
  <si>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</si>
  <si>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</si>
  <si>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</si>
  <si>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</si>
  <si>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</si>
  <si>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</si>
  <si>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</si>
  <si>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</si>
  <si>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</si>
  <si>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</si>
  <si>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</si>
  <si>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</si>
  <si>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</si>
  <si>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</si>
  <si>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</si>
  <si>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</si>
  <si>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</si>
  <si>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</si>
  <si>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</si>
  <si>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</si>
  <si>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</si>
  <si>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</si>
  <si>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</si>
  <si>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</si>
  <si>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</si>
  <si>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</si>
  <si>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</si>
  <si>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</si>
  <si>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</si>
  <si>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</si>
  <si>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</si>
  <si>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</si>
  <si>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</si>
  <si>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</si>
  <si>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</si>
  <si>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</si>
  <si>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</si>
  <si>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</si>
  <si>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</si>
  <si>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</si>
  <si>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</si>
  <si>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</si>
  <si>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</si>
  <si>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</si>
  <si>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</si>
  <si>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</si>
  <si>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</si>
  <si>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</si>
  <si>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</si>
  <si>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</si>
  <si>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</si>
  <si>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</si>
  <si>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</si>
  <si>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</si>
  <si>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</si>
  <si>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</si>
  <si>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</si>
  <si>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</si>
  <si>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</si>
  <si>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</si>
  <si>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</si>
  <si>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</si>
  <si>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</si>
  <si>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</si>
  <si>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</si>
  <si>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</si>
  <si>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</si>
  <si>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</si>
  <si>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</si>
  <si>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</si>
  <si>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</si>
  <si>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</si>
  <si>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</si>
  <si>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</si>
  <si>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</si>
  <si>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</si>
  <si>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</si>
  <si>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</si>
  <si>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</si>
  <si>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</si>
  <si>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</si>
  <si>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</si>
  <si>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</si>
  <si>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</si>
  <si>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</si>
  <si>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</si>
  <si>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</si>
  <si>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</si>
  <si>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</si>
  <si>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</si>
  <si>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</si>
  <si>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</si>
  <si>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</si>
  <si>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</si>
  <si>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</si>
  <si>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</si>
  <si>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</si>
  <si>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</si>
  <si>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</si>
  <si>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</si>
  <si>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</si>
  <si>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</si>
  <si>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</si>
  <si>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</si>
  <si>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</si>
  <si>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</si>
  <si>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</si>
  <si>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</si>
  <si>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</si>
  <si>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</si>
  <si>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</si>
  <si>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</si>
  <si>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</si>
  <si>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</si>
  <si>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</si>
  <si>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</si>
  <si>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</si>
  <si>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</si>
  <si>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</si>
  <si>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</si>
  <si>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</si>
  <si>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</si>
  <si>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</si>
  <si>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</si>
  <si>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</si>
  <si>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</si>
  <si>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</si>
  <si>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</si>
  <si>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</si>
  <si>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</si>
  <si>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</si>
  <si>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</si>
  <si>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</si>
  <si>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</si>
  <si>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</si>
  <si>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</si>
  <si>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</si>
  <si>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</si>
  <si>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</si>
  <si>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</si>
  <si>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</si>
  <si>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</si>
  <si>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</si>
  <si>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</si>
  <si>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</si>
  <si>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</si>
  <si>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</si>
  <si>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</si>
  <si>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</si>
  <si>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</si>
  <si>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</si>
  <si>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</si>
  <si>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</si>
  <si>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</si>
  <si>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</si>
  <si>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</si>
  <si>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</si>
  <si>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</si>
  <si>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</si>
  <si>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</si>
  <si>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</si>
  <si>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</si>
  <si>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</si>
  <si>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</si>
  <si>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</si>
  <si>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</si>
  <si>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</si>
  <si>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</si>
  <si>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</si>
  <si>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</si>
  <si>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</si>
  <si>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</si>
  <si>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</si>
  <si>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</si>
  <si>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</si>
  <si>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</si>
  <si>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</si>
  <si>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</si>
  <si>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</si>
  <si>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</si>
  <si>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</si>
  <si>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</si>
  <si>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</si>
  <si>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</si>
  <si>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</si>
  <si>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</si>
  <si>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</si>
  <si>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</si>
  <si>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</si>
  <si>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</si>
  <si>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</si>
  <si>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</si>
  <si>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</si>
  <si>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</si>
  <si>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</si>
  <si>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</si>
  <si>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</si>
  <si>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</si>
  <si>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</si>
  <si>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</si>
  <si>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</si>
  <si>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</si>
  <si>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</si>
  <si>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</si>
  <si>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</si>
  <si>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</si>
  <si>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</si>
  <si>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</si>
  <si>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</si>
  <si>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</si>
  <si>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</si>
  <si>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</si>
  <si>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</si>
  <si>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</si>
  <si>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</si>
  <si>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</si>
  <si>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</si>
  <si>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</si>
  <si>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</si>
  <si>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</si>
  <si>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</si>
  <si>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</si>
  <si>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</si>
  <si>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</si>
  <si>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</si>
  <si>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</si>
  <si>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</si>
  <si>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</si>
  <si>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</si>
  <si>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</si>
  <si>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</si>
  <si>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</si>
  <si>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</si>
  <si>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</si>
  <si>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JAIEME INGRESO AL IEES</t>
  </si>
  <si>
    <t>MASABANDA RUIZ CLAUDIO GERMAN</t>
  </si>
  <si>
    <t>JUAN INGRESO AL IESS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</si>
  <si>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</si>
  <si>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</si>
  <si>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</si>
  <si>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</si>
  <si>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</si>
  <si>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</si>
  <si>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</si>
  <si>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</si>
  <si>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</si>
  <si>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</si>
  <si>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</si>
  <si>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</si>
  <si>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</si>
  <si>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</si>
  <si>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</si>
  <si>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</si>
  <si>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</si>
  <si>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</si>
  <si>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</si>
  <si>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</si>
  <si>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</si>
  <si>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</si>
  <si>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</si>
  <si>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</si>
  <si>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</si>
  <si>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</si>
  <si>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</si>
  <si>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</si>
  <si>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</si>
  <si>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</si>
  <si>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</si>
  <si>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</si>
  <si>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</si>
  <si>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</si>
  <si>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</si>
  <si>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</si>
  <si>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</si>
  <si>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</si>
  <si>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</si>
  <si>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</si>
  <si>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</si>
  <si>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</si>
  <si>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</si>
  <si>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</si>
  <si>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</si>
  <si>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</si>
  <si>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</si>
  <si>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</si>
  <si>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</si>
  <si>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</si>
  <si>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</si>
  <si>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</si>
  <si>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</si>
  <si>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</si>
  <si>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</si>
  <si>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</si>
  <si>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</si>
  <si>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</si>
  <si>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</si>
  <si>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</si>
  <si>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</si>
  <si>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</si>
  <si>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</si>
  <si>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</si>
  <si>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</si>
  <si>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</si>
  <si>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</si>
  <si>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</si>
  <si>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</si>
  <si>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</si>
  <si>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</si>
  <si>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</si>
  <si>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</si>
  <si>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</si>
  <si>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</si>
  <si>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</si>
  <si>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</si>
  <si>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</si>
  <si>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</si>
  <si>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</si>
  <si>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</si>
  <si>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</si>
  <si>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</si>
  <si>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</si>
  <si>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</si>
  <si>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</si>
  <si>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</si>
  <si>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</si>
  <si>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</si>
  <si>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</si>
  <si>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</si>
  <si>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</si>
  <si>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</si>
  <si>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</si>
  <si>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</si>
  <si>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</si>
  <si>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</si>
  <si>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</si>
  <si>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</si>
  <si>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</si>
  <si>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</si>
  <si>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</si>
  <si>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</si>
  <si>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</si>
  <si>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</si>
  <si>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</si>
  <si>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</si>
  <si>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</si>
  <si>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</si>
  <si>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</si>
  <si>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</si>
  <si>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</si>
  <si>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</si>
  <si>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</si>
  <si>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</si>
  <si>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</si>
  <si>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</si>
  <si>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</si>
  <si>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</si>
  <si>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</si>
  <si>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</si>
  <si>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</si>
  <si>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</si>
  <si>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</si>
  <si>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</si>
  <si>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</si>
  <si>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</si>
  <si>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</si>
  <si>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</si>
  <si>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</si>
  <si>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</si>
  <si>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</si>
  <si>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</si>
  <si>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</si>
  <si>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</si>
  <si>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</si>
  <si>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</si>
  <si>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</si>
  <si>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</si>
  <si>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</si>
  <si>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</si>
  <si>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</si>
  <si>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</si>
  <si>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</si>
  <si>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</si>
  <si>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</si>
  <si>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</si>
  <si>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</si>
  <si>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</si>
  <si>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</si>
  <si>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</si>
  <si>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</si>
  <si>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</si>
  <si>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</si>
  <si>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</si>
  <si>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</si>
  <si>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</si>
  <si>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</si>
  <si>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</si>
  <si>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</si>
  <si>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</si>
  <si>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</si>
  <si>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</si>
  <si>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</si>
  <si>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</si>
  <si>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</si>
  <si>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</si>
  <si>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</si>
  <si>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</si>
  <si>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</si>
  <si>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</si>
  <si>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</si>
  <si>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</si>
  <si>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</si>
  <si>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</si>
  <si>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</si>
  <si>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</si>
  <si>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</si>
  <si>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</si>
  <si>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</si>
  <si>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</si>
  <si>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</si>
  <si>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</si>
  <si>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</si>
  <si>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</si>
  <si>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</si>
  <si>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</si>
  <si>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</si>
  <si>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</si>
  <si>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</si>
  <si>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</si>
  <si>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</si>
  <si>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</si>
  <si>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</si>
  <si>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</si>
  <si>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</si>
  <si>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</si>
  <si>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</si>
  <si>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</si>
  <si>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</si>
  <si>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</si>
  <si>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</si>
  <si>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</si>
  <si>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</si>
  <si>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</si>
  <si>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</si>
  <si>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</si>
  <si>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</si>
  <si>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</si>
  <si>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</si>
  <si>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</si>
  <si>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</si>
  <si>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</si>
  <si>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</si>
  <si>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</si>
  <si>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</si>
  <si>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</si>
  <si>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</si>
  <si>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</si>
  <si>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</si>
  <si>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</si>
  <si>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</si>
  <si>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</si>
  <si>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</si>
  <si>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</si>
  <si>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</si>
  <si>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</si>
  <si>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</si>
  <si>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</si>
  <si>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</si>
  <si>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</si>
  <si>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</si>
  <si>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</si>
  <si>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</si>
  <si>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</si>
  <si>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</si>
  <si>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</si>
  <si>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</si>
  <si>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</si>
  <si>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</si>
  <si>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</si>
  <si>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</si>
  <si>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</si>
  <si>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</si>
  <si>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</si>
  <si>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</si>
  <si>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</si>
  <si>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</si>
  <si>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</si>
  <si>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</si>
  <si>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</si>
  <si>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</si>
  <si>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</si>
  <si>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</si>
  <si>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</si>
  <si>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</si>
  <si>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</si>
  <si>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</si>
  <si>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</si>
  <si>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</si>
  <si>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</si>
  <si>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</si>
  <si>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</si>
  <si>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</si>
  <si>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</si>
  <si>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</si>
  <si>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</si>
  <si>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</si>
  <si>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</si>
  <si>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</si>
  <si>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</si>
  <si>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</si>
  <si>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</si>
  <si>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</si>
  <si>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</si>
  <si>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</si>
  <si>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</si>
  <si>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</si>
  <si>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</si>
  <si>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</si>
  <si>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</si>
  <si>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</si>
  <si>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</si>
  <si>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</si>
  <si>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</si>
  <si>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</si>
  <si>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</si>
  <si>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</si>
  <si>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</si>
  <si>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</si>
  <si>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</si>
  <si>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</si>
  <si>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</si>
  <si>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</si>
  <si>
    <t>RIOBAMBA</t>
  </si>
  <si>
    <t>10085-58223</t>
  </si>
  <si>
    <t>INTERNO</t>
  </si>
  <si>
    <t>PORTRANS</t>
  </si>
  <si>
    <t xml:space="preserve">APORTE ASOCIACION PINOS </t>
  </si>
  <si>
    <t xml:space="preserve">UNIVIAS </t>
  </si>
  <si>
    <t xml:space="preserve">QUINCENA </t>
  </si>
  <si>
    <t>MENSUAL</t>
  </si>
  <si>
    <t xml:space="preserve">RAMON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</si>
</sst>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3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4" borderId="4" xfId="0" applyNumberFormat="1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14" fontId="0" fillId="0" borderId="2" xfId="0" applyNumberFormat="1" applyFont="1" applyBorder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L54" sqref="L54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6" t="s">
        <v>0</v>
      </c>
      <c r="E1" s="326"/>
      <c r="F1" s="326"/>
      <c r="G1" s="326"/>
      <c r="H1" s="2"/>
      <c r="I1" s="2"/>
      <c r="M1" s="1"/>
      <c r="N1" s="2"/>
      <c r="O1" s="2"/>
      <c r="P1" s="326" t="s">
        <v>1</v>
      </c>
      <c r="Q1" s="326"/>
      <c r="R1" s="326"/>
      <c r="S1" s="326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27" t="s">
        <v>17</v>
      </c>
      <c r="G55" s="327"/>
      <c r="H55" s="327"/>
      <c r="I55" s="327"/>
      <c r="J55" s="328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28"/>
      <c r="K56" s="16"/>
      <c r="M56" s="16"/>
      <c r="N56" s="16"/>
      <c r="O56" s="16"/>
      <c r="P56" s="16"/>
      <c r="Q56" s="16"/>
      <c r="R56" s="327" t="s">
        <v>17</v>
      </c>
      <c r="S56" s="327"/>
      <c r="T56" s="327"/>
      <c r="U56" s="327"/>
      <c r="V56" s="328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28"/>
      <c r="W57" s="16"/>
    </row>
    <row r="63" spans="1:23" ht="28.5" x14ac:dyDescent="0.45">
      <c r="A63" s="1"/>
      <c r="B63" s="2"/>
      <c r="C63" s="2"/>
      <c r="D63" s="326" t="s">
        <v>18</v>
      </c>
      <c r="E63" s="326"/>
      <c r="F63" s="326"/>
      <c r="G63" s="326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26" t="s">
        <v>19</v>
      </c>
      <c r="Q64" s="326"/>
      <c r="R64" s="326"/>
      <c r="S64" s="326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27" t="s">
        <v>17</v>
      </c>
      <c r="G117" s="327"/>
      <c r="H117" s="327"/>
      <c r="I117" s="327"/>
      <c r="J117" s="328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28"/>
      <c r="K118" s="16"/>
      <c r="M118" s="16"/>
      <c r="N118" s="16"/>
      <c r="O118" s="16"/>
      <c r="P118" s="16"/>
      <c r="Q118" s="16"/>
      <c r="R118" s="327" t="s">
        <v>17</v>
      </c>
      <c r="S118" s="327"/>
      <c r="T118" s="327"/>
      <c r="U118" s="327"/>
      <c r="V118" s="328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28"/>
      <c r="W119" s="16"/>
    </row>
    <row r="122" spans="1:36" ht="28.5" x14ac:dyDescent="0.45">
      <c r="A122" s="1"/>
      <c r="B122" s="2"/>
      <c r="C122" s="2"/>
      <c r="D122" s="326" t="s">
        <v>20</v>
      </c>
      <c r="E122" s="326"/>
      <c r="F122" s="326"/>
      <c r="G122" s="326"/>
      <c r="H122" s="2"/>
      <c r="I122" s="2"/>
      <c r="M122" s="1"/>
      <c r="N122" s="2"/>
      <c r="O122" s="2"/>
      <c r="P122" s="326" t="s">
        <v>21</v>
      </c>
      <c r="Q122" s="326"/>
      <c r="R122" s="326"/>
      <c r="S122" s="326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27" t="s">
        <v>17</v>
      </c>
      <c r="G175" s="327"/>
      <c r="H175" s="327"/>
      <c r="I175" s="327"/>
      <c r="J175" s="328">
        <f>I173-K172</f>
        <v>464.51000000000022</v>
      </c>
      <c r="K175" s="16"/>
      <c r="M175" s="16"/>
      <c r="N175" s="16"/>
      <c r="O175" s="16"/>
      <c r="P175" s="16"/>
      <c r="Q175" s="16"/>
      <c r="R175" s="327" t="s">
        <v>17</v>
      </c>
      <c r="S175" s="327"/>
      <c r="T175" s="327"/>
      <c r="U175" s="327"/>
      <c r="V175" s="328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28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28"/>
      <c r="W176" s="16"/>
    </row>
    <row r="180" spans="1:23" ht="28.5" x14ac:dyDescent="0.45">
      <c r="A180" s="1"/>
      <c r="B180" s="2"/>
      <c r="C180" s="2"/>
      <c r="D180" s="326" t="s">
        <v>74</v>
      </c>
      <c r="E180" s="326"/>
      <c r="F180" s="326"/>
      <c r="G180" s="326"/>
      <c r="H180" s="2"/>
      <c r="I180" s="2"/>
      <c r="M180" s="1"/>
      <c r="N180" s="2"/>
      <c r="O180" s="2"/>
      <c r="P180" s="326" t="s">
        <v>75</v>
      </c>
      <c r="Q180" s="326"/>
      <c r="R180" s="326"/>
      <c r="S180" s="326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27" t="s">
        <v>17</v>
      </c>
      <c r="G234" s="327"/>
      <c r="H234" s="327"/>
      <c r="I234" s="327"/>
      <c r="J234" s="328">
        <f>I232-K231</f>
        <v>183.42999999999984</v>
      </c>
      <c r="K234" s="16"/>
      <c r="M234" s="16"/>
      <c r="N234" s="16"/>
      <c r="O234" s="16"/>
      <c r="P234" s="16"/>
      <c r="Q234" s="16"/>
      <c r="R234" s="327" t="s">
        <v>17</v>
      </c>
      <c r="S234" s="327"/>
      <c r="T234" s="327"/>
      <c r="U234" s="327"/>
      <c r="V234" s="328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28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28"/>
      <c r="W235" s="16"/>
    </row>
    <row r="241" spans="1:23" ht="28.5" x14ac:dyDescent="0.45">
      <c r="A241" s="1"/>
      <c r="B241" s="2"/>
      <c r="C241" s="2"/>
      <c r="D241" s="326" t="s">
        <v>97</v>
      </c>
      <c r="E241" s="326"/>
      <c r="F241" s="326"/>
      <c r="G241" s="326"/>
      <c r="H241" s="2"/>
      <c r="I241" s="2"/>
      <c r="M241" s="1"/>
      <c r="N241" s="2"/>
      <c r="O241" s="2"/>
      <c r="P241" s="326" t="s">
        <v>98</v>
      </c>
      <c r="Q241" s="326"/>
      <c r="R241" s="326"/>
      <c r="S241" s="326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27" t="s">
        <v>17</v>
      </c>
      <c r="G295" s="327"/>
      <c r="H295" s="327"/>
      <c r="I295" s="327"/>
      <c r="J295" s="328">
        <f>I293-K292</f>
        <v>40.949999999999989</v>
      </c>
      <c r="K295" s="16"/>
      <c r="M295" s="16"/>
      <c r="N295" s="16"/>
      <c r="O295" s="16"/>
      <c r="P295" s="16"/>
      <c r="Q295" s="16"/>
      <c r="R295" s="327" t="s">
        <v>17</v>
      </c>
      <c r="S295" s="327"/>
      <c r="T295" s="327"/>
      <c r="U295" s="327"/>
      <c r="V295" s="328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28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28"/>
      <c r="W296" s="16"/>
    </row>
    <row r="301" spans="1:23" ht="28.5" x14ac:dyDescent="0.45">
      <c r="A301" s="1"/>
      <c r="B301" s="2"/>
      <c r="C301" s="2"/>
      <c r="D301" s="326" t="s">
        <v>102</v>
      </c>
      <c r="E301" s="326"/>
      <c r="F301" s="326"/>
      <c r="G301" s="326"/>
      <c r="H301" s="2"/>
      <c r="I301" s="2"/>
      <c r="M301" s="1"/>
      <c r="N301" s="2"/>
      <c r="O301" s="2"/>
      <c r="P301" s="326" t="s">
        <v>103</v>
      </c>
      <c r="Q301" s="326"/>
      <c r="R301" s="326"/>
      <c r="S301" s="326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27" t="s">
        <v>17</v>
      </c>
      <c r="G355" s="327"/>
      <c r="H355" s="327"/>
      <c r="I355" s="327"/>
      <c r="J355" s="328">
        <f>I353-K352</f>
        <v>8.1999999999999886</v>
      </c>
      <c r="K355" s="16"/>
      <c r="M355" s="16"/>
      <c r="N355" s="16"/>
      <c r="O355" s="16"/>
      <c r="P355" s="16"/>
      <c r="Q355" s="16"/>
      <c r="R355" s="327" t="s">
        <v>17</v>
      </c>
      <c r="S355" s="327"/>
      <c r="T355" s="327"/>
      <c r="U355" s="327"/>
      <c r="V355" s="328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28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28"/>
      <c r="W356" s="16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2" t="s">
        <v>0</v>
      </c>
      <c r="D1" s="332"/>
      <c r="E1" s="332"/>
      <c r="N1" s="332" t="s">
        <v>1</v>
      </c>
      <c r="O1" s="332"/>
      <c r="P1" s="332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33" t="s">
        <v>17</v>
      </c>
      <c r="G17" s="333"/>
      <c r="H17" s="333"/>
      <c r="I17" s="333"/>
      <c r="J17" s="103">
        <f>G16-J15</f>
        <v>8.7999999999999972</v>
      </c>
      <c r="L17" s="15"/>
      <c r="M17" s="16"/>
      <c r="N17" s="16"/>
      <c r="O17" s="16"/>
      <c r="P17" s="16"/>
      <c r="Q17" s="333" t="s">
        <v>17</v>
      </c>
      <c r="R17" s="333"/>
      <c r="S17" s="333"/>
      <c r="T17" s="333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32" t="s">
        <v>18</v>
      </c>
      <c r="D24" s="332"/>
      <c r="E24" s="332"/>
      <c r="N24" s="332" t="s">
        <v>19</v>
      </c>
      <c r="O24" s="332"/>
      <c r="P24" s="332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33" t="s">
        <v>17</v>
      </c>
      <c r="G40" s="333"/>
      <c r="H40" s="333"/>
      <c r="I40" s="333"/>
      <c r="J40" s="103">
        <f>G39-J38</f>
        <v>0</v>
      </c>
      <c r="L40" s="15"/>
      <c r="M40" s="16"/>
      <c r="N40" s="16"/>
      <c r="O40" s="16"/>
      <c r="P40" s="16"/>
      <c r="Q40" s="333" t="s">
        <v>17</v>
      </c>
      <c r="R40" s="333"/>
      <c r="S40" s="333"/>
      <c r="T40" s="333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32" t="s">
        <v>130</v>
      </c>
      <c r="D48" s="332"/>
      <c r="E48" s="332"/>
      <c r="N48" s="332" t="s">
        <v>21</v>
      </c>
      <c r="O48" s="332"/>
      <c r="P48" s="332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33" t="s">
        <v>17</v>
      </c>
      <c r="G64" s="333"/>
      <c r="H64" s="333"/>
      <c r="I64" s="333"/>
      <c r="J64" s="103">
        <f>G63-J62</f>
        <v>0</v>
      </c>
      <c r="L64" s="15"/>
      <c r="M64" s="16"/>
      <c r="N64" s="16"/>
      <c r="O64" s="16"/>
      <c r="P64" s="16"/>
      <c r="Q64" s="333" t="s">
        <v>17</v>
      </c>
      <c r="R64" s="333"/>
      <c r="S64" s="333"/>
      <c r="T64" s="333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32" t="s">
        <v>74</v>
      </c>
      <c r="D71" s="332"/>
      <c r="E71" s="332"/>
      <c r="N71" s="332" t="s">
        <v>75</v>
      </c>
      <c r="O71" s="332"/>
      <c r="P71" s="332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33" t="s">
        <v>17</v>
      </c>
      <c r="G87" s="333"/>
      <c r="H87" s="333"/>
      <c r="I87" s="333"/>
      <c r="J87" s="103">
        <f>G86-J85</f>
        <v>17.599999999999994</v>
      </c>
      <c r="L87" s="15"/>
      <c r="M87" s="16"/>
      <c r="N87" s="16"/>
      <c r="O87" s="16"/>
      <c r="P87" s="16"/>
      <c r="Q87" s="333" t="s">
        <v>17</v>
      </c>
      <c r="R87" s="333"/>
      <c r="S87" s="333"/>
      <c r="T87" s="333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32" t="s">
        <v>97</v>
      </c>
      <c r="D95" s="332"/>
      <c r="E95" s="332"/>
      <c r="N95" s="332" t="s">
        <v>167</v>
      </c>
      <c r="O95" s="332"/>
      <c r="P95" s="332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33" t="s">
        <v>17</v>
      </c>
      <c r="G111" s="333"/>
      <c r="H111" s="333"/>
      <c r="I111" s="333"/>
      <c r="J111" s="103">
        <f>G110-J109</f>
        <v>8.5999999999999943</v>
      </c>
      <c r="L111" s="15"/>
      <c r="M111" s="16"/>
      <c r="N111" s="16"/>
      <c r="O111" s="16"/>
      <c r="P111" s="16"/>
      <c r="Q111" s="333" t="s">
        <v>17</v>
      </c>
      <c r="R111" s="333"/>
      <c r="S111" s="333"/>
      <c r="T111" s="333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32" t="s">
        <v>434</v>
      </c>
      <c r="D118" s="332"/>
      <c r="E118" s="332"/>
      <c r="N118" s="332" t="s">
        <v>203</v>
      </c>
      <c r="O118" s="332"/>
      <c r="P118" s="332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33" t="s">
        <v>17</v>
      </c>
      <c r="G134" s="333"/>
      <c r="H134" s="333"/>
      <c r="I134" s="333"/>
      <c r="J134" s="103">
        <f>G133-J132</f>
        <v>52.799999999999955</v>
      </c>
      <c r="L134" s="15"/>
      <c r="M134" s="16"/>
      <c r="N134" s="16"/>
      <c r="O134" s="16"/>
      <c r="P134" s="16"/>
      <c r="Q134" s="333" t="s">
        <v>17</v>
      </c>
      <c r="R134" s="333"/>
      <c r="S134" s="333"/>
      <c r="T134" s="333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C15" sqref="C15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26" t="s">
        <v>0</v>
      </c>
      <c r="E1" s="326"/>
      <c r="F1" s="326"/>
      <c r="G1" s="326"/>
      <c r="O1" s="326" t="s">
        <v>1</v>
      </c>
      <c r="P1" s="326"/>
      <c r="Q1" s="326"/>
      <c r="R1" s="326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597</v>
      </c>
      <c r="I3" s="4" t="s">
        <v>442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321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320">
        <v>859</v>
      </c>
      <c r="I4" s="18">
        <v>135</v>
      </c>
      <c r="J4" s="246"/>
      <c r="K4" s="319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1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320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321" t="s">
        <v>58</v>
      </c>
      <c r="D6" s="16" t="s">
        <v>443</v>
      </c>
      <c r="E6" s="16" t="s">
        <v>445</v>
      </c>
      <c r="F6" s="16">
        <v>34119</v>
      </c>
      <c r="G6" s="18">
        <v>594</v>
      </c>
      <c r="H6" s="320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>
        <v>34106</v>
      </c>
      <c r="G7" s="18">
        <v>594</v>
      </c>
      <c r="H7" s="320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>
        <v>34108</v>
      </c>
      <c r="G8" s="18">
        <v>594</v>
      </c>
      <c r="H8" s="320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443</v>
      </c>
      <c r="E9" s="16" t="s">
        <v>445</v>
      </c>
      <c r="F9" s="16"/>
      <c r="G9" s="18">
        <v>594</v>
      </c>
      <c r="H9" s="320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443</v>
      </c>
      <c r="E10" s="16" t="s">
        <v>445</v>
      </c>
      <c r="F10" s="16">
        <v>34411</v>
      </c>
      <c r="G10" s="18">
        <v>594</v>
      </c>
      <c r="H10" s="320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>
        <v>45320</v>
      </c>
      <c r="B11" s="16" t="s">
        <v>122</v>
      </c>
      <c r="C11" s="16" t="s">
        <v>123</v>
      </c>
      <c r="D11" s="16" t="s">
        <v>443</v>
      </c>
      <c r="E11" s="16" t="s">
        <v>88</v>
      </c>
      <c r="F11" s="16"/>
      <c r="G11" s="18">
        <v>162</v>
      </c>
      <c r="H11" s="320"/>
      <c r="I11" s="18">
        <v>135</v>
      </c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>
        <v>45320</v>
      </c>
      <c r="B12" s="16" t="s">
        <v>121</v>
      </c>
      <c r="C12" s="16" t="s">
        <v>50</v>
      </c>
      <c r="D12" s="16" t="s">
        <v>443</v>
      </c>
      <c r="E12" s="16" t="s">
        <v>88</v>
      </c>
      <c r="F12" s="16"/>
      <c r="G12" s="18">
        <v>162</v>
      </c>
      <c r="H12" s="320"/>
      <c r="I12" s="18">
        <v>135</v>
      </c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320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320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20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20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3618</v>
      </c>
      <c r="H17" s="21">
        <f>SUM(H4:H16)</f>
        <v>4295</v>
      </c>
      <c r="I17" s="21">
        <f>SUM(I4:I16)</f>
        <v>3340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3581.82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3" t="s">
        <v>17</v>
      </c>
      <c r="G19" s="333"/>
      <c r="H19" s="333"/>
      <c r="I19" s="202">
        <f>G18-I17</f>
        <v>241.82000000000016</v>
      </c>
      <c r="L19" s="16"/>
      <c r="M19" s="16"/>
      <c r="N19" s="16"/>
      <c r="O19" s="16"/>
      <c r="P19" s="16"/>
      <c r="Q19" s="333" t="s">
        <v>17</v>
      </c>
      <c r="R19" s="333"/>
      <c r="S19" s="333"/>
      <c r="T19" s="202">
        <f>T18-U17</f>
        <v>0</v>
      </c>
    </row>
    <row r="23" spans="1:21" x14ac:dyDescent="0.25">
      <c r="D23" s="326" t="s">
        <v>18</v>
      </c>
      <c r="E23" s="326"/>
      <c r="F23" s="326"/>
      <c r="G23" s="326"/>
      <c r="O23" s="326" t="s">
        <v>19</v>
      </c>
      <c r="P23" s="326"/>
      <c r="Q23" s="326"/>
      <c r="R23" s="326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3" t="s">
        <v>17</v>
      </c>
      <c r="G41" s="333"/>
      <c r="H41" s="333"/>
      <c r="I41" s="202">
        <f>I40-J39</f>
        <v>0</v>
      </c>
      <c r="L41" s="16"/>
      <c r="M41" s="16"/>
      <c r="N41" s="16"/>
      <c r="O41" s="16"/>
      <c r="P41" s="16"/>
      <c r="Q41" s="333" t="s">
        <v>17</v>
      </c>
      <c r="R41" s="333"/>
      <c r="S41" s="333"/>
      <c r="T41" s="202">
        <f>R40-T39</f>
        <v>0</v>
      </c>
    </row>
    <row r="45" spans="1:21" x14ac:dyDescent="0.25">
      <c r="D45" s="326" t="s">
        <v>20</v>
      </c>
      <c r="E45" s="326"/>
      <c r="F45" s="326"/>
      <c r="G45" s="326"/>
      <c r="O45" s="326" t="s">
        <v>21</v>
      </c>
      <c r="P45" s="326"/>
      <c r="Q45" s="326"/>
      <c r="R45" s="326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3" t="s">
        <v>17</v>
      </c>
      <c r="G63" s="333"/>
      <c r="H63" s="333"/>
      <c r="I63" s="202">
        <f>G62-J61</f>
        <v>0</v>
      </c>
      <c r="L63" s="16"/>
      <c r="M63" s="16"/>
      <c r="N63" s="16"/>
      <c r="O63" s="16"/>
      <c r="P63" s="16"/>
      <c r="Q63" s="333" t="s">
        <v>17</v>
      </c>
      <c r="R63" s="333"/>
      <c r="S63" s="333"/>
      <c r="T63" s="202">
        <f>R62-T61</f>
        <v>0</v>
      </c>
    </row>
    <row r="69" spans="1:22" x14ac:dyDescent="0.25">
      <c r="D69" s="326" t="s">
        <v>74</v>
      </c>
      <c r="E69" s="326"/>
      <c r="F69" s="326"/>
      <c r="G69" s="326"/>
      <c r="O69" s="326" t="s">
        <v>75</v>
      </c>
      <c r="P69" s="326"/>
      <c r="Q69" s="326"/>
      <c r="R69" s="326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3" t="s">
        <v>17</v>
      </c>
      <c r="G87" s="333"/>
      <c r="H87" s="333"/>
      <c r="I87" s="202">
        <f>G86-I85</f>
        <v>0</v>
      </c>
      <c r="L87" s="16"/>
      <c r="M87" s="16"/>
      <c r="N87" s="16"/>
      <c r="O87" s="16"/>
      <c r="P87" s="16"/>
      <c r="Q87" s="333" t="s">
        <v>17</v>
      </c>
      <c r="R87" s="333"/>
      <c r="S87" s="333"/>
      <c r="T87" s="202">
        <f>R86-U85</f>
        <v>35.800000000000011</v>
      </c>
    </row>
    <row r="92" spans="1:22" x14ac:dyDescent="0.25">
      <c r="D92" s="326" t="s">
        <v>97</v>
      </c>
      <c r="E92" s="326"/>
      <c r="F92" s="326"/>
      <c r="G92" s="326"/>
      <c r="O92" s="326" t="s">
        <v>167</v>
      </c>
      <c r="P92" s="326"/>
      <c r="Q92" s="326"/>
      <c r="R92" s="326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3" t="s">
        <v>17</v>
      </c>
      <c r="G110" s="333"/>
      <c r="H110" s="333"/>
      <c r="I110" s="202">
        <f>G109-J108</f>
        <v>36.300000000000011</v>
      </c>
      <c r="L110" s="16"/>
      <c r="M110" s="16"/>
      <c r="N110" s="16"/>
      <c r="O110" s="16"/>
      <c r="P110" s="16"/>
      <c r="Q110" s="333" t="s">
        <v>17</v>
      </c>
      <c r="R110" s="333"/>
      <c r="S110" s="333"/>
      <c r="T110" s="202">
        <f>R109-U108</f>
        <v>411.92000000000007</v>
      </c>
    </row>
    <row r="115" spans="1:21" x14ac:dyDescent="0.25">
      <c r="D115" s="326" t="s">
        <v>102</v>
      </c>
      <c r="E115" s="326"/>
      <c r="F115" s="326"/>
      <c r="G115" s="326"/>
      <c r="O115" s="326" t="s">
        <v>203</v>
      </c>
      <c r="P115" s="326"/>
      <c r="Q115" s="326"/>
      <c r="R115" s="326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33" t="s">
        <v>17</v>
      </c>
      <c r="G139" s="333"/>
      <c r="H139" s="333"/>
      <c r="I139" s="202">
        <f>G138-J137</f>
        <v>759.58740000000034</v>
      </c>
      <c r="L139" s="16"/>
      <c r="M139" s="16"/>
      <c r="N139" s="16"/>
      <c r="O139" s="16"/>
      <c r="P139" s="16"/>
      <c r="Q139" s="333" t="s">
        <v>17</v>
      </c>
      <c r="R139" s="333"/>
      <c r="S139" s="333"/>
      <c r="T139" s="202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sqref="A1:G6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0</v>
      </c>
      <c r="D1" s="336"/>
      <c r="E1" s="336"/>
      <c r="M1" s="336" t="s">
        <v>1</v>
      </c>
      <c r="N1" s="336"/>
      <c r="O1" s="336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>
        <v>45319</v>
      </c>
      <c r="B4" s="11" t="s">
        <v>144</v>
      </c>
      <c r="C4" s="11" t="s">
        <v>24</v>
      </c>
      <c r="D4" s="11" t="s">
        <v>468</v>
      </c>
      <c r="E4" s="11" t="s">
        <v>269</v>
      </c>
      <c r="F4" s="11"/>
      <c r="G4" s="26">
        <v>300</v>
      </c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>
        <v>45319</v>
      </c>
      <c r="B5" s="11" t="s">
        <v>115</v>
      </c>
      <c r="C5" s="11" t="s">
        <v>45</v>
      </c>
      <c r="D5" s="11" t="s">
        <v>468</v>
      </c>
      <c r="E5" s="11" t="s">
        <v>269</v>
      </c>
      <c r="F5" s="11"/>
      <c r="G5" s="26">
        <v>300</v>
      </c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>
        <f>SUM(G3:G5)</f>
        <v>900</v>
      </c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1800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1782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27" t="s">
        <v>17</v>
      </c>
      <c r="G28" s="327"/>
      <c r="H28" s="327"/>
      <c r="I28" s="202">
        <f>G27-I26</f>
        <v>1502</v>
      </c>
      <c r="P28" s="327" t="s">
        <v>17</v>
      </c>
      <c r="Q28" s="327"/>
      <c r="R28" s="327"/>
      <c r="S28" s="202">
        <f>Q27-S26</f>
        <v>0</v>
      </c>
    </row>
    <row r="34" spans="1:28" ht="26.25" x14ac:dyDescent="0.4">
      <c r="C34" s="336" t="s">
        <v>18</v>
      </c>
      <c r="D34" s="336"/>
      <c r="E34" s="336"/>
      <c r="M34" s="336" t="s">
        <v>19</v>
      </c>
      <c r="N34" s="336"/>
      <c r="O34" s="336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27" t="s">
        <v>17</v>
      </c>
      <c r="G66" s="327"/>
      <c r="H66" s="327"/>
      <c r="I66" s="202">
        <f>G65-I64</f>
        <v>0</v>
      </c>
      <c r="P66" s="327" t="s">
        <v>17</v>
      </c>
      <c r="Q66" s="327"/>
      <c r="R66" s="327"/>
      <c r="S66" s="202">
        <f>Q65-S64</f>
        <v>0</v>
      </c>
    </row>
    <row r="70" spans="1:31" ht="26.25" x14ac:dyDescent="0.4">
      <c r="C70" s="336" t="s">
        <v>20</v>
      </c>
      <c r="D70" s="336"/>
      <c r="E70" s="336"/>
      <c r="M70" s="336" t="s">
        <v>21</v>
      </c>
      <c r="N70" s="336"/>
      <c r="O70" s="336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27" t="s">
        <v>17</v>
      </c>
      <c r="Q97" s="327"/>
      <c r="R97" s="327"/>
      <c r="S97" s="202">
        <f>Q96-S95</f>
        <v>0</v>
      </c>
    </row>
    <row r="98" spans="1:27" ht="15.75" x14ac:dyDescent="0.25">
      <c r="F98" s="327" t="s">
        <v>17</v>
      </c>
      <c r="G98" s="327"/>
      <c r="H98" s="327"/>
      <c r="I98" s="202">
        <f>G97-I96</f>
        <v>0</v>
      </c>
    </row>
    <row r="102" spans="1:27" ht="26.25" x14ac:dyDescent="0.4">
      <c r="M102" s="336" t="s">
        <v>75</v>
      </c>
      <c r="N102" s="336"/>
      <c r="O102" s="336"/>
      <c r="W102" s="337"/>
      <c r="X102" s="337"/>
      <c r="Y102" s="337"/>
    </row>
    <row r="103" spans="1:27" ht="26.25" x14ac:dyDescent="0.4">
      <c r="C103" s="336" t="s">
        <v>74</v>
      </c>
      <c r="D103" s="336"/>
      <c r="E103" s="336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38"/>
      <c r="Z115" s="338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27" t="s">
        <v>17</v>
      </c>
      <c r="Q138" s="327"/>
      <c r="R138" s="327"/>
      <c r="S138" s="202">
        <f>Q137-S136</f>
        <v>132</v>
      </c>
    </row>
    <row r="139" spans="1:19" ht="15.75" x14ac:dyDescent="0.25">
      <c r="F139" s="327" t="s">
        <v>17</v>
      </c>
      <c r="G139" s="327"/>
      <c r="H139" s="327"/>
      <c r="I139" s="202">
        <f>G138-I137</f>
        <v>400.60000000000036</v>
      </c>
    </row>
    <row r="143" spans="1:19" ht="26.25" x14ac:dyDescent="0.4">
      <c r="M143" s="336" t="s">
        <v>167</v>
      </c>
      <c r="N143" s="336"/>
      <c r="O143" s="336"/>
    </row>
    <row r="144" spans="1:19" ht="26.25" x14ac:dyDescent="0.4">
      <c r="C144" s="336" t="s">
        <v>97</v>
      </c>
      <c r="D144" s="336"/>
      <c r="E144" s="336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27" t="s">
        <v>17</v>
      </c>
      <c r="Q170" s="327"/>
      <c r="R170" s="327"/>
      <c r="S170" s="202">
        <f>Q169-S168</f>
        <v>233.89999999999964</v>
      </c>
    </row>
    <row r="171" spans="1:19" ht="15.75" x14ac:dyDescent="0.25">
      <c r="F171" s="327" t="s">
        <v>17</v>
      </c>
      <c r="G171" s="327"/>
      <c r="H171" s="327"/>
      <c r="I171" s="202">
        <f>G170-I169</f>
        <v>105</v>
      </c>
    </row>
    <row r="176" spans="1:19" ht="26.25" x14ac:dyDescent="0.4">
      <c r="M176" s="336" t="s">
        <v>203</v>
      </c>
      <c r="N176" s="336"/>
      <c r="O176" s="336"/>
    </row>
    <row r="177" spans="1:19" ht="26.25" x14ac:dyDescent="0.4">
      <c r="C177" s="336" t="s">
        <v>102</v>
      </c>
      <c r="D177" s="336"/>
      <c r="E177" s="336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27" t="s">
        <v>17</v>
      </c>
      <c r="Q203" s="327"/>
      <c r="R203" s="327"/>
      <c r="S203" s="202">
        <f>Q202-S201</f>
        <v>323.20000000000005</v>
      </c>
    </row>
    <row r="204" spans="1:19" ht="15.75" x14ac:dyDescent="0.25">
      <c r="F204" s="327" t="s">
        <v>17</v>
      </c>
      <c r="G204" s="327"/>
      <c r="H204" s="327"/>
      <c r="I204" s="202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F16" sqref="F16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26" t="s">
        <v>0</v>
      </c>
      <c r="E1" s="326"/>
      <c r="F1" s="326"/>
      <c r="G1" s="326"/>
      <c r="O1" s="326" t="s">
        <v>1</v>
      </c>
      <c r="P1" s="326"/>
      <c r="Q1" s="326"/>
      <c r="R1" s="326"/>
    </row>
    <row r="2" spans="1:22" x14ac:dyDescent="0.25">
      <c r="D2" s="326"/>
      <c r="E2" s="326"/>
      <c r="F2" s="326"/>
      <c r="G2" s="326"/>
      <c r="O2" s="326"/>
      <c r="P2" s="326"/>
      <c r="Q2" s="326"/>
      <c r="R2" s="326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927</v>
      </c>
      <c r="E7" s="8" t="s">
        <v>357</v>
      </c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1210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33" t="s">
        <v>17</v>
      </c>
      <c r="G36" s="333"/>
      <c r="H36" s="333"/>
      <c r="I36" s="202">
        <f>G35-I34</f>
        <v>37.400000000000091</v>
      </c>
      <c r="L36" s="16"/>
      <c r="M36" s="16"/>
      <c r="N36" s="16"/>
      <c r="O36" s="16"/>
      <c r="P36" s="16"/>
      <c r="Q36" s="333" t="s">
        <v>17</v>
      </c>
      <c r="R36" s="333"/>
      <c r="S36" s="333"/>
      <c r="T36" s="202">
        <f>T35-U34</f>
        <v>0</v>
      </c>
    </row>
    <row r="40" spans="1:22" x14ac:dyDescent="0.25">
      <c r="D40" s="326" t="s">
        <v>18</v>
      </c>
      <c r="E40" s="326"/>
      <c r="F40" s="326"/>
      <c r="G40" s="326"/>
      <c r="O40" s="326" t="s">
        <v>86</v>
      </c>
      <c r="P40" s="326"/>
      <c r="Q40" s="326"/>
      <c r="R40" s="326"/>
    </row>
    <row r="41" spans="1:22" x14ac:dyDescent="0.25">
      <c r="D41" s="326"/>
      <c r="E41" s="326"/>
      <c r="F41" s="326"/>
      <c r="G41" s="326"/>
      <c r="O41" s="326"/>
      <c r="P41" s="326"/>
      <c r="Q41" s="326"/>
      <c r="R41" s="326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33" t="s">
        <v>17</v>
      </c>
      <c r="G58" s="333"/>
      <c r="H58" s="333"/>
      <c r="I58" s="202">
        <f>I57-J56</f>
        <v>15.5</v>
      </c>
      <c r="L58" s="16"/>
      <c r="M58" s="16"/>
      <c r="N58" s="16"/>
      <c r="O58" s="16"/>
      <c r="P58" s="16"/>
      <c r="Q58" s="333" t="s">
        <v>17</v>
      </c>
      <c r="R58" s="333"/>
      <c r="S58" s="333"/>
      <c r="T58" s="202">
        <f>R57-T56</f>
        <v>0</v>
      </c>
    </row>
    <row r="62" spans="1:21" x14ac:dyDescent="0.25">
      <c r="D62" s="326" t="s">
        <v>20</v>
      </c>
      <c r="E62" s="326"/>
      <c r="F62" s="326"/>
      <c r="G62" s="326"/>
      <c r="O62" s="326" t="s">
        <v>21</v>
      </c>
      <c r="P62" s="326"/>
      <c r="Q62" s="326"/>
      <c r="R62" s="326"/>
    </row>
    <row r="63" spans="1:21" x14ac:dyDescent="0.25">
      <c r="D63" s="326"/>
      <c r="E63" s="326"/>
      <c r="F63" s="326"/>
      <c r="G63" s="326"/>
      <c r="O63" s="326"/>
      <c r="P63" s="326"/>
      <c r="Q63" s="326"/>
      <c r="R63" s="326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33" t="s">
        <v>17</v>
      </c>
      <c r="G80" s="333"/>
      <c r="H80" s="333"/>
      <c r="I80" s="202">
        <f>G79-J78</f>
        <v>8.5999999999999943</v>
      </c>
      <c r="L80" s="16"/>
      <c r="M80" s="16"/>
      <c r="N80" s="16"/>
      <c r="O80" s="16"/>
      <c r="P80" s="16"/>
      <c r="Q80" s="333" t="s">
        <v>17</v>
      </c>
      <c r="R80" s="333"/>
      <c r="S80" s="333"/>
      <c r="T80" s="202">
        <f>R79-T78</f>
        <v>0</v>
      </c>
    </row>
    <row r="86" spans="1:22" x14ac:dyDescent="0.25">
      <c r="D86" s="326" t="s">
        <v>74</v>
      </c>
      <c r="E86" s="326"/>
      <c r="F86" s="326"/>
      <c r="G86" s="326"/>
      <c r="O86" s="326" t="s">
        <v>75</v>
      </c>
      <c r="P86" s="326"/>
      <c r="Q86" s="326"/>
      <c r="R86" s="326"/>
    </row>
    <row r="87" spans="1:22" x14ac:dyDescent="0.25">
      <c r="D87" s="326"/>
      <c r="E87" s="326"/>
      <c r="F87" s="326"/>
      <c r="G87" s="326"/>
      <c r="O87" s="326"/>
      <c r="P87" s="326"/>
      <c r="Q87" s="326"/>
      <c r="R87" s="326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33" t="s">
        <v>17</v>
      </c>
      <c r="G104" s="333"/>
      <c r="H104" s="333"/>
      <c r="I104" s="202">
        <f>G103-I102</f>
        <v>0</v>
      </c>
      <c r="L104" s="16"/>
      <c r="M104" s="16"/>
      <c r="N104" s="16"/>
      <c r="O104" s="16"/>
      <c r="P104" s="16"/>
      <c r="Q104" s="333" t="s">
        <v>17</v>
      </c>
      <c r="R104" s="333"/>
      <c r="S104" s="333"/>
      <c r="T104" s="202">
        <f>R103-U102</f>
        <v>35.800000000000011</v>
      </c>
    </row>
    <row r="109" spans="1:22" x14ac:dyDescent="0.25">
      <c r="D109" s="326" t="s">
        <v>97</v>
      </c>
      <c r="E109" s="326"/>
      <c r="F109" s="326"/>
      <c r="G109" s="326"/>
      <c r="O109" s="326" t="s">
        <v>167</v>
      </c>
      <c r="P109" s="326"/>
      <c r="Q109" s="326"/>
      <c r="R109" s="326"/>
    </row>
    <row r="110" spans="1:22" x14ac:dyDescent="0.25">
      <c r="D110" s="326"/>
      <c r="E110" s="326"/>
      <c r="F110" s="326"/>
      <c r="G110" s="326"/>
      <c r="O110" s="326"/>
      <c r="P110" s="326"/>
      <c r="Q110" s="326"/>
      <c r="R110" s="326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33" t="s">
        <v>17</v>
      </c>
      <c r="G127" s="333"/>
      <c r="H127" s="333"/>
      <c r="I127" s="202">
        <f>G126-J125</f>
        <v>36.300000000000011</v>
      </c>
      <c r="L127" s="16"/>
      <c r="M127" s="16"/>
      <c r="N127" s="16"/>
      <c r="O127" s="16"/>
      <c r="P127" s="16"/>
      <c r="Q127" s="333" t="s">
        <v>17</v>
      </c>
      <c r="R127" s="333"/>
      <c r="S127" s="333"/>
      <c r="T127" s="202">
        <f>R126-U125</f>
        <v>949.67000000000007</v>
      </c>
    </row>
    <row r="132" spans="1:21" x14ac:dyDescent="0.25">
      <c r="D132" s="326" t="s">
        <v>102</v>
      </c>
      <c r="E132" s="326"/>
      <c r="F132" s="326"/>
      <c r="G132" s="326"/>
      <c r="O132" s="326" t="s">
        <v>203</v>
      </c>
      <c r="P132" s="326"/>
      <c r="Q132" s="326"/>
      <c r="R132" s="326"/>
    </row>
    <row r="133" spans="1:21" x14ac:dyDescent="0.25">
      <c r="D133" s="326"/>
      <c r="E133" s="326"/>
      <c r="F133" s="326"/>
      <c r="G133" s="326"/>
      <c r="O133" s="326"/>
      <c r="P133" s="326"/>
      <c r="Q133" s="326"/>
      <c r="R133" s="326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33" t="s">
        <v>17</v>
      </c>
      <c r="G150" s="333"/>
      <c r="H150" s="333"/>
      <c r="I150" s="202">
        <f>G149-I148</f>
        <v>0</v>
      </c>
      <c r="L150" s="16"/>
      <c r="M150" s="16"/>
      <c r="N150" s="16"/>
      <c r="O150" s="16"/>
      <c r="P150" s="16"/>
      <c r="Q150" s="333" t="s">
        <v>17</v>
      </c>
      <c r="R150" s="333"/>
      <c r="S150" s="333"/>
      <c r="T150" s="202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26" t="s">
        <v>640</v>
      </c>
      <c r="E1" s="326"/>
      <c r="F1" s="326"/>
      <c r="G1" s="326"/>
      <c r="O1" s="326" t="s">
        <v>911</v>
      </c>
      <c r="P1" s="326"/>
      <c r="Q1" s="326"/>
      <c r="R1" s="326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3" t="s">
        <v>17</v>
      </c>
      <c r="G19" s="333"/>
      <c r="H19" s="333"/>
      <c r="I19" s="202">
        <f>G18-I17</f>
        <v>56.399999999999977</v>
      </c>
      <c r="L19" s="16"/>
      <c r="M19" s="16"/>
      <c r="N19" s="16"/>
      <c r="O19" s="16"/>
      <c r="P19" s="16"/>
      <c r="Q19" s="333" t="s">
        <v>17</v>
      </c>
      <c r="R19" s="333"/>
      <c r="S19" s="333"/>
      <c r="T19" s="202">
        <f>T18-U17</f>
        <v>0</v>
      </c>
    </row>
    <row r="23" spans="1:21" x14ac:dyDescent="0.25">
      <c r="D23" s="326" t="s">
        <v>18</v>
      </c>
      <c r="E23" s="326"/>
      <c r="F23" s="326"/>
      <c r="G23" s="326"/>
      <c r="O23" s="326" t="s">
        <v>19</v>
      </c>
      <c r="P23" s="326"/>
      <c r="Q23" s="326"/>
      <c r="R23" s="326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3" t="s">
        <v>17</v>
      </c>
      <c r="G41" s="333"/>
      <c r="H41" s="333"/>
      <c r="I41" s="202">
        <f>I40-J39</f>
        <v>0</v>
      </c>
      <c r="L41" s="16"/>
      <c r="M41" s="16"/>
      <c r="N41" s="16"/>
      <c r="O41" s="16"/>
      <c r="P41" s="16"/>
      <c r="Q41" s="333" t="s">
        <v>17</v>
      </c>
      <c r="R41" s="333"/>
      <c r="S41" s="333"/>
      <c r="T41" s="202">
        <f>R40-T39</f>
        <v>0</v>
      </c>
    </row>
    <row r="45" spans="1:21" x14ac:dyDescent="0.25">
      <c r="D45" s="326" t="s">
        <v>20</v>
      </c>
      <c r="E45" s="326"/>
      <c r="F45" s="326"/>
      <c r="G45" s="326"/>
      <c r="O45" s="326" t="s">
        <v>21</v>
      </c>
      <c r="P45" s="326"/>
      <c r="Q45" s="326"/>
      <c r="R45" s="326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3" t="s">
        <v>17</v>
      </c>
      <c r="G63" s="333"/>
      <c r="H63" s="333"/>
      <c r="I63" s="202">
        <f>G62-J61</f>
        <v>0</v>
      </c>
      <c r="L63" s="16"/>
      <c r="M63" s="16"/>
      <c r="N63" s="16"/>
      <c r="O63" s="16"/>
      <c r="P63" s="16"/>
      <c r="Q63" s="333" t="s">
        <v>17</v>
      </c>
      <c r="R63" s="333"/>
      <c r="S63" s="333"/>
      <c r="T63" s="202">
        <f>R62-T61</f>
        <v>0</v>
      </c>
    </row>
    <row r="69" spans="1:22" x14ac:dyDescent="0.25">
      <c r="D69" s="326" t="s">
        <v>74</v>
      </c>
      <c r="E69" s="326"/>
      <c r="F69" s="326"/>
      <c r="G69" s="326"/>
      <c r="O69" s="326" t="s">
        <v>75</v>
      </c>
      <c r="P69" s="326"/>
      <c r="Q69" s="326"/>
      <c r="R69" s="326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3" t="s">
        <v>17</v>
      </c>
      <c r="G87" s="333"/>
      <c r="H87" s="333"/>
      <c r="I87" s="202">
        <f>G86-I85</f>
        <v>0</v>
      </c>
      <c r="L87" s="16"/>
      <c r="M87" s="16"/>
      <c r="N87" s="16"/>
      <c r="O87" s="16"/>
      <c r="P87" s="16"/>
      <c r="Q87" s="333" t="s">
        <v>17</v>
      </c>
      <c r="R87" s="333"/>
      <c r="S87" s="333"/>
      <c r="T87" s="202">
        <f>R86-U85</f>
        <v>35.800000000000011</v>
      </c>
    </row>
    <row r="92" spans="1:22" x14ac:dyDescent="0.25">
      <c r="D92" s="326" t="s">
        <v>97</v>
      </c>
      <c r="E92" s="326"/>
      <c r="F92" s="326"/>
      <c r="G92" s="326"/>
      <c r="O92" s="326" t="s">
        <v>167</v>
      </c>
      <c r="P92" s="326"/>
      <c r="Q92" s="326"/>
      <c r="R92" s="326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3" t="s">
        <v>17</v>
      </c>
      <c r="G110" s="333"/>
      <c r="H110" s="333"/>
      <c r="I110" s="202">
        <f>G109-J108</f>
        <v>36.300000000000011</v>
      </c>
      <c r="L110" s="16"/>
      <c r="M110" s="16"/>
      <c r="N110" s="16"/>
      <c r="O110" s="16"/>
      <c r="P110" s="16"/>
      <c r="Q110" s="333" t="s">
        <v>17</v>
      </c>
      <c r="R110" s="333"/>
      <c r="S110" s="333"/>
      <c r="T110" s="202">
        <f>R109-U108</f>
        <v>949.67000000000007</v>
      </c>
    </row>
    <row r="115" spans="1:21" x14ac:dyDescent="0.25">
      <c r="D115" s="326" t="s">
        <v>102</v>
      </c>
      <c r="E115" s="326"/>
      <c r="F115" s="326"/>
      <c r="G115" s="326"/>
      <c r="O115" s="326" t="s">
        <v>203</v>
      </c>
      <c r="P115" s="326"/>
      <c r="Q115" s="326"/>
      <c r="R115" s="326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33" t="s">
        <v>17</v>
      </c>
      <c r="G133" s="333"/>
      <c r="H133" s="333"/>
      <c r="I133" s="202">
        <f>G132-I131</f>
        <v>0</v>
      </c>
      <c r="L133" s="16"/>
      <c r="M133" s="16"/>
      <c r="N133" s="16"/>
      <c r="O133" s="16"/>
      <c r="P133" s="16"/>
      <c r="Q133" s="333" t="s">
        <v>17</v>
      </c>
      <c r="R133" s="333"/>
      <c r="S133" s="333"/>
      <c r="T133" s="20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1</v>
      </c>
      <c r="O1" s="339"/>
      <c r="P1" s="339"/>
      <c r="Q1" s="33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503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503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928</v>
      </c>
      <c r="C7" s="16" t="s">
        <v>55</v>
      </c>
      <c r="D7" s="16" t="s">
        <v>503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7" t="s">
        <v>17</v>
      </c>
      <c r="G26" s="327"/>
      <c r="H26" s="327"/>
      <c r="I26" s="248"/>
      <c r="J26" s="202">
        <f>G25-J24</f>
        <v>21</v>
      </c>
      <c r="Q26" s="327" t="s">
        <v>17</v>
      </c>
      <c r="R26" s="327"/>
      <c r="S26" s="327"/>
      <c r="T26" s="248"/>
      <c r="U26" s="202">
        <f>R25-U24</f>
        <v>0</v>
      </c>
    </row>
    <row r="30" spans="1:21" ht="23.25" x14ac:dyDescent="0.35">
      <c r="C30" s="339" t="s">
        <v>504</v>
      </c>
      <c r="D30" s="339"/>
      <c r="E30" s="339"/>
      <c r="F30" s="339"/>
      <c r="N30" s="339" t="s">
        <v>19</v>
      </c>
      <c r="O30" s="339"/>
      <c r="P30" s="339"/>
      <c r="Q30" s="339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9" t="s">
        <v>130</v>
      </c>
      <c r="D59" s="339"/>
      <c r="E59" s="339"/>
      <c r="F59" s="339"/>
      <c r="N59" s="339" t="s">
        <v>21</v>
      </c>
      <c r="O59" s="339"/>
      <c r="P59" s="339"/>
      <c r="Q59" s="339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27" t="s">
        <v>17</v>
      </c>
      <c r="G84" s="327"/>
      <c r="H84" s="327"/>
      <c r="I84" s="248"/>
      <c r="J84" s="202">
        <f>G83-J82</f>
        <v>79.799999999999955</v>
      </c>
      <c r="Q84" s="327" t="s">
        <v>17</v>
      </c>
      <c r="R84" s="327"/>
      <c r="S84" s="327"/>
      <c r="T84" s="248"/>
      <c r="U84" s="202">
        <f>R83-U82</f>
        <v>54.599999999999909</v>
      </c>
    </row>
    <row r="87" spans="1:21" ht="23.25" x14ac:dyDescent="0.35">
      <c r="C87" s="339" t="s">
        <v>74</v>
      </c>
      <c r="D87" s="339"/>
      <c r="E87" s="339"/>
      <c r="F87" s="339"/>
      <c r="N87" s="339" t="s">
        <v>75</v>
      </c>
      <c r="O87" s="339"/>
      <c r="P87" s="339"/>
      <c r="Q87" s="339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27" t="s">
        <v>17</v>
      </c>
      <c r="G112" s="327"/>
      <c r="H112" s="327"/>
      <c r="I112" s="248"/>
      <c r="J112" s="202">
        <f>G111-J110</f>
        <v>63</v>
      </c>
      <c r="Q112" s="327" t="s">
        <v>17</v>
      </c>
      <c r="R112" s="327"/>
      <c r="S112" s="327"/>
      <c r="T112" s="248"/>
      <c r="U112" s="202">
        <f>R111-U110</f>
        <v>50.399999999999977</v>
      </c>
    </row>
    <row r="115" spans="1:21" ht="23.25" x14ac:dyDescent="0.35">
      <c r="C115" s="339" t="s">
        <v>97</v>
      </c>
      <c r="D115" s="339"/>
      <c r="E115" s="339"/>
      <c r="F115" s="339"/>
      <c r="N115" s="339" t="s">
        <v>167</v>
      </c>
      <c r="O115" s="339"/>
      <c r="P115" s="339"/>
      <c r="Q115" s="339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27" t="s">
        <v>17</v>
      </c>
      <c r="G140" s="327"/>
      <c r="H140" s="327"/>
      <c r="I140" s="248"/>
      <c r="J140" s="202">
        <f>G139-J138</f>
        <v>25.199999999999989</v>
      </c>
      <c r="Q140" s="327" t="s">
        <v>17</v>
      </c>
      <c r="R140" s="327"/>
      <c r="S140" s="327"/>
      <c r="T140" s="248"/>
      <c r="U140" s="202">
        <f>R139-U138</f>
        <v>8.4000000000000057</v>
      </c>
    </row>
    <row r="143" spans="1:21" ht="23.25" x14ac:dyDescent="0.35">
      <c r="C143" s="339" t="s">
        <v>102</v>
      </c>
      <c r="D143" s="339"/>
      <c r="E143" s="339"/>
      <c r="F143" s="339"/>
      <c r="N143" s="339" t="s">
        <v>203</v>
      </c>
      <c r="O143" s="339"/>
      <c r="P143" s="339"/>
      <c r="Q143" s="339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7" t="s">
        <v>17</v>
      </c>
      <c r="G168" s="327"/>
      <c r="H168" s="327"/>
      <c r="I168" s="248"/>
      <c r="J168" s="202">
        <f>G167-J166</f>
        <v>4.2000000000000028</v>
      </c>
      <c r="Q168" s="327" t="s">
        <v>17</v>
      </c>
      <c r="R168" s="327"/>
      <c r="S168" s="327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J16" sqref="J16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0</v>
      </c>
      <c r="O1" s="339"/>
      <c r="P1" s="339"/>
      <c r="Q1" s="33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912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518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518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518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516</v>
      </c>
      <c r="E12" s="16" t="s">
        <v>420</v>
      </c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929</v>
      </c>
      <c r="E13" s="16" t="s">
        <v>426</v>
      </c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>
        <v>45315</v>
      </c>
      <c r="B14" s="16" t="s">
        <v>121</v>
      </c>
      <c r="C14" s="16" t="s">
        <v>50</v>
      </c>
      <c r="D14" s="16" t="s">
        <v>518</v>
      </c>
      <c r="E14" s="16" t="s">
        <v>56</v>
      </c>
      <c r="F14" s="16"/>
      <c r="G14" s="241">
        <v>160</v>
      </c>
      <c r="H14" s="241"/>
      <c r="I14" s="241"/>
      <c r="J14" s="241">
        <v>160</v>
      </c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>
        <v>45316</v>
      </c>
      <c r="B15" s="16" t="s">
        <v>119</v>
      </c>
      <c r="C15" s="16" t="s">
        <v>113</v>
      </c>
      <c r="D15" s="16" t="s">
        <v>948</v>
      </c>
      <c r="E15" s="16" t="s">
        <v>524</v>
      </c>
      <c r="F15" s="16"/>
      <c r="G15" s="241">
        <v>550</v>
      </c>
      <c r="H15" s="241"/>
      <c r="I15" s="241"/>
      <c r="J15" s="241">
        <v>520</v>
      </c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>
        <v>45318</v>
      </c>
      <c r="B16" s="16" t="s">
        <v>121</v>
      </c>
      <c r="C16" s="16" t="s">
        <v>50</v>
      </c>
      <c r="D16" s="16" t="s">
        <v>518</v>
      </c>
      <c r="E16" s="16" t="s">
        <v>926</v>
      </c>
      <c r="F16" s="16"/>
      <c r="G16" s="241">
        <v>160</v>
      </c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>
        <v>45318</v>
      </c>
      <c r="B17" s="16" t="s">
        <v>115</v>
      </c>
      <c r="C17" s="16" t="s">
        <v>45</v>
      </c>
      <c r="D17" s="16" t="s">
        <v>518</v>
      </c>
      <c r="E17" s="16" t="s">
        <v>56</v>
      </c>
      <c r="F17" s="16"/>
      <c r="G17" s="241">
        <v>160</v>
      </c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325">
        <v>45318</v>
      </c>
      <c r="B18" s="16" t="s">
        <v>104</v>
      </c>
      <c r="C18" s="16" t="s">
        <v>41</v>
      </c>
      <c r="D18" s="16" t="s">
        <v>518</v>
      </c>
      <c r="E18" s="16" t="s">
        <v>56</v>
      </c>
      <c r="F18" s="16"/>
      <c r="G18" s="241">
        <v>160</v>
      </c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3230</v>
      </c>
      <c r="H24" s="21">
        <f>SUM(H17:H23)</f>
        <v>0</v>
      </c>
      <c r="I24" s="21"/>
      <c r="J24" s="21">
        <f>SUM(J3:J23)</f>
        <v>2590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3197.7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7" t="s">
        <v>17</v>
      </c>
      <c r="G26" s="327"/>
      <c r="H26" s="327"/>
      <c r="I26" s="248"/>
      <c r="J26" s="202">
        <f>G25-J24</f>
        <v>607.69999999999982</v>
      </c>
      <c r="Q26" s="327" t="s">
        <v>17</v>
      </c>
      <c r="R26" s="327"/>
      <c r="S26" s="327"/>
      <c r="T26" s="248"/>
      <c r="U26" s="202">
        <f>R25-U24</f>
        <v>0</v>
      </c>
    </row>
    <row r="30" spans="1:21" ht="23.25" x14ac:dyDescent="0.35">
      <c r="C30" s="339" t="s">
        <v>504</v>
      </c>
      <c r="D30" s="339"/>
      <c r="E30" s="339"/>
      <c r="F30" s="339"/>
      <c r="N30" s="339" t="s">
        <v>19</v>
      </c>
      <c r="O30" s="339"/>
      <c r="P30" s="339"/>
      <c r="Q30" s="339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9" t="s">
        <v>130</v>
      </c>
      <c r="D59" s="339"/>
      <c r="E59" s="339"/>
      <c r="F59" s="339"/>
      <c r="N59" s="339" t="s">
        <v>21</v>
      </c>
      <c r="O59" s="339"/>
      <c r="P59" s="339"/>
      <c r="Q59" s="339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27" t="s">
        <v>17</v>
      </c>
      <c r="R83" s="327"/>
      <c r="S83" s="327"/>
      <c r="T83" s="248"/>
      <c r="U83" s="202">
        <f>R82-U81</f>
        <v>0</v>
      </c>
    </row>
    <row r="84" spans="1:21" ht="15.75" x14ac:dyDescent="0.25">
      <c r="F84" s="327" t="s">
        <v>17</v>
      </c>
      <c r="G84" s="327"/>
      <c r="H84" s="327"/>
      <c r="I84" s="248"/>
      <c r="J84" s="202">
        <f>G83-J82</f>
        <v>0</v>
      </c>
    </row>
    <row r="86" spans="1:21" ht="23.25" x14ac:dyDescent="0.35">
      <c r="N86" s="339" t="s">
        <v>75</v>
      </c>
      <c r="O86" s="339"/>
      <c r="P86" s="339"/>
      <c r="Q86" s="339"/>
    </row>
    <row r="87" spans="1:21" ht="23.25" x14ac:dyDescent="0.35">
      <c r="C87" s="339" t="s">
        <v>74</v>
      </c>
      <c r="D87" s="339"/>
      <c r="E87" s="339"/>
      <c r="F87" s="339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27" t="s">
        <v>17</v>
      </c>
      <c r="R112" s="327"/>
      <c r="S112" s="327"/>
      <c r="T112" s="248"/>
      <c r="U112" s="202">
        <f>R111-U110</f>
        <v>312.38000000000011</v>
      </c>
    </row>
    <row r="113" spans="1:21" ht="15.75" x14ac:dyDescent="0.25">
      <c r="F113" s="327" t="s">
        <v>17</v>
      </c>
      <c r="G113" s="327"/>
      <c r="H113" s="327"/>
      <c r="I113" s="248"/>
      <c r="J113" s="202">
        <f>G112-J111</f>
        <v>169.34999999999991</v>
      </c>
    </row>
    <row r="115" spans="1:21" ht="23.25" x14ac:dyDescent="0.35">
      <c r="N115" s="339" t="s">
        <v>167</v>
      </c>
      <c r="O115" s="339"/>
      <c r="P115" s="339"/>
      <c r="Q115" s="339"/>
    </row>
    <row r="116" spans="1:21" ht="23.25" x14ac:dyDescent="0.35">
      <c r="C116" s="339" t="s">
        <v>97</v>
      </c>
      <c r="D116" s="339"/>
      <c r="E116" s="339"/>
      <c r="F116" s="339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27" t="s">
        <v>17</v>
      </c>
      <c r="G145" s="327"/>
      <c r="H145" s="327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27" t="s">
        <v>17</v>
      </c>
      <c r="R149" s="327"/>
      <c r="S149" s="327"/>
      <c r="T149" s="248"/>
      <c r="U149" s="202">
        <f>R148-U147</f>
        <v>842.92000000000007</v>
      </c>
    </row>
    <row r="152" spans="1:21" ht="23.25" x14ac:dyDescent="0.35">
      <c r="C152" s="339" t="s">
        <v>102</v>
      </c>
      <c r="D152" s="339"/>
      <c r="E152" s="339"/>
      <c r="F152" s="339"/>
      <c r="N152" s="339" t="s">
        <v>203</v>
      </c>
      <c r="O152" s="339"/>
      <c r="P152" s="339"/>
      <c r="Q152" s="339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27" t="s">
        <v>17</v>
      </c>
      <c r="G184" s="327"/>
      <c r="H184" s="327"/>
      <c r="I184" s="248"/>
      <c r="J184" s="202">
        <f>G183-J182</f>
        <v>105.75999999999999</v>
      </c>
      <c r="Q184" s="327" t="s">
        <v>17</v>
      </c>
      <c r="R184" s="327"/>
      <c r="S184" s="327"/>
      <c r="T184" s="248"/>
      <c r="U184" s="202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14" sqref="J14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39" t="s">
        <v>0</v>
      </c>
      <c r="D1" s="339"/>
      <c r="E1" s="339"/>
      <c r="F1" s="339"/>
      <c r="O1" s="339" t="s">
        <v>1</v>
      </c>
      <c r="P1" s="339"/>
      <c r="Q1" s="339"/>
      <c r="R1" s="339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>
        <v>863</v>
      </c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27" t="s">
        <v>17</v>
      </c>
      <c r="G26" s="327"/>
      <c r="H26" s="327"/>
      <c r="I26" s="248"/>
      <c r="J26" s="202">
        <f>G25-J24</f>
        <v>71.200000000000045</v>
      </c>
      <c r="K26" s="268"/>
      <c r="R26" s="327" t="s">
        <v>17</v>
      </c>
      <c r="S26" s="327"/>
      <c r="T26" s="327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1</v>
      </c>
      <c r="O1" s="339"/>
      <c r="P1" s="339"/>
      <c r="Q1" s="33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602</v>
      </c>
      <c r="E8" s="16" t="s">
        <v>615</v>
      </c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45317</v>
      </c>
      <c r="B9" s="16" t="s">
        <v>144</v>
      </c>
      <c r="C9" s="16" t="s">
        <v>24</v>
      </c>
      <c r="D9" s="16" t="s">
        <v>602</v>
      </c>
      <c r="E9" s="16" t="s">
        <v>615</v>
      </c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1580</v>
      </c>
      <c r="H24" s="21">
        <f>SUM(H17:H23)</f>
        <v>0</v>
      </c>
      <c r="I24" s="21"/>
      <c r="J24" s="21">
        <f>SUM(J3:J23)</f>
        <v>1445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1501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27" t="s">
        <v>17</v>
      </c>
      <c r="G26" s="327"/>
      <c r="H26" s="327"/>
      <c r="I26" s="248"/>
      <c r="J26" s="202">
        <f>G25-J24</f>
        <v>56</v>
      </c>
      <c r="Q26" s="327" t="s">
        <v>17</v>
      </c>
      <c r="R26" s="327"/>
      <c r="S26" s="327"/>
      <c r="T26" s="248"/>
      <c r="U26" s="202">
        <f>R25-U24</f>
        <v>0</v>
      </c>
    </row>
    <row r="30" spans="1:32" ht="26.25" x14ac:dyDescent="0.4">
      <c r="C30" s="339" t="s">
        <v>504</v>
      </c>
      <c r="D30" s="339"/>
      <c r="E30" s="339"/>
      <c r="F30" s="339"/>
      <c r="H30" s="269" t="s">
        <v>610</v>
      </c>
      <c r="I30" s="269">
        <v>544</v>
      </c>
      <c r="N30" s="339" t="s">
        <v>19</v>
      </c>
      <c r="O30" s="339"/>
      <c r="P30" s="339"/>
      <c r="Q30" s="339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9" t="s">
        <v>130</v>
      </c>
      <c r="D59" s="339"/>
      <c r="E59" s="339"/>
      <c r="F59" s="339"/>
      <c r="N59" s="339" t="s">
        <v>21</v>
      </c>
      <c r="O59" s="339"/>
      <c r="P59" s="339"/>
      <c r="Q59" s="339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27" t="s">
        <v>17</v>
      </c>
      <c r="G84" s="327"/>
      <c r="H84" s="327"/>
      <c r="I84" s="248"/>
      <c r="J84" s="202">
        <f>G83-J82</f>
        <v>0</v>
      </c>
      <c r="Q84" s="327" t="s">
        <v>17</v>
      </c>
      <c r="R84" s="327"/>
      <c r="S84" s="327"/>
      <c r="T84" s="248"/>
      <c r="U84" s="202">
        <f>R83-U82</f>
        <v>0</v>
      </c>
    </row>
    <row r="87" spans="1:22" ht="23.25" x14ac:dyDescent="0.35">
      <c r="C87" s="339" t="s">
        <v>74</v>
      </c>
      <c r="D87" s="339"/>
      <c r="E87" s="339"/>
      <c r="F87" s="339"/>
      <c r="N87" s="339" t="s">
        <v>75</v>
      </c>
      <c r="O87" s="339"/>
      <c r="P87" s="339"/>
      <c r="Q87" s="339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27" t="s">
        <v>17</v>
      </c>
      <c r="G112" s="327"/>
      <c r="H112" s="327"/>
      <c r="I112" s="248"/>
      <c r="J112" s="202">
        <f>G111-J110</f>
        <v>0</v>
      </c>
      <c r="Q112" s="327" t="s">
        <v>17</v>
      </c>
      <c r="R112" s="327"/>
      <c r="S112" s="327"/>
      <c r="T112" s="248"/>
      <c r="U112" s="202">
        <f>R111-U110</f>
        <v>0</v>
      </c>
    </row>
    <row r="115" spans="1:21" ht="23.25" x14ac:dyDescent="0.35">
      <c r="C115" s="339" t="s">
        <v>97</v>
      </c>
      <c r="D115" s="339"/>
      <c r="E115" s="339"/>
      <c r="F115" s="339"/>
      <c r="N115" s="339" t="s">
        <v>167</v>
      </c>
      <c r="O115" s="339"/>
      <c r="P115" s="339"/>
      <c r="Q115" s="339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27" t="s">
        <v>17</v>
      </c>
      <c r="G140" s="327"/>
      <c r="H140" s="327"/>
      <c r="I140" s="248"/>
      <c r="J140" s="202">
        <f>G139-J138</f>
        <v>99</v>
      </c>
      <c r="Q140" s="327" t="s">
        <v>17</v>
      </c>
      <c r="R140" s="327"/>
      <c r="S140" s="327"/>
      <c r="T140" s="248"/>
      <c r="U140" s="202">
        <f>R139-U138</f>
        <v>37</v>
      </c>
    </row>
    <row r="143" spans="1:21" ht="23.25" x14ac:dyDescent="0.35">
      <c r="C143" s="339" t="s">
        <v>102</v>
      </c>
      <c r="D143" s="339"/>
      <c r="E143" s="339"/>
      <c r="F143" s="339"/>
      <c r="N143" s="339" t="s">
        <v>203</v>
      </c>
      <c r="O143" s="339"/>
      <c r="P143" s="339"/>
      <c r="Q143" s="339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7" t="s">
        <v>17</v>
      </c>
      <c r="G168" s="327"/>
      <c r="H168" s="327"/>
      <c r="I168" s="248"/>
      <c r="J168" s="202">
        <f>G167-J166</f>
        <v>15</v>
      </c>
      <c r="Q168" s="327" t="s">
        <v>17</v>
      </c>
      <c r="R168" s="327"/>
      <c r="S168" s="327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E15" sqref="E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40" t="s">
        <v>0</v>
      </c>
      <c r="D1" s="340"/>
      <c r="J1" s="340" t="s">
        <v>1</v>
      </c>
      <c r="K1" s="340"/>
      <c r="L1" s="340"/>
      <c r="M1" s="274"/>
    </row>
    <row r="2" spans="2:15" ht="27" x14ac:dyDescent="0.35">
      <c r="C2" s="340"/>
      <c r="D2" s="340"/>
      <c r="J2" s="340"/>
      <c r="K2" s="340"/>
      <c r="L2" s="340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908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909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 t="s">
        <v>173</v>
      </c>
      <c r="C7" s="18" t="s">
        <v>936</v>
      </c>
      <c r="D7" s="16" t="s">
        <v>937</v>
      </c>
      <c r="E7" s="18">
        <v>28</v>
      </c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 t="s">
        <v>344</v>
      </c>
      <c r="C8" s="18" t="s">
        <v>936</v>
      </c>
      <c r="D8" s="16" t="s">
        <v>938</v>
      </c>
      <c r="E8" s="18">
        <v>56</v>
      </c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 t="s">
        <v>244</v>
      </c>
      <c r="C9" s="18" t="s">
        <v>936</v>
      </c>
      <c r="D9" s="16" t="s">
        <v>939</v>
      </c>
      <c r="E9" s="18">
        <v>28</v>
      </c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 t="s">
        <v>702</v>
      </c>
      <c r="C10" s="18" t="s">
        <v>940</v>
      </c>
      <c r="D10" s="16" t="s">
        <v>941</v>
      </c>
      <c r="E10" s="18">
        <v>24</v>
      </c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 t="s">
        <v>202</v>
      </c>
      <c r="C11" s="18" t="s">
        <v>934</v>
      </c>
      <c r="D11" s="16" t="s">
        <v>942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344</v>
      </c>
      <c r="C12" s="18" t="s">
        <v>934</v>
      </c>
      <c r="D12" s="16" t="s">
        <v>941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934</v>
      </c>
      <c r="D13" s="16" t="s">
        <v>946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934</v>
      </c>
      <c r="D14" s="16" t="s">
        <v>943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944</v>
      </c>
      <c r="C15" s="18" t="s">
        <v>934</v>
      </c>
      <c r="D15" s="16" t="s">
        <v>945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41" t="s">
        <v>307</v>
      </c>
      <c r="D21" s="341"/>
      <c r="E21" s="342">
        <f>SUM(E5:E20)</f>
        <v>344</v>
      </c>
      <c r="F21" s="16"/>
      <c r="I21" s="16"/>
      <c r="J21" s="343" t="s">
        <v>307</v>
      </c>
      <c r="K21" s="343"/>
      <c r="L21" s="343"/>
      <c r="M21" s="343"/>
      <c r="N21" s="342">
        <f>SUM(N5:N20)</f>
        <v>0</v>
      </c>
      <c r="O21" s="16"/>
    </row>
    <row r="22" spans="2:15" ht="15" customHeight="1" x14ac:dyDescent="0.25">
      <c r="B22" s="16"/>
      <c r="C22" s="341"/>
      <c r="D22" s="341"/>
      <c r="E22" s="342"/>
      <c r="F22" s="16"/>
      <c r="I22" s="16"/>
      <c r="J22" s="343"/>
      <c r="K22" s="343"/>
      <c r="L22" s="343"/>
      <c r="M22" s="343"/>
      <c r="N22" s="342"/>
      <c r="O22" s="16"/>
    </row>
    <row r="28" spans="2:15" ht="27" x14ac:dyDescent="0.35">
      <c r="C28" s="340" t="s">
        <v>18</v>
      </c>
      <c r="D28" s="340"/>
      <c r="J28" s="340" t="s">
        <v>19</v>
      </c>
      <c r="K28" s="340"/>
      <c r="L28" s="340"/>
      <c r="M28" s="274"/>
    </row>
    <row r="29" spans="2:15" ht="27" x14ac:dyDescent="0.35">
      <c r="C29" s="340"/>
      <c r="D29" s="340"/>
      <c r="J29" s="340"/>
      <c r="K29" s="340"/>
      <c r="L29" s="340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41" t="s">
        <v>307</v>
      </c>
      <c r="D48" s="341"/>
      <c r="E48" s="342">
        <f>SUM(E32:E47)</f>
        <v>0</v>
      </c>
      <c r="F48" s="16"/>
      <c r="I48" s="16"/>
      <c r="J48" s="343" t="s">
        <v>307</v>
      </c>
      <c r="K48" s="343"/>
      <c r="L48" s="343"/>
      <c r="M48" s="343"/>
      <c r="N48" s="342">
        <f>SUM(N32:N47)</f>
        <v>0</v>
      </c>
      <c r="O48" s="16"/>
    </row>
    <row r="49" spans="2:15" x14ac:dyDescent="0.25">
      <c r="B49" s="16"/>
      <c r="C49" s="341"/>
      <c r="D49" s="341"/>
      <c r="E49" s="342"/>
      <c r="F49" s="16"/>
      <c r="I49" s="16"/>
      <c r="J49" s="343"/>
      <c r="K49" s="343"/>
      <c r="L49" s="343"/>
      <c r="M49" s="343"/>
      <c r="N49" s="342"/>
      <c r="O49" s="16"/>
    </row>
    <row r="55" spans="2:15" ht="27" x14ac:dyDescent="0.35">
      <c r="C55" s="340" t="s">
        <v>130</v>
      </c>
      <c r="D55" s="340"/>
      <c r="J55" s="340" t="s">
        <v>21</v>
      </c>
      <c r="K55" s="340"/>
      <c r="L55" s="340"/>
      <c r="M55" s="274"/>
    </row>
    <row r="56" spans="2:15" ht="27" x14ac:dyDescent="0.35">
      <c r="C56" s="340"/>
      <c r="D56" s="340"/>
      <c r="J56" s="340"/>
      <c r="K56" s="340"/>
      <c r="L56" s="340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41" t="s">
        <v>307</v>
      </c>
      <c r="D75" s="341"/>
      <c r="E75" s="342">
        <f>SUM(E59:E74)</f>
        <v>0</v>
      </c>
      <c r="F75" s="16"/>
      <c r="I75" s="16"/>
      <c r="J75" s="343" t="s">
        <v>307</v>
      </c>
      <c r="K75" s="343"/>
      <c r="L75" s="343"/>
      <c r="M75" s="343"/>
      <c r="N75" s="342">
        <f>SUM(N59:N74)</f>
        <v>0</v>
      </c>
      <c r="O75" s="16"/>
    </row>
    <row r="76" spans="2:15" x14ac:dyDescent="0.25">
      <c r="B76" s="16"/>
      <c r="C76" s="341"/>
      <c r="D76" s="341"/>
      <c r="E76" s="342"/>
      <c r="F76" s="16"/>
      <c r="I76" s="16"/>
      <c r="J76" s="343"/>
      <c r="K76" s="343"/>
      <c r="L76" s="343"/>
      <c r="M76" s="343"/>
      <c r="N76" s="342"/>
      <c r="O76" s="16"/>
    </row>
    <row r="82" spans="2:15" ht="27" x14ac:dyDescent="0.35">
      <c r="C82" s="340" t="s">
        <v>74</v>
      </c>
      <c r="D82" s="340"/>
      <c r="J82" s="340" t="s">
        <v>75</v>
      </c>
      <c r="K82" s="340"/>
      <c r="L82" s="340"/>
      <c r="M82" s="274"/>
    </row>
    <row r="83" spans="2:15" ht="27" x14ac:dyDescent="0.35">
      <c r="C83" s="340"/>
      <c r="D83" s="340"/>
      <c r="J83" s="340"/>
      <c r="K83" s="340"/>
      <c r="L83" s="340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41" t="s">
        <v>307</v>
      </c>
      <c r="D107" s="341"/>
      <c r="E107" s="342">
        <f>SUM(E86:E106)</f>
        <v>0</v>
      </c>
      <c r="F107" s="16"/>
      <c r="I107" s="16"/>
      <c r="J107" s="343" t="s">
        <v>307</v>
      </c>
      <c r="K107" s="343"/>
      <c r="L107" s="343"/>
      <c r="M107" s="343"/>
      <c r="N107" s="342">
        <f>SUM(N86:N106)</f>
        <v>3440</v>
      </c>
      <c r="O107" s="16"/>
    </row>
    <row r="108" spans="2:15" x14ac:dyDescent="0.25">
      <c r="B108" s="16"/>
      <c r="C108" s="341"/>
      <c r="D108" s="341"/>
      <c r="E108" s="342"/>
      <c r="F108" s="16"/>
      <c r="I108" s="16"/>
      <c r="J108" s="343"/>
      <c r="K108" s="343"/>
      <c r="L108" s="343"/>
      <c r="M108" s="343"/>
      <c r="N108" s="342"/>
      <c r="O108" s="16"/>
    </row>
    <row r="115" spans="2:15" ht="27" x14ac:dyDescent="0.35">
      <c r="C115" s="340" t="s">
        <v>637</v>
      </c>
      <c r="D115" s="340"/>
      <c r="J115" s="340" t="s">
        <v>167</v>
      </c>
      <c r="K115" s="340"/>
      <c r="L115" s="340"/>
      <c r="M115" s="274"/>
    </row>
    <row r="116" spans="2:15" ht="27" x14ac:dyDescent="0.35">
      <c r="C116" s="340"/>
      <c r="D116" s="340"/>
      <c r="J116" s="340"/>
      <c r="K116" s="340"/>
      <c r="L116" s="340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43" t="s">
        <v>307</v>
      </c>
      <c r="K135" s="343"/>
      <c r="L135" s="343"/>
      <c r="M135" s="343"/>
      <c r="N135" s="342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43"/>
      <c r="K136" s="343"/>
      <c r="L136" s="343"/>
      <c r="M136" s="343"/>
      <c r="N136" s="342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41" t="s">
        <v>307</v>
      </c>
      <c r="D140" s="341"/>
      <c r="E140" s="344" t="e">
        <f>SUM(E119:E139)</f>
        <v>#REF!</v>
      </c>
      <c r="F140" s="16"/>
    </row>
    <row r="141" spans="2:15" x14ac:dyDescent="0.25">
      <c r="B141" s="16"/>
      <c r="C141" s="341"/>
      <c r="D141" s="341"/>
      <c r="E141" s="344"/>
      <c r="F141" s="16"/>
    </row>
    <row r="142" spans="2:15" x14ac:dyDescent="0.25">
      <c r="E142" s="41"/>
    </row>
    <row r="143" spans="2:15" ht="27" x14ac:dyDescent="0.35">
      <c r="C143" s="340" t="s">
        <v>102</v>
      </c>
      <c r="D143" s="340"/>
      <c r="J143" s="340" t="s">
        <v>203</v>
      </c>
      <c r="K143" s="340"/>
      <c r="L143" s="340"/>
      <c r="M143" s="274"/>
    </row>
    <row r="144" spans="2:15" ht="27" x14ac:dyDescent="0.35">
      <c r="C144" s="340"/>
      <c r="D144" s="340"/>
      <c r="J144" s="340"/>
      <c r="K144" s="340"/>
      <c r="L144" s="340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41" t="s">
        <v>307</v>
      </c>
      <c r="D163" s="341"/>
      <c r="E163" s="342">
        <f>SUM(E147:E162)</f>
        <v>0</v>
      </c>
      <c r="F163" s="16"/>
      <c r="I163" s="16"/>
      <c r="J163" s="343" t="s">
        <v>307</v>
      </c>
      <c r="K163" s="343"/>
      <c r="L163" s="343"/>
      <c r="M163" s="343"/>
      <c r="N163" s="342">
        <f>SUM(N147:N162)</f>
        <v>0</v>
      </c>
      <c r="O163" s="16"/>
    </row>
    <row r="164" spans="2:15" x14ac:dyDescent="0.25">
      <c r="B164" s="16"/>
      <c r="C164" s="341"/>
      <c r="D164" s="341"/>
      <c r="E164" s="342"/>
      <c r="F164" s="16"/>
      <c r="I164" s="16"/>
      <c r="J164" s="343"/>
      <c r="K164" s="343"/>
      <c r="L164" s="343"/>
      <c r="M164" s="343"/>
      <c r="N164" s="342"/>
      <c r="O164" s="16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16" zoomScale="80" zoomScaleNormal="80" workbookViewId="0">
      <selection activeCell="I38" sqref="I38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29" t="s">
        <v>0</v>
      </c>
      <c r="C1" s="329"/>
      <c r="D1" s="329"/>
      <c r="E1" s="329"/>
      <c r="F1" s="329"/>
      <c r="G1" s="16"/>
      <c r="H1" s="16"/>
      <c r="I1" s="16"/>
      <c r="J1" s="53"/>
      <c r="M1" s="15"/>
      <c r="N1" s="329" t="s">
        <v>1</v>
      </c>
      <c r="O1" s="329"/>
      <c r="P1" s="329"/>
      <c r="Q1" s="329"/>
      <c r="R1" s="329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200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200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200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 t="s">
        <v>118</v>
      </c>
      <c r="I31" s="34">
        <v>165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>
        <v>45312</v>
      </c>
      <c r="B32" s="8" t="s">
        <v>116</v>
      </c>
      <c r="C32" s="8" t="s">
        <v>109</v>
      </c>
      <c r="D32" s="8" t="s">
        <v>114</v>
      </c>
      <c r="E32" s="8">
        <v>23118</v>
      </c>
      <c r="F32" s="34">
        <v>600</v>
      </c>
      <c r="G32" s="8" t="s">
        <v>31</v>
      </c>
      <c r="H32" s="8"/>
      <c r="I32" s="34">
        <v>575</v>
      </c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7">
        <v>45312</v>
      </c>
      <c r="B33" s="8" t="s">
        <v>164</v>
      </c>
      <c r="C33" s="8" t="s">
        <v>109</v>
      </c>
      <c r="D33" s="8" t="s">
        <v>114</v>
      </c>
      <c r="E33" s="8">
        <v>23121</v>
      </c>
      <c r="F33" s="34">
        <v>600</v>
      </c>
      <c r="G33" s="8" t="s">
        <v>58</v>
      </c>
      <c r="H33" s="8"/>
      <c r="I33" s="34">
        <v>575</v>
      </c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>
        <v>45314</v>
      </c>
      <c r="B34" s="8" t="s">
        <v>144</v>
      </c>
      <c r="C34" s="8" t="s">
        <v>109</v>
      </c>
      <c r="D34" s="8" t="s">
        <v>88</v>
      </c>
      <c r="E34" s="8">
        <v>1270</v>
      </c>
      <c r="F34" s="34">
        <v>180</v>
      </c>
      <c r="G34" s="8" t="s">
        <v>24</v>
      </c>
      <c r="H34" s="8"/>
      <c r="I34" s="34">
        <v>155</v>
      </c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>
        <v>45314</v>
      </c>
      <c r="B35" s="8" t="s">
        <v>119</v>
      </c>
      <c r="C35" s="8" t="s">
        <v>109</v>
      </c>
      <c r="D35" s="8" t="s">
        <v>91</v>
      </c>
      <c r="E35" s="8">
        <v>1272</v>
      </c>
      <c r="F35" s="34">
        <v>200</v>
      </c>
      <c r="G35" s="8" t="s">
        <v>113</v>
      </c>
      <c r="H35" s="8" t="s">
        <v>118</v>
      </c>
      <c r="I35" s="34">
        <v>170</v>
      </c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>
        <v>45317</v>
      </c>
      <c r="B36" s="8" t="s">
        <v>121</v>
      </c>
      <c r="C36" s="8" t="s">
        <v>109</v>
      </c>
      <c r="D36" s="8" t="s">
        <v>88</v>
      </c>
      <c r="E36" s="8">
        <v>1276</v>
      </c>
      <c r="F36" s="34">
        <v>180</v>
      </c>
      <c r="G36" s="8" t="s">
        <v>50</v>
      </c>
      <c r="H36" s="8"/>
      <c r="I36" s="34">
        <v>155</v>
      </c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>
        <v>45317</v>
      </c>
      <c r="B37" s="8" t="s">
        <v>122</v>
      </c>
      <c r="C37" s="8" t="s">
        <v>109</v>
      </c>
      <c r="D37" s="8" t="s">
        <v>91</v>
      </c>
      <c r="E37" s="8">
        <v>1277</v>
      </c>
      <c r="F37" s="34">
        <v>200</v>
      </c>
      <c r="G37" s="8" t="s">
        <v>123</v>
      </c>
      <c r="H37" s="8"/>
      <c r="I37" s="34">
        <v>175</v>
      </c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15">
        <v>45317</v>
      </c>
      <c r="B38" s="16" t="s">
        <v>122</v>
      </c>
      <c r="C38" s="16" t="s">
        <v>109</v>
      </c>
      <c r="D38" s="16" t="s">
        <v>56</v>
      </c>
      <c r="E38" s="16">
        <v>1281</v>
      </c>
      <c r="F38" s="22">
        <v>220</v>
      </c>
      <c r="G38" s="16" t="s">
        <v>24</v>
      </c>
      <c r="H38" s="16"/>
      <c r="I38" s="22">
        <v>195</v>
      </c>
      <c r="J38" s="16"/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15">
        <v>45317</v>
      </c>
      <c r="B39" s="16" t="s">
        <v>115</v>
      </c>
      <c r="C39" s="16" t="s">
        <v>109</v>
      </c>
      <c r="D39" s="16" t="s">
        <v>56</v>
      </c>
      <c r="E39" s="16"/>
      <c r="F39" s="22">
        <v>220</v>
      </c>
      <c r="G39" s="16" t="s">
        <v>45</v>
      </c>
      <c r="H39" s="16"/>
      <c r="I39" s="22">
        <v>195</v>
      </c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11320</v>
      </c>
      <c r="G50" s="22"/>
      <c r="H50" s="22"/>
      <c r="I50" s="24">
        <f>SUM(I3:I49)</f>
        <v>10500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11206.8</v>
      </c>
      <c r="M51" s="1"/>
      <c r="Q51" s="20" t="s">
        <v>16</v>
      </c>
      <c r="R51" s="21">
        <f>R50*0.99</f>
        <v>0</v>
      </c>
    </row>
    <row r="52" spans="1:25" x14ac:dyDescent="0.25">
      <c r="E52" s="327" t="s">
        <v>17</v>
      </c>
      <c r="F52" s="327"/>
      <c r="G52" s="327"/>
      <c r="H52" s="327"/>
      <c r="I52" s="25">
        <f>F51-I50</f>
        <v>706.79999999999927</v>
      </c>
      <c r="Q52" s="327" t="s">
        <v>17</v>
      </c>
      <c r="R52" s="327"/>
      <c r="S52" s="327"/>
      <c r="T52" s="327"/>
      <c r="U52" s="25">
        <f>R51-U50</f>
        <v>0</v>
      </c>
      <c r="V52" s="63"/>
    </row>
    <row r="58" spans="1:25" ht="31.5" x14ac:dyDescent="0.5">
      <c r="A58" s="15"/>
      <c r="B58" s="329" t="s">
        <v>18</v>
      </c>
      <c r="C58" s="329"/>
      <c r="D58" s="329"/>
      <c r="E58" s="329"/>
      <c r="F58" s="329"/>
      <c r="G58" s="16"/>
      <c r="H58" s="16"/>
      <c r="I58" s="16"/>
      <c r="J58" s="53"/>
      <c r="M58" s="15"/>
      <c r="N58" s="329" t="s">
        <v>19</v>
      </c>
      <c r="O58" s="329"/>
      <c r="P58" s="329"/>
      <c r="Q58" s="329"/>
      <c r="R58" s="329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27" t="s">
        <v>17</v>
      </c>
      <c r="R109" s="327"/>
      <c r="S109" s="327"/>
      <c r="T109" s="327"/>
      <c r="U109" s="25">
        <f>R108-U107</f>
        <v>0</v>
      </c>
      <c r="V109" s="63"/>
    </row>
    <row r="110" spans="1:23" x14ac:dyDescent="0.25">
      <c r="E110" s="327" t="s">
        <v>17</v>
      </c>
      <c r="F110" s="327"/>
      <c r="G110" s="327"/>
      <c r="H110" s="327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30"/>
      <c r="R112" s="330"/>
      <c r="S112" s="330"/>
      <c r="T112" s="330"/>
      <c r="U112" s="65"/>
      <c r="V112" s="65"/>
    </row>
    <row r="116" spans="1:24" ht="31.5" x14ac:dyDescent="0.5">
      <c r="A116" s="15"/>
      <c r="B116" s="329" t="s">
        <v>130</v>
      </c>
      <c r="C116" s="329"/>
      <c r="D116" s="329"/>
      <c r="E116" s="329"/>
      <c r="F116" s="329"/>
      <c r="G116" s="16"/>
      <c r="H116" s="16"/>
      <c r="I116" s="16"/>
      <c r="J116" s="53"/>
      <c r="M116" s="15"/>
      <c r="N116" s="329" t="s">
        <v>21</v>
      </c>
      <c r="O116" s="329"/>
      <c r="P116" s="329"/>
      <c r="Q116" s="329"/>
      <c r="R116" s="329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27" t="s">
        <v>17</v>
      </c>
      <c r="F167" s="327"/>
      <c r="G167" s="327"/>
      <c r="H167" s="327"/>
      <c r="I167" s="25">
        <f>F166-I165</f>
        <v>0</v>
      </c>
      <c r="Q167" s="327" t="s">
        <v>17</v>
      </c>
      <c r="R167" s="327"/>
      <c r="S167" s="327"/>
      <c r="T167" s="327"/>
      <c r="U167" s="25">
        <f>R166-U165</f>
        <v>0</v>
      </c>
      <c r="V167" s="63"/>
    </row>
    <row r="174" spans="1:23" ht="31.5" x14ac:dyDescent="0.5">
      <c r="A174" s="15"/>
      <c r="B174" s="329" t="s">
        <v>131</v>
      </c>
      <c r="C174" s="329"/>
      <c r="D174" s="329"/>
      <c r="E174" s="329"/>
      <c r="F174" s="329"/>
      <c r="G174" s="16"/>
      <c r="H174" s="16"/>
      <c r="I174" s="16"/>
      <c r="J174" s="53"/>
      <c r="M174" s="15"/>
      <c r="N174" s="329" t="s">
        <v>75</v>
      </c>
      <c r="O174" s="329"/>
      <c r="P174" s="329"/>
      <c r="Q174" s="329"/>
      <c r="R174" s="329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27" t="s">
        <v>17</v>
      </c>
      <c r="F226" s="327"/>
      <c r="G226" s="327"/>
      <c r="H226" s="327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27" t="s">
        <v>17</v>
      </c>
      <c r="R227" s="327"/>
      <c r="S227" s="327"/>
      <c r="T227" s="327"/>
      <c r="U227" s="25">
        <f>R226-U225</f>
        <v>554.79999999999927</v>
      </c>
      <c r="V227" s="63"/>
    </row>
    <row r="233" spans="1:23" ht="31.5" x14ac:dyDescent="0.5">
      <c r="A233" s="15"/>
      <c r="B233" s="329" t="s">
        <v>97</v>
      </c>
      <c r="C233" s="329"/>
      <c r="D233" s="329"/>
      <c r="E233" s="329"/>
      <c r="F233" s="329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29" t="s">
        <v>167</v>
      </c>
      <c r="O234" s="329"/>
      <c r="P234" s="329"/>
      <c r="Q234" s="329"/>
      <c r="R234" s="329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27" t="s">
        <v>17</v>
      </c>
      <c r="F286" s="327"/>
      <c r="G286" s="327"/>
      <c r="H286" s="327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27" t="s">
        <v>17</v>
      </c>
      <c r="R287" s="327"/>
      <c r="S287" s="327"/>
      <c r="T287" s="327"/>
      <c r="U287" s="25">
        <f>R286-U285</f>
        <v>311.5</v>
      </c>
      <c r="V287" s="63"/>
    </row>
    <row r="293" spans="1:23" ht="31.5" x14ac:dyDescent="0.5">
      <c r="A293" s="15"/>
      <c r="B293" s="329" t="s">
        <v>102</v>
      </c>
      <c r="C293" s="329"/>
      <c r="D293" s="329"/>
      <c r="E293" s="329"/>
      <c r="F293" s="329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29" t="s">
        <v>203</v>
      </c>
      <c r="O294" s="329"/>
      <c r="P294" s="329"/>
      <c r="Q294" s="329"/>
      <c r="R294" s="329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27" t="s">
        <v>17</v>
      </c>
      <c r="F345" s="327"/>
      <c r="G345" s="327"/>
      <c r="H345" s="327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27" t="s">
        <v>17</v>
      </c>
      <c r="R346" s="327"/>
      <c r="S346" s="327"/>
      <c r="T346" s="327"/>
      <c r="U346" s="25">
        <f>R345-U344</f>
        <v>663.70000000000073</v>
      </c>
      <c r="V346" s="63"/>
    </row>
  </sheetData>
  <mergeCells count="25"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  <mergeCell ref="E167:H167"/>
    <mergeCell ref="Q167:T167"/>
    <mergeCell ref="B174:F174"/>
    <mergeCell ref="N174:R174"/>
    <mergeCell ref="E226:H226"/>
    <mergeCell ref="Q109:T109"/>
    <mergeCell ref="E110:H110"/>
    <mergeCell ref="Q112:T112"/>
    <mergeCell ref="B116:F116"/>
    <mergeCell ref="N116:R116"/>
    <mergeCell ref="B1:F1"/>
    <mergeCell ref="N1:R1"/>
    <mergeCell ref="E52:H52"/>
    <mergeCell ref="Q52:T52"/>
    <mergeCell ref="B58:F58"/>
    <mergeCell ref="N58:R5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203</v>
      </c>
      <c r="D1" s="339"/>
      <c r="E1" s="339"/>
      <c r="F1" s="339"/>
      <c r="N1" s="339" t="s">
        <v>1</v>
      </c>
      <c r="O1" s="339"/>
      <c r="P1" s="339"/>
      <c r="Q1" s="33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7" t="s">
        <v>17</v>
      </c>
      <c r="G26" s="327"/>
      <c r="H26" s="327"/>
      <c r="I26" s="248"/>
      <c r="J26" s="202">
        <f>G25-J24</f>
        <v>0</v>
      </c>
      <c r="Q26" s="327" t="s">
        <v>17</v>
      </c>
      <c r="R26" s="327"/>
      <c r="S26" s="327"/>
      <c r="T26" s="248"/>
      <c r="U26" s="202">
        <f>T24-U24</f>
        <v>0</v>
      </c>
    </row>
    <row r="30" spans="1:21" ht="23.25" x14ac:dyDescent="0.35">
      <c r="C30" s="339" t="s">
        <v>504</v>
      </c>
      <c r="D30" s="339"/>
      <c r="E30" s="339"/>
      <c r="F30" s="339"/>
      <c r="N30" s="339" t="s">
        <v>19</v>
      </c>
      <c r="O30" s="339"/>
      <c r="P30" s="339"/>
      <c r="Q30" s="339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9" t="s">
        <v>130</v>
      </c>
      <c r="D59" s="339"/>
      <c r="E59" s="339"/>
      <c r="F59" s="339"/>
      <c r="N59" s="339" t="s">
        <v>21</v>
      </c>
      <c r="O59" s="339"/>
      <c r="P59" s="339"/>
      <c r="Q59" s="339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27" t="s">
        <v>17</v>
      </c>
      <c r="G84" s="327"/>
      <c r="H84" s="327"/>
      <c r="I84" s="248"/>
      <c r="J84" s="202">
        <f>G83-J82</f>
        <v>0</v>
      </c>
      <c r="Q84" s="327" t="s">
        <v>17</v>
      </c>
      <c r="R84" s="327"/>
      <c r="S84" s="327"/>
      <c r="T84" s="248"/>
      <c r="U84" s="202">
        <f>R83-U82</f>
        <v>0</v>
      </c>
    </row>
    <row r="87" spans="1:21" ht="23.25" x14ac:dyDescent="0.35">
      <c r="C87" s="339" t="s">
        <v>74</v>
      </c>
      <c r="D87" s="339"/>
      <c r="E87" s="339"/>
      <c r="F87" s="339"/>
      <c r="N87" s="339" t="s">
        <v>75</v>
      </c>
      <c r="O87" s="339"/>
      <c r="P87" s="339"/>
      <c r="Q87" s="339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27" t="s">
        <v>17</v>
      </c>
      <c r="G112" s="327"/>
      <c r="H112" s="327"/>
      <c r="I112" s="248"/>
      <c r="J112" s="202">
        <f>G111-J110</f>
        <v>0</v>
      </c>
      <c r="Q112" s="327" t="s">
        <v>17</v>
      </c>
      <c r="R112" s="327"/>
      <c r="S112" s="327"/>
      <c r="T112" s="248"/>
      <c r="U112" s="202">
        <f>R111-U110</f>
        <v>0</v>
      </c>
    </row>
    <row r="115" spans="1:21" ht="23.25" x14ac:dyDescent="0.35">
      <c r="C115" s="339" t="s">
        <v>97</v>
      </c>
      <c r="D115" s="339"/>
      <c r="E115" s="339"/>
      <c r="F115" s="339"/>
      <c r="N115" s="339" t="s">
        <v>167</v>
      </c>
      <c r="O115" s="339"/>
      <c r="P115" s="339"/>
      <c r="Q115" s="339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27" t="s">
        <v>17</v>
      </c>
      <c r="G140" s="327"/>
      <c r="H140" s="327"/>
      <c r="I140" s="248"/>
      <c r="J140" s="202">
        <f>G139-J138</f>
        <v>0</v>
      </c>
      <c r="Q140" s="327" t="s">
        <v>17</v>
      </c>
      <c r="R140" s="327"/>
      <c r="S140" s="327"/>
      <c r="T140" s="248"/>
      <c r="U140" s="202">
        <f>R139-U138</f>
        <v>0</v>
      </c>
    </row>
    <row r="143" spans="1:21" ht="23.25" x14ac:dyDescent="0.35">
      <c r="C143" s="339" t="s">
        <v>102</v>
      </c>
      <c r="D143" s="339"/>
      <c r="E143" s="339"/>
      <c r="F143" s="339"/>
      <c r="N143" s="339" t="s">
        <v>203</v>
      </c>
      <c r="O143" s="339"/>
      <c r="P143" s="339"/>
      <c r="Q143" s="339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7" t="s">
        <v>17</v>
      </c>
      <c r="G168" s="327"/>
      <c r="H168" s="327"/>
      <c r="I168" s="248"/>
      <c r="J168" s="202">
        <f>G167-J166</f>
        <v>0</v>
      </c>
      <c r="Q168" s="327" t="s">
        <v>17</v>
      </c>
      <c r="R168" s="327"/>
      <c r="S168" s="327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640</v>
      </c>
      <c r="D1" s="340"/>
      <c r="E1" s="340"/>
      <c r="F1" s="274"/>
      <c r="L1" s="340" t="s">
        <v>1</v>
      </c>
      <c r="M1" s="340"/>
      <c r="N1" s="340"/>
      <c r="O1" s="274"/>
    </row>
    <row r="2" spans="2:17" ht="27" x14ac:dyDescent="0.35">
      <c r="C2" s="340"/>
      <c r="D2" s="340"/>
      <c r="E2" s="340"/>
      <c r="F2" s="274"/>
      <c r="L2" s="340"/>
      <c r="M2" s="340"/>
      <c r="N2" s="340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x14ac:dyDescent="0.25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622</v>
      </c>
      <c r="O4" s="51" t="s">
        <v>623</v>
      </c>
      <c r="P4" s="51" t="s">
        <v>621</v>
      </c>
      <c r="Q4" s="51"/>
    </row>
    <row r="5" spans="2:17" ht="22.5" x14ac:dyDescent="0.25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2.5" x14ac:dyDescent="0.25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638</v>
      </c>
      <c r="L6" s="18"/>
      <c r="M6" s="16"/>
      <c r="N6" s="18"/>
      <c r="O6" s="18"/>
      <c r="P6" s="18">
        <f>N6+L6</f>
        <v>0</v>
      </c>
      <c r="Q6" s="16"/>
    </row>
    <row r="7" spans="2:17" ht="22.5" x14ac:dyDescent="0.25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244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2.5" x14ac:dyDescent="0.25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2.5" x14ac:dyDescent="0.25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2.5" x14ac:dyDescent="0.25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2.5" x14ac:dyDescent="0.25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629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2.5" x14ac:dyDescent="0.25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630</v>
      </c>
      <c r="L12" s="18"/>
      <c r="M12" s="16">
        <v>1</v>
      </c>
      <c r="N12" s="18"/>
      <c r="O12" s="18"/>
      <c r="P12" s="18"/>
      <c r="Q12" s="16"/>
    </row>
    <row r="13" spans="2:17" ht="22.5" x14ac:dyDescent="0.25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631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2.5" x14ac:dyDescent="0.25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651</v>
      </c>
      <c r="L14" s="18"/>
      <c r="M14" s="16"/>
      <c r="N14" s="18"/>
      <c r="O14" s="18"/>
      <c r="P14" s="18">
        <v>20</v>
      </c>
      <c r="Q14" s="16"/>
    </row>
    <row r="15" spans="2:17" ht="22.5" x14ac:dyDescent="0.25">
      <c r="B15" s="276" t="s">
        <v>652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653</v>
      </c>
      <c r="L15" s="18"/>
      <c r="M15" s="16"/>
      <c r="N15" s="18"/>
      <c r="O15" s="18"/>
      <c r="P15" s="18">
        <v>20</v>
      </c>
      <c r="Q15" s="16"/>
    </row>
    <row r="16" spans="2:17" ht="22.5" x14ac:dyDescent="0.25">
      <c r="B16" s="277" t="s">
        <v>654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2.5" x14ac:dyDescent="0.25">
      <c r="B17" s="276" t="s">
        <v>655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2.5" x14ac:dyDescent="0.25">
      <c r="B18" s="279" t="s">
        <v>656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3.75" x14ac:dyDescent="0.25">
      <c r="B19" s="276" t="s">
        <v>657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3.75" x14ac:dyDescent="0.25">
      <c r="B20" s="279" t="s">
        <v>658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x14ac:dyDescent="0.25">
      <c r="B21" s="278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43" t="s">
        <v>307</v>
      </c>
      <c r="M21" s="343"/>
      <c r="N21" s="343"/>
      <c r="O21" s="343"/>
      <c r="P21" s="342" t="e">
        <f>SUM(P5:P20)</f>
        <v>#REF!</v>
      </c>
      <c r="Q21" s="16"/>
    </row>
    <row r="22" spans="2:17" ht="44.25" customHeight="1" x14ac:dyDescent="0.25">
      <c r="B22" s="280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43"/>
      <c r="M22" s="343"/>
      <c r="N22" s="343"/>
      <c r="O22" s="343"/>
      <c r="P22" s="342"/>
      <c r="Q22" s="16"/>
    </row>
    <row r="23" spans="2:17" x14ac:dyDescent="0.25">
      <c r="B23" s="16"/>
      <c r="C23" s="343" t="s">
        <v>307</v>
      </c>
      <c r="D23" s="343"/>
      <c r="E23" s="343"/>
      <c r="F23" s="343"/>
      <c r="G23" s="342">
        <f>SUM(G5:G22)</f>
        <v>1290</v>
      </c>
      <c r="H23" s="16"/>
    </row>
    <row r="24" spans="2:17" x14ac:dyDescent="0.25">
      <c r="B24" s="16"/>
      <c r="C24" s="343"/>
      <c r="D24" s="343"/>
      <c r="E24" s="343"/>
      <c r="F24" s="343"/>
      <c r="G24" s="342"/>
      <c r="H24" s="16"/>
    </row>
    <row r="47" spans="3:15" ht="27" x14ac:dyDescent="0.35">
      <c r="C47" s="340" t="s">
        <v>18</v>
      </c>
      <c r="D47" s="340"/>
      <c r="E47" s="340"/>
      <c r="F47" s="274"/>
      <c r="L47" s="340" t="s">
        <v>19</v>
      </c>
      <c r="M47" s="340"/>
      <c r="N47" s="340"/>
      <c r="O47" s="274"/>
    </row>
    <row r="48" spans="3:15" ht="27" x14ac:dyDescent="0.35">
      <c r="C48" s="340"/>
      <c r="D48" s="340"/>
      <c r="E48" s="340"/>
      <c r="F48" s="274"/>
      <c r="L48" s="340"/>
      <c r="M48" s="340"/>
      <c r="N48" s="340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638</v>
      </c>
      <c r="L52" s="18" t="s">
        <v>661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662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663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664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663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665</v>
      </c>
      <c r="M62" s="16" t="s">
        <v>666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43" t="s">
        <v>307</v>
      </c>
      <c r="D67" s="343"/>
      <c r="E67" s="343"/>
      <c r="F67" s="343"/>
      <c r="G67" s="342">
        <f>SUM(G51:G66)</f>
        <v>560</v>
      </c>
      <c r="H67" s="16"/>
      <c r="K67" s="16"/>
      <c r="L67" s="343" t="s">
        <v>307</v>
      </c>
      <c r="M67" s="343"/>
      <c r="N67" s="343"/>
      <c r="O67" s="343"/>
      <c r="P67" s="342">
        <f>SUM(P51:P66)</f>
        <v>590</v>
      </c>
      <c r="Q67" s="16"/>
    </row>
    <row r="68" spans="2:17" x14ac:dyDescent="0.25">
      <c r="B68" s="16"/>
      <c r="C68" s="343"/>
      <c r="D68" s="343"/>
      <c r="E68" s="343"/>
      <c r="F68" s="343"/>
      <c r="G68" s="342"/>
      <c r="H68" s="16"/>
      <c r="K68" s="16"/>
      <c r="L68" s="343"/>
      <c r="M68" s="343"/>
      <c r="N68" s="343"/>
      <c r="O68" s="343"/>
      <c r="P68" s="342"/>
      <c r="Q68" s="16"/>
    </row>
    <row r="74" spans="2:17" ht="27" x14ac:dyDescent="0.35">
      <c r="C74" s="340" t="s">
        <v>130</v>
      </c>
      <c r="D74" s="340"/>
      <c r="E74" s="340"/>
      <c r="F74" s="274"/>
      <c r="L74" s="340" t="s">
        <v>21</v>
      </c>
      <c r="M74" s="340"/>
      <c r="N74" s="340"/>
      <c r="O74" s="274"/>
    </row>
    <row r="75" spans="2:17" ht="27" x14ac:dyDescent="0.35">
      <c r="C75" s="340"/>
      <c r="D75" s="340"/>
      <c r="E75" s="340"/>
      <c r="F75" s="274"/>
      <c r="L75" s="340"/>
      <c r="M75" s="340"/>
      <c r="N75" s="340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667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668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43" t="s">
        <v>307</v>
      </c>
      <c r="D94" s="343"/>
      <c r="E94" s="343"/>
      <c r="F94" s="343"/>
      <c r="G94" s="342">
        <f>SUM(G78:G93)</f>
        <v>520</v>
      </c>
      <c r="H94" s="16"/>
      <c r="K94" s="16"/>
      <c r="L94" s="343" t="s">
        <v>307</v>
      </c>
      <c r="M94" s="343"/>
      <c r="N94" s="343"/>
      <c r="O94" s="343"/>
      <c r="P94" s="342">
        <f>SUM(P78:P93)</f>
        <v>540</v>
      </c>
      <c r="Q94" s="16"/>
    </row>
    <row r="95" spans="2:17" x14ac:dyDescent="0.25">
      <c r="B95" s="16"/>
      <c r="C95" s="343"/>
      <c r="D95" s="343"/>
      <c r="E95" s="343"/>
      <c r="F95" s="343"/>
      <c r="G95" s="342"/>
      <c r="H95" s="16"/>
      <c r="K95" s="16"/>
      <c r="L95" s="343"/>
      <c r="M95" s="343"/>
      <c r="N95" s="343"/>
      <c r="O95" s="343"/>
      <c r="P95" s="342"/>
      <c r="Q95" s="16"/>
    </row>
    <row r="101" spans="2:17" ht="27" x14ac:dyDescent="0.35">
      <c r="C101" s="340" t="s">
        <v>74</v>
      </c>
      <c r="D101" s="340"/>
      <c r="E101" s="340"/>
      <c r="F101" s="274"/>
      <c r="L101" s="340" t="s">
        <v>75</v>
      </c>
      <c r="M101" s="340"/>
      <c r="N101" s="340"/>
      <c r="O101" s="274"/>
    </row>
    <row r="102" spans="2:17" ht="27" x14ac:dyDescent="0.35">
      <c r="C102" s="340"/>
      <c r="D102" s="340"/>
      <c r="E102" s="340"/>
      <c r="F102" s="274"/>
      <c r="L102" s="340"/>
      <c r="M102" s="340"/>
      <c r="N102" s="340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669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43" t="s">
        <v>307</v>
      </c>
      <c r="D121" s="343"/>
      <c r="E121" s="343"/>
      <c r="F121" s="343"/>
      <c r="G121" s="342">
        <f>SUM(G105:G120)</f>
        <v>510</v>
      </c>
      <c r="H121" s="16"/>
      <c r="K121" s="16"/>
      <c r="L121" s="343" t="s">
        <v>307</v>
      </c>
      <c r="M121" s="343"/>
      <c r="N121" s="343"/>
      <c r="O121" s="343"/>
      <c r="P121" s="342">
        <f>SUM(P105:P120)</f>
        <v>480</v>
      </c>
      <c r="Q121" s="16"/>
    </row>
    <row r="122" spans="2:17" x14ac:dyDescent="0.25">
      <c r="B122" s="16"/>
      <c r="C122" s="343"/>
      <c r="D122" s="343"/>
      <c r="E122" s="343"/>
      <c r="F122" s="343"/>
      <c r="G122" s="342"/>
      <c r="H122" s="16"/>
      <c r="K122" s="16"/>
      <c r="L122" s="343"/>
      <c r="M122" s="343"/>
      <c r="N122" s="343"/>
      <c r="O122" s="343"/>
      <c r="P122" s="342"/>
      <c r="Q122" s="16"/>
    </row>
    <row r="129" spans="2:17" ht="27" x14ac:dyDescent="0.35">
      <c r="C129" s="340" t="s">
        <v>97</v>
      </c>
      <c r="D129" s="340"/>
      <c r="E129" s="340"/>
      <c r="F129" s="274"/>
      <c r="L129" s="340" t="s">
        <v>167</v>
      </c>
      <c r="M129" s="340"/>
      <c r="N129" s="340"/>
      <c r="O129" s="274"/>
    </row>
    <row r="130" spans="2:17" ht="27" x14ac:dyDescent="0.35">
      <c r="C130" s="340"/>
      <c r="D130" s="340"/>
      <c r="E130" s="340"/>
      <c r="F130" s="274"/>
      <c r="L130" s="340"/>
      <c r="M130" s="340"/>
      <c r="N130" s="340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81" t="s">
        <v>649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83" t="s">
        <v>650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81" t="s">
        <v>654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81" t="s">
        <v>654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82" t="s">
        <v>655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82" t="s">
        <v>655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83" t="s">
        <v>657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83" t="s">
        <v>657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82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82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82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82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82" t="s">
        <v>670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82" t="s">
        <v>670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82" t="s">
        <v>671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82" t="s">
        <v>671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82" t="s">
        <v>672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82" t="s">
        <v>672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82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43" t="s">
        <v>307</v>
      </c>
      <c r="D152" s="343"/>
      <c r="E152" s="343"/>
      <c r="F152" s="343"/>
      <c r="G152" s="342">
        <f>SUM(G133:G151)</f>
        <v>1290</v>
      </c>
      <c r="H152" s="16"/>
      <c r="K152" s="16"/>
      <c r="L152" s="343" t="s">
        <v>307</v>
      </c>
      <c r="M152" s="343"/>
      <c r="N152" s="343"/>
      <c r="O152" s="343"/>
      <c r="P152" s="342">
        <f>SUM(P133:P151)</f>
        <v>1310</v>
      </c>
      <c r="Q152" s="16"/>
    </row>
    <row r="153" spans="2:17" ht="15" customHeight="1" x14ac:dyDescent="0.25">
      <c r="B153" s="16"/>
      <c r="C153" s="343"/>
      <c r="D153" s="343"/>
      <c r="E153" s="343"/>
      <c r="F153" s="343"/>
      <c r="G153" s="342"/>
      <c r="H153" s="16"/>
      <c r="K153" s="16"/>
      <c r="L153" s="343"/>
      <c r="M153" s="343"/>
      <c r="N153" s="343"/>
      <c r="O153" s="343"/>
      <c r="P153" s="342"/>
      <c r="Q153" s="16"/>
    </row>
    <row r="160" spans="2:17" ht="27" x14ac:dyDescent="0.35">
      <c r="C160" s="340" t="s">
        <v>102</v>
      </c>
      <c r="D160" s="340"/>
      <c r="E160" s="340"/>
      <c r="F160" s="274"/>
      <c r="L160" s="340" t="s">
        <v>103</v>
      </c>
      <c r="M160" s="340"/>
      <c r="N160" s="340"/>
      <c r="O160" s="274"/>
    </row>
    <row r="161" spans="2:17" ht="27" x14ac:dyDescent="0.35">
      <c r="C161" s="340"/>
      <c r="D161" s="340"/>
      <c r="E161" s="340"/>
      <c r="F161" s="274"/>
      <c r="L161" s="340"/>
      <c r="M161" s="340"/>
      <c r="N161" s="340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6" t="s">
        <v>647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6" t="s">
        <v>649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78" t="s">
        <v>650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81" t="s">
        <v>654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6" t="s">
        <v>652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82" t="s">
        <v>655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77" t="s">
        <v>654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83" t="s">
        <v>657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6" t="s">
        <v>655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82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79" t="s">
        <v>656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82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6" t="s">
        <v>657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4" t="s">
        <v>670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79" t="s">
        <v>658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82" t="s">
        <v>671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78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4" t="s">
        <v>672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0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43" t="s">
        <v>307</v>
      </c>
      <c r="M182" s="343"/>
      <c r="N182" s="343"/>
      <c r="O182" s="343"/>
      <c r="P182" s="342">
        <f>SUM(P164:P181)</f>
        <v>1300</v>
      </c>
      <c r="Q182" s="16"/>
    </row>
    <row r="183" spans="2:17" ht="15" customHeight="1" x14ac:dyDescent="0.25">
      <c r="B183" s="16"/>
      <c r="C183" s="343" t="s">
        <v>307</v>
      </c>
      <c r="D183" s="343"/>
      <c r="E183" s="343"/>
      <c r="F183" s="343"/>
      <c r="G183" s="342">
        <f>SUM(G164:G182)</f>
        <v>1310</v>
      </c>
      <c r="H183" s="16"/>
      <c r="K183" s="16"/>
      <c r="L183" s="343"/>
      <c r="M183" s="343"/>
      <c r="N183" s="343"/>
      <c r="O183" s="343"/>
      <c r="P183" s="342"/>
      <c r="Q183" s="16"/>
    </row>
    <row r="184" spans="2:17" ht="15" customHeight="1" x14ac:dyDescent="0.25">
      <c r="B184" s="16"/>
      <c r="C184" s="343"/>
      <c r="D184" s="343"/>
      <c r="E184" s="343"/>
      <c r="F184" s="343"/>
      <c r="G184" s="342"/>
      <c r="H184" s="16"/>
    </row>
  </sheetData>
  <mergeCells count="36">
    <mergeCell ref="C160:E161"/>
    <mergeCell ref="L160:N161"/>
    <mergeCell ref="L182:O183"/>
    <mergeCell ref="P182:P183"/>
    <mergeCell ref="C183:F184"/>
    <mergeCell ref="G183:G184"/>
    <mergeCell ref="P121:P122"/>
    <mergeCell ref="C129:E130"/>
    <mergeCell ref="L129:N130"/>
    <mergeCell ref="C152:F153"/>
    <mergeCell ref="G152:G153"/>
    <mergeCell ref="L152:O153"/>
    <mergeCell ref="P152:P153"/>
    <mergeCell ref="C101:E102"/>
    <mergeCell ref="L101:N102"/>
    <mergeCell ref="C121:F122"/>
    <mergeCell ref="G121:G122"/>
    <mergeCell ref="L121:O122"/>
    <mergeCell ref="P67:P68"/>
    <mergeCell ref="C74:E75"/>
    <mergeCell ref="L74:N75"/>
    <mergeCell ref="C94:F95"/>
    <mergeCell ref="G94:G95"/>
    <mergeCell ref="L94:O95"/>
    <mergeCell ref="P94:P95"/>
    <mergeCell ref="C47:E48"/>
    <mergeCell ref="L47:N48"/>
    <mergeCell ref="C67:F68"/>
    <mergeCell ref="G67:G68"/>
    <mergeCell ref="L67:O68"/>
    <mergeCell ref="C1:E2"/>
    <mergeCell ref="L1:N2"/>
    <mergeCell ref="L21:O22"/>
    <mergeCell ref="P21:P22"/>
    <mergeCell ref="C23:F24"/>
    <mergeCell ref="G23:G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1</v>
      </c>
      <c r="F1" s="340"/>
      <c r="G1" s="340"/>
      <c r="I1" s="340" t="s">
        <v>18</v>
      </c>
      <c r="J1" s="340"/>
      <c r="K1" s="340"/>
      <c r="M1" s="340" t="s">
        <v>673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40" t="s">
        <v>130</v>
      </c>
      <c r="B22" s="340"/>
      <c r="C22" s="340"/>
      <c r="E22" s="340" t="s">
        <v>21</v>
      </c>
      <c r="F22" s="340"/>
      <c r="G22" s="340"/>
      <c r="I22" s="340" t="s">
        <v>74</v>
      </c>
      <c r="J22" s="340"/>
      <c r="K22" s="340"/>
      <c r="M22" s="340" t="s">
        <v>75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40" t="s">
        <v>97</v>
      </c>
      <c r="B43" s="340"/>
      <c r="C43" s="340"/>
      <c r="E43" s="340" t="s">
        <v>167</v>
      </c>
      <c r="F43" s="340"/>
      <c r="G43" s="340"/>
      <c r="I43" s="340" t="s">
        <v>102</v>
      </c>
      <c r="J43" s="340"/>
      <c r="K43" s="340"/>
      <c r="M43" s="340" t="s">
        <v>203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203</v>
      </c>
      <c r="B1" s="340"/>
      <c r="C1" s="340"/>
      <c r="E1" s="340" t="s">
        <v>0</v>
      </c>
      <c r="F1" s="340"/>
      <c r="G1" s="340"/>
      <c r="I1" s="340" t="s">
        <v>1</v>
      </c>
      <c r="J1" s="340"/>
      <c r="K1" s="340"/>
      <c r="M1" s="340" t="s">
        <v>18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676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676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40" t="s">
        <v>253</v>
      </c>
      <c r="B22" s="340"/>
      <c r="C22" s="340"/>
      <c r="E22" s="340" t="s">
        <v>677</v>
      </c>
      <c r="F22" s="340"/>
      <c r="G22" s="340"/>
      <c r="I22" s="340" t="s">
        <v>21</v>
      </c>
      <c r="J22" s="340"/>
      <c r="K22" s="340"/>
      <c r="M22" s="340" t="s">
        <v>74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667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675</v>
      </c>
      <c r="B34" s="18"/>
      <c r="C34" s="16"/>
      <c r="E34" s="16" t="s">
        <v>675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40" t="s">
        <v>75</v>
      </c>
      <c r="B43" s="340"/>
      <c r="C43" s="340"/>
      <c r="E43" s="340" t="s">
        <v>637</v>
      </c>
      <c r="F43" s="340"/>
      <c r="G43" s="340"/>
      <c r="I43" s="340" t="s">
        <v>98</v>
      </c>
      <c r="J43" s="340"/>
      <c r="K43" s="340"/>
      <c r="M43" s="340" t="s">
        <v>203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8" sqref="B18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1</v>
      </c>
      <c r="F1" s="340"/>
      <c r="G1" s="340"/>
      <c r="I1" s="340" t="s">
        <v>18</v>
      </c>
      <c r="J1" s="340"/>
      <c r="K1" s="340"/>
      <c r="M1" s="340" t="s">
        <v>19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674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40" t="s">
        <v>130</v>
      </c>
      <c r="B22" s="340"/>
      <c r="C22" s="340"/>
      <c r="E22" s="340" t="s">
        <v>21</v>
      </c>
      <c r="F22" s="340"/>
      <c r="G22" s="340"/>
      <c r="I22" s="340" t="s">
        <v>74</v>
      </c>
      <c r="J22" s="340"/>
      <c r="K22" s="340"/>
      <c r="M22" s="340" t="s">
        <v>75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40" t="s">
        <v>97</v>
      </c>
      <c r="B43" s="340"/>
      <c r="C43" s="340"/>
      <c r="E43" s="340" t="s">
        <v>167</v>
      </c>
      <c r="F43" s="340"/>
      <c r="G43" s="340"/>
      <c r="I43" s="340" t="s">
        <v>102</v>
      </c>
      <c r="J43" s="340"/>
      <c r="K43" s="340"/>
      <c r="M43" s="340" t="s">
        <v>203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678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40"/>
      <c r="B1" s="340"/>
      <c r="C1" s="340"/>
      <c r="F1" s="286"/>
      <c r="G1" s="286"/>
      <c r="I1" s="340" t="s">
        <v>679</v>
      </c>
      <c r="J1" s="340"/>
      <c r="K1" s="340"/>
      <c r="M1" s="340" t="s">
        <v>504</v>
      </c>
      <c r="N1" s="340"/>
      <c r="O1" s="340"/>
    </row>
    <row r="2" spans="1:15" ht="15" customHeight="1" x14ac:dyDescent="0.25">
      <c r="A2" s="340"/>
      <c r="B2" s="340"/>
      <c r="C2" s="340"/>
      <c r="E2" s="331" t="s">
        <v>640</v>
      </c>
      <c r="F2" s="331"/>
      <c r="G2" s="331"/>
      <c r="I2" s="340"/>
      <c r="J2" s="340"/>
      <c r="K2" s="340"/>
      <c r="M2" s="340"/>
      <c r="N2" s="340"/>
      <c r="O2" s="340"/>
    </row>
    <row r="3" spans="1:15" ht="27" x14ac:dyDescent="0.35">
      <c r="A3" s="287"/>
      <c r="B3" s="288"/>
      <c r="C3" s="287"/>
      <c r="E3" s="331"/>
      <c r="F3" s="331"/>
      <c r="G3" s="331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674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680</v>
      </c>
      <c r="F12" s="50">
        <v>95.38</v>
      </c>
      <c r="G12" s="16"/>
      <c r="I12" s="294" t="s">
        <v>681</v>
      </c>
      <c r="J12" s="18"/>
      <c r="K12" s="16"/>
      <c r="M12" s="293" t="s">
        <v>681</v>
      </c>
      <c r="N12" s="18"/>
      <c r="O12" s="16"/>
    </row>
    <row r="13" spans="1:15" x14ac:dyDescent="0.25">
      <c r="A13" s="291"/>
      <c r="B13" s="292"/>
      <c r="C13" s="291"/>
      <c r="E13" s="293" t="s">
        <v>682</v>
      </c>
      <c r="F13" s="50"/>
      <c r="G13" s="16"/>
      <c r="I13" s="294" t="s">
        <v>682</v>
      </c>
      <c r="J13" s="18"/>
      <c r="K13" s="16"/>
      <c r="M13" s="293" t="s">
        <v>682</v>
      </c>
      <c r="N13" s="18"/>
      <c r="O13" s="16"/>
    </row>
    <row r="14" spans="1:15" x14ac:dyDescent="0.25">
      <c r="A14" s="291"/>
      <c r="B14" s="295"/>
      <c r="C14" s="291"/>
      <c r="E14" s="294" t="s">
        <v>683</v>
      </c>
      <c r="F14" s="50"/>
      <c r="G14" s="16"/>
      <c r="I14" s="294" t="s">
        <v>683</v>
      </c>
      <c r="J14" s="18"/>
      <c r="K14" s="16"/>
      <c r="M14" s="294" t="s">
        <v>683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684</v>
      </c>
      <c r="J16" s="18"/>
      <c r="K16" s="16"/>
      <c r="M16" s="294" t="s">
        <v>684</v>
      </c>
      <c r="N16" s="18"/>
      <c r="O16" s="16"/>
    </row>
    <row r="17" spans="1:15" x14ac:dyDescent="0.25">
      <c r="A17" s="291"/>
      <c r="B17" s="267"/>
      <c r="C17" s="291"/>
      <c r="E17" s="294" t="s">
        <v>685</v>
      </c>
      <c r="F17" s="50"/>
      <c r="G17" s="16"/>
      <c r="I17" s="294" t="s">
        <v>685</v>
      </c>
      <c r="J17" s="18"/>
      <c r="K17" s="16"/>
      <c r="M17" s="294" t="s">
        <v>685</v>
      </c>
      <c r="N17" s="18"/>
      <c r="O17" s="16"/>
    </row>
    <row r="18" spans="1:15" x14ac:dyDescent="0.25">
      <c r="A18" s="291"/>
      <c r="B18" s="267"/>
      <c r="C18" s="291"/>
      <c r="E18" s="294" t="s">
        <v>686</v>
      </c>
      <c r="F18" s="50">
        <v>59.94</v>
      </c>
      <c r="G18" s="16"/>
      <c r="I18" s="294" t="s">
        <v>687</v>
      </c>
      <c r="J18" s="18"/>
      <c r="K18" s="16"/>
      <c r="M18" s="294" t="s">
        <v>686</v>
      </c>
      <c r="N18" s="18"/>
      <c r="O18" s="16"/>
    </row>
    <row r="19" spans="1:15" x14ac:dyDescent="0.25">
      <c r="E19" s="294" t="s">
        <v>687</v>
      </c>
      <c r="F19" s="50">
        <v>58.94</v>
      </c>
      <c r="G19" s="16"/>
      <c r="I19" s="16" t="s">
        <v>688</v>
      </c>
      <c r="J19" s="18"/>
      <c r="K19" s="16"/>
      <c r="M19" s="294" t="s">
        <v>687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688</v>
      </c>
      <c r="N20" s="18"/>
      <c r="O20" s="16"/>
    </row>
    <row r="21" spans="1:15" x14ac:dyDescent="0.25">
      <c r="E21" s="16" t="s">
        <v>689</v>
      </c>
      <c r="F21" s="50">
        <v>58.94</v>
      </c>
      <c r="G21" s="16"/>
      <c r="I21" s="126"/>
      <c r="J21" s="29"/>
      <c r="M21" s="16" t="s">
        <v>689</v>
      </c>
      <c r="N21" s="18"/>
    </row>
    <row r="22" spans="1:15" x14ac:dyDescent="0.25">
      <c r="E22" s="294" t="s">
        <v>690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691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692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40" t="s">
        <v>19</v>
      </c>
      <c r="B41" s="340"/>
      <c r="C41" s="340"/>
      <c r="E41" s="340" t="s">
        <v>20</v>
      </c>
      <c r="F41" s="340"/>
      <c r="G41" s="340"/>
      <c r="I41" s="340" t="s">
        <v>693</v>
      </c>
      <c r="J41" s="340"/>
      <c r="K41" s="340"/>
      <c r="O41" s="286"/>
    </row>
    <row r="42" spans="1:15" ht="15" customHeight="1" x14ac:dyDescent="0.35">
      <c r="A42" s="340"/>
      <c r="B42" s="340"/>
      <c r="C42" s="340"/>
      <c r="E42" s="340"/>
      <c r="F42" s="340"/>
      <c r="G42" s="340"/>
      <c r="I42" s="340"/>
      <c r="J42" s="340"/>
      <c r="K42" s="340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674</v>
      </c>
      <c r="C44" s="51"/>
      <c r="E44" s="4" t="s">
        <v>618</v>
      </c>
      <c r="F44" s="51" t="s">
        <v>674</v>
      </c>
      <c r="G44" s="51"/>
      <c r="I44" s="4" t="s">
        <v>618</v>
      </c>
      <c r="J44" s="51" t="s">
        <v>674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681</v>
      </c>
      <c r="B52" s="18"/>
      <c r="C52" s="16"/>
      <c r="E52" s="293" t="s">
        <v>681</v>
      </c>
      <c r="F52" s="18"/>
      <c r="G52" s="16"/>
      <c r="I52" s="293" t="s">
        <v>681</v>
      </c>
      <c r="J52" s="18"/>
      <c r="K52" s="16"/>
      <c r="M52" s="293" t="s">
        <v>681</v>
      </c>
      <c r="N52" s="18"/>
      <c r="O52" s="16"/>
    </row>
    <row r="53" spans="1:15" x14ac:dyDescent="0.25">
      <c r="A53" s="293" t="s">
        <v>682</v>
      </c>
      <c r="B53" s="18"/>
      <c r="C53" s="16"/>
      <c r="E53" s="293" t="s">
        <v>682</v>
      </c>
      <c r="F53" s="18"/>
      <c r="G53" s="16"/>
      <c r="I53" s="293" t="s">
        <v>682</v>
      </c>
      <c r="J53" s="18"/>
      <c r="K53" s="16"/>
      <c r="M53" s="293" t="s">
        <v>682</v>
      </c>
      <c r="N53" s="18"/>
      <c r="O53" s="16"/>
    </row>
    <row r="54" spans="1:15" x14ac:dyDescent="0.25">
      <c r="A54" s="294" t="s">
        <v>683</v>
      </c>
      <c r="B54" s="18"/>
      <c r="C54" s="16"/>
      <c r="E54" s="294" t="s">
        <v>683</v>
      </c>
      <c r="F54" s="18"/>
      <c r="G54" s="16"/>
      <c r="I54" s="294" t="s">
        <v>683</v>
      </c>
      <c r="J54" s="18"/>
      <c r="K54" s="16"/>
      <c r="M54" s="294" t="s">
        <v>683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684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685</v>
      </c>
      <c r="B57" s="18"/>
      <c r="C57" s="16"/>
      <c r="E57" s="294" t="s">
        <v>685</v>
      </c>
      <c r="F57" s="18"/>
      <c r="G57" s="16"/>
      <c r="I57" s="294" t="s">
        <v>685</v>
      </c>
      <c r="J57" s="18"/>
      <c r="K57" s="16"/>
      <c r="M57" s="294" t="s">
        <v>685</v>
      </c>
      <c r="N57" s="18"/>
      <c r="O57" s="16"/>
    </row>
    <row r="58" spans="1:15" x14ac:dyDescent="0.25">
      <c r="A58" s="294" t="s">
        <v>686</v>
      </c>
      <c r="B58" s="18"/>
      <c r="C58" s="16"/>
      <c r="E58" s="294" t="s">
        <v>686</v>
      </c>
      <c r="F58" s="18"/>
      <c r="G58" s="16"/>
      <c r="I58" s="294" t="s">
        <v>686</v>
      </c>
      <c r="J58" s="18"/>
      <c r="K58" s="16"/>
      <c r="M58" s="294" t="s">
        <v>686</v>
      </c>
      <c r="N58" s="18"/>
      <c r="O58" s="16"/>
    </row>
    <row r="59" spans="1:15" x14ac:dyDescent="0.25">
      <c r="A59" s="294" t="s">
        <v>687</v>
      </c>
      <c r="B59" s="18"/>
      <c r="C59" s="16"/>
      <c r="E59" s="294" t="s">
        <v>687</v>
      </c>
      <c r="F59" s="18"/>
      <c r="G59" s="16"/>
      <c r="I59" s="294" t="s">
        <v>687</v>
      </c>
      <c r="J59" s="18"/>
      <c r="K59" s="16"/>
      <c r="M59" s="294" t="s">
        <v>687</v>
      </c>
      <c r="N59" s="18"/>
      <c r="O59" s="16"/>
    </row>
    <row r="60" spans="1:15" x14ac:dyDescent="0.25">
      <c r="A60" s="16" t="s">
        <v>694</v>
      </c>
      <c r="B60" s="18"/>
      <c r="C60" s="16"/>
      <c r="E60" s="16" t="s">
        <v>694</v>
      </c>
      <c r="F60" s="18"/>
      <c r="G60" s="16"/>
      <c r="I60" s="16" t="s">
        <v>694</v>
      </c>
      <c r="J60" s="18"/>
      <c r="K60" s="16"/>
      <c r="M60" s="16" t="s">
        <v>694</v>
      </c>
      <c r="N60" s="18"/>
      <c r="O60" s="16"/>
    </row>
    <row r="61" spans="1:15" x14ac:dyDescent="0.25">
      <c r="A61" s="16" t="s">
        <v>689</v>
      </c>
      <c r="B61" s="18"/>
      <c r="C61" s="16"/>
      <c r="E61" s="16" t="s">
        <v>689</v>
      </c>
      <c r="F61" s="18"/>
      <c r="G61" s="16"/>
      <c r="I61" s="16" t="s">
        <v>689</v>
      </c>
      <c r="J61" s="18"/>
      <c r="K61" s="16"/>
      <c r="M61" s="16" t="s">
        <v>689</v>
      </c>
      <c r="N61" s="18"/>
      <c r="O61" s="16"/>
    </row>
    <row r="62" spans="1:15" x14ac:dyDescent="0.25">
      <c r="A62" s="294" t="s">
        <v>690</v>
      </c>
      <c r="B62" s="18"/>
      <c r="C62" s="16"/>
      <c r="E62" s="294" t="s">
        <v>690</v>
      </c>
      <c r="F62" s="18"/>
      <c r="G62" s="16"/>
      <c r="I62" s="294" t="s">
        <v>690</v>
      </c>
      <c r="J62" s="18"/>
      <c r="K62" s="16"/>
      <c r="M62" s="294" t="s">
        <v>690</v>
      </c>
      <c r="N62" s="18"/>
      <c r="O62" s="16"/>
    </row>
    <row r="63" spans="1:15" x14ac:dyDescent="0.25">
      <c r="A63" s="294" t="s">
        <v>695</v>
      </c>
      <c r="B63" s="18"/>
      <c r="C63" s="16"/>
      <c r="E63" s="294" t="s">
        <v>695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696</v>
      </c>
      <c r="B64" s="18"/>
      <c r="C64" s="16"/>
      <c r="E64" s="16" t="s">
        <v>696</v>
      </c>
      <c r="F64" s="18"/>
      <c r="G64" s="16"/>
      <c r="I64" s="16" t="s">
        <v>696</v>
      </c>
      <c r="J64" s="18"/>
      <c r="K64" s="16"/>
      <c r="M64" s="16" t="s">
        <v>696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40" t="s">
        <v>75</v>
      </c>
      <c r="B70" s="340"/>
      <c r="C70" s="340"/>
      <c r="E70" s="340" t="s">
        <v>637</v>
      </c>
      <c r="F70" s="340"/>
      <c r="G70" s="340"/>
      <c r="I70" s="340" t="s">
        <v>167</v>
      </c>
      <c r="J70" s="340"/>
      <c r="K70" s="340"/>
      <c r="M70" s="286" t="s">
        <v>203</v>
      </c>
      <c r="N70" s="286"/>
      <c r="O70" s="286"/>
    </row>
    <row r="71" spans="1:15" ht="15" customHeight="1" x14ac:dyDescent="0.35">
      <c r="A71" s="340"/>
      <c r="B71" s="340"/>
      <c r="C71" s="340"/>
      <c r="E71" s="340"/>
      <c r="F71" s="340"/>
      <c r="G71" s="340"/>
      <c r="I71" s="340"/>
      <c r="J71" s="340"/>
      <c r="K71" s="340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674</v>
      </c>
      <c r="C73" s="51"/>
      <c r="E73" s="4" t="s">
        <v>618</v>
      </c>
      <c r="F73" s="51" t="s">
        <v>674</v>
      </c>
      <c r="G73" s="51"/>
      <c r="I73" s="4" t="s">
        <v>618</v>
      </c>
      <c r="J73" s="51" t="s">
        <v>674</v>
      </c>
      <c r="K73" s="51"/>
      <c r="M73" s="4" t="s">
        <v>618</v>
      </c>
      <c r="N73" s="51" t="s">
        <v>674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681</v>
      </c>
      <c r="B81" s="50"/>
      <c r="C81" s="16"/>
      <c r="E81" s="293" t="s">
        <v>681</v>
      </c>
      <c r="F81" s="50"/>
      <c r="G81" s="16"/>
      <c r="I81" s="293" t="s">
        <v>681</v>
      </c>
      <c r="J81" s="50"/>
      <c r="K81" s="16"/>
      <c r="M81" s="293" t="s">
        <v>681</v>
      </c>
      <c r="N81" s="50"/>
      <c r="O81" s="16"/>
    </row>
    <row r="82" spans="1:15" x14ac:dyDescent="0.25">
      <c r="A82" s="293" t="s">
        <v>682</v>
      </c>
      <c r="B82" s="50"/>
      <c r="C82" s="16"/>
      <c r="E82" s="293" t="s">
        <v>682</v>
      </c>
      <c r="F82" s="50"/>
      <c r="G82" s="16"/>
      <c r="I82" s="293" t="s">
        <v>682</v>
      </c>
      <c r="J82" s="50"/>
      <c r="K82" s="16"/>
      <c r="M82" s="293" t="s">
        <v>682</v>
      </c>
      <c r="N82" s="50"/>
      <c r="O82" s="16"/>
    </row>
    <row r="83" spans="1:15" x14ac:dyDescent="0.25">
      <c r="A83" s="294" t="s">
        <v>683</v>
      </c>
      <c r="B83" s="50"/>
      <c r="C83" s="16"/>
      <c r="E83" s="294" t="s">
        <v>683</v>
      </c>
      <c r="F83" s="50"/>
      <c r="G83" s="16"/>
      <c r="I83" s="294" t="s">
        <v>683</v>
      </c>
      <c r="J83" s="50"/>
      <c r="K83" s="16"/>
      <c r="M83" s="294" t="s">
        <v>683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685</v>
      </c>
      <c r="B86" s="50"/>
      <c r="C86" s="16"/>
      <c r="E86" s="294" t="s">
        <v>685</v>
      </c>
      <c r="F86" s="50"/>
      <c r="G86" s="16"/>
      <c r="I86" s="294" t="s">
        <v>685</v>
      </c>
      <c r="J86" s="50"/>
      <c r="K86" s="16"/>
      <c r="M86" s="294" t="s">
        <v>685</v>
      </c>
      <c r="N86" s="50"/>
      <c r="O86" s="16"/>
    </row>
    <row r="87" spans="1:15" x14ac:dyDescent="0.25">
      <c r="A87" s="294" t="s">
        <v>686</v>
      </c>
      <c r="B87" s="50"/>
      <c r="C87" s="16"/>
      <c r="E87" s="294" t="s">
        <v>686</v>
      </c>
      <c r="F87" s="50"/>
      <c r="G87" s="16"/>
      <c r="I87" s="294" t="s">
        <v>686</v>
      </c>
      <c r="J87" s="50"/>
      <c r="K87" s="16"/>
      <c r="M87" s="294" t="s">
        <v>686</v>
      </c>
      <c r="N87" s="50"/>
      <c r="O87" s="16"/>
    </row>
    <row r="88" spans="1:15" x14ac:dyDescent="0.25">
      <c r="A88" s="294" t="s">
        <v>687</v>
      </c>
      <c r="B88" s="50"/>
      <c r="C88" s="16"/>
      <c r="E88" s="294" t="s">
        <v>687</v>
      </c>
      <c r="F88" s="50"/>
      <c r="G88" s="16"/>
      <c r="I88" s="294" t="s">
        <v>687</v>
      </c>
      <c r="J88" s="50"/>
      <c r="K88" s="16"/>
      <c r="M88" s="294" t="s">
        <v>687</v>
      </c>
      <c r="N88" s="50"/>
      <c r="O88" s="16"/>
    </row>
    <row r="89" spans="1:15" x14ac:dyDescent="0.25">
      <c r="A89" s="16" t="s">
        <v>694</v>
      </c>
      <c r="B89" s="50"/>
      <c r="C89" s="16"/>
      <c r="E89" s="16" t="s">
        <v>694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689</v>
      </c>
      <c r="B90" s="50"/>
      <c r="C90" s="16"/>
      <c r="E90" s="16" t="s">
        <v>689</v>
      </c>
      <c r="F90" s="50"/>
      <c r="G90" s="16"/>
      <c r="I90" s="16" t="s">
        <v>689</v>
      </c>
      <c r="J90" s="50"/>
      <c r="K90" s="16"/>
      <c r="M90" s="16" t="s">
        <v>689</v>
      </c>
      <c r="N90" s="50"/>
      <c r="O90" s="16"/>
    </row>
    <row r="91" spans="1:15" x14ac:dyDescent="0.25">
      <c r="A91" s="294" t="s">
        <v>690</v>
      </c>
      <c r="B91" s="50"/>
      <c r="C91" s="16"/>
      <c r="E91" s="294" t="s">
        <v>690</v>
      </c>
      <c r="F91" s="50"/>
      <c r="G91" s="16"/>
      <c r="I91" s="294" t="s">
        <v>690</v>
      </c>
      <c r="J91" s="50"/>
      <c r="K91" s="16"/>
      <c r="M91" s="294" t="s">
        <v>690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696</v>
      </c>
      <c r="B93" s="50"/>
      <c r="C93" s="16"/>
      <c r="E93" s="16" t="s">
        <v>696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A70:C71"/>
    <mergeCell ref="E70:G71"/>
    <mergeCell ref="I70:K71"/>
    <mergeCell ref="A1:C2"/>
    <mergeCell ref="I1:K2"/>
    <mergeCell ref="M1:O2"/>
    <mergeCell ref="E2:G3"/>
    <mergeCell ref="A41:C42"/>
    <mergeCell ref="E41:G42"/>
    <mergeCell ref="I41:K4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4" zoomScale="80" zoomScaleNormal="80" workbookViewId="0">
      <selection activeCell="D25" sqref="D25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40" t="s">
        <v>640</v>
      </c>
      <c r="D1" s="340"/>
      <c r="E1" s="340"/>
      <c r="G1" s="340" t="s">
        <v>1</v>
      </c>
      <c r="H1" s="340"/>
      <c r="I1" s="340"/>
      <c r="L1" s="340" t="s">
        <v>18</v>
      </c>
      <c r="M1" s="340"/>
      <c r="N1" s="340"/>
      <c r="Q1" s="340" t="s">
        <v>673</v>
      </c>
      <c r="R1" s="340"/>
      <c r="S1" s="340"/>
    </row>
    <row r="2" spans="2:19" ht="15" customHeight="1" x14ac:dyDescent="0.25">
      <c r="C2" s="340"/>
      <c r="D2" s="340"/>
      <c r="E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697</v>
      </c>
      <c r="D4" s="51" t="s">
        <v>674</v>
      </c>
      <c r="E4" s="51"/>
      <c r="G4" s="4" t="s">
        <v>697</v>
      </c>
      <c r="H4" s="51" t="s">
        <v>674</v>
      </c>
      <c r="I4" s="51"/>
      <c r="L4" s="4" t="s">
        <v>697</v>
      </c>
      <c r="M4" s="51" t="s">
        <v>674</v>
      </c>
      <c r="N4" s="51"/>
      <c r="Q4" s="4" t="s">
        <v>697</v>
      </c>
      <c r="R4" s="51" t="s">
        <v>674</v>
      </c>
      <c r="S4" s="51"/>
    </row>
    <row r="5" spans="2:19" x14ac:dyDescent="0.25">
      <c r="B5" s="82">
        <v>45295</v>
      </c>
      <c r="C5" s="16" t="s">
        <v>698</v>
      </c>
      <c r="D5" s="296">
        <v>30</v>
      </c>
      <c r="E5" s="16"/>
      <c r="G5" s="16"/>
      <c r="H5" s="297"/>
      <c r="I5" s="82"/>
      <c r="L5" s="82" t="s">
        <v>699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700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701</v>
      </c>
      <c r="R6" s="297">
        <v>100</v>
      </c>
      <c r="S6" s="16"/>
    </row>
    <row r="7" spans="2:19" x14ac:dyDescent="0.25">
      <c r="B7" s="82">
        <v>45306</v>
      </c>
      <c r="C7" s="16" t="s">
        <v>702</v>
      </c>
      <c r="D7" s="18">
        <v>95.38</v>
      </c>
      <c r="E7" s="16"/>
      <c r="G7" s="16"/>
      <c r="H7" s="298"/>
      <c r="I7" s="16"/>
      <c r="L7" s="16" t="s">
        <v>703</v>
      </c>
      <c r="M7" s="298">
        <v>100</v>
      </c>
      <c r="N7" s="16"/>
      <c r="Q7" s="16" t="s">
        <v>703</v>
      </c>
      <c r="R7" s="298">
        <v>100</v>
      </c>
      <c r="S7" s="16"/>
    </row>
    <row r="8" spans="2:19" x14ac:dyDescent="0.25">
      <c r="B8" s="82">
        <v>45306</v>
      </c>
      <c r="C8" s="16" t="s">
        <v>682</v>
      </c>
      <c r="D8" s="18">
        <v>58.94</v>
      </c>
      <c r="E8" s="16"/>
      <c r="G8" s="16"/>
      <c r="H8" s="297"/>
      <c r="I8" s="16"/>
      <c r="L8" s="16" t="s">
        <v>704</v>
      </c>
      <c r="M8" s="297">
        <v>60.48</v>
      </c>
      <c r="N8" s="16"/>
      <c r="Q8" s="16" t="s">
        <v>704</v>
      </c>
      <c r="R8" s="297">
        <v>59.25</v>
      </c>
      <c r="S8" s="16"/>
    </row>
    <row r="9" spans="2:19" x14ac:dyDescent="0.25">
      <c r="B9" s="82">
        <v>45306</v>
      </c>
      <c r="C9" s="16" t="s">
        <v>705</v>
      </c>
      <c r="D9" s="18">
        <v>58.94</v>
      </c>
      <c r="E9" s="16"/>
      <c r="G9" s="16"/>
      <c r="H9" s="298"/>
      <c r="I9" s="16"/>
      <c r="L9" s="16" t="s">
        <v>706</v>
      </c>
      <c r="M9" s="298">
        <v>96.92</v>
      </c>
      <c r="N9" s="16"/>
      <c r="Q9" s="16" t="s">
        <v>706</v>
      </c>
      <c r="R9" s="298">
        <v>95.69</v>
      </c>
      <c r="S9" s="16"/>
    </row>
    <row r="10" spans="2:19" x14ac:dyDescent="0.25">
      <c r="B10" s="82">
        <v>45306</v>
      </c>
      <c r="C10" s="16" t="s">
        <v>707</v>
      </c>
      <c r="D10" s="18">
        <v>59.05</v>
      </c>
      <c r="E10" s="16"/>
      <c r="G10" s="16"/>
      <c r="H10" s="297"/>
      <c r="I10" s="16"/>
      <c r="L10" s="16" t="s">
        <v>708</v>
      </c>
      <c r="M10" s="297">
        <v>60.48</v>
      </c>
      <c r="N10" s="16"/>
      <c r="Q10" s="16" t="s">
        <v>708</v>
      </c>
      <c r="R10" s="297">
        <v>59.25</v>
      </c>
      <c r="S10" s="16"/>
    </row>
    <row r="11" spans="2:19" x14ac:dyDescent="0.25">
      <c r="B11" s="82">
        <v>45306</v>
      </c>
      <c r="C11" s="16" t="s">
        <v>709</v>
      </c>
      <c r="D11" s="299">
        <v>75</v>
      </c>
      <c r="E11" s="16"/>
      <c r="G11" s="16"/>
      <c r="H11" s="298"/>
      <c r="I11" s="16"/>
      <c r="L11" s="16" t="s">
        <v>710</v>
      </c>
      <c r="M11" s="298">
        <v>100</v>
      </c>
      <c r="N11" s="16"/>
      <c r="Q11" s="16" t="s">
        <v>711</v>
      </c>
      <c r="R11" s="298">
        <v>20</v>
      </c>
      <c r="S11" s="16"/>
    </row>
    <row r="12" spans="2:19" x14ac:dyDescent="0.25">
      <c r="B12" s="82">
        <v>45306</v>
      </c>
      <c r="C12" s="16" t="s">
        <v>712</v>
      </c>
      <c r="D12" s="296">
        <v>330</v>
      </c>
      <c r="E12" s="16"/>
      <c r="G12" s="16"/>
      <c r="H12" s="297"/>
      <c r="I12" s="16"/>
      <c r="L12" s="16" t="s">
        <v>713</v>
      </c>
      <c r="M12" s="297">
        <v>60</v>
      </c>
      <c r="N12" s="16"/>
      <c r="Q12" s="16" t="s">
        <v>714</v>
      </c>
      <c r="R12" s="297">
        <v>20</v>
      </c>
      <c r="S12" s="16"/>
    </row>
    <row r="13" spans="2:19" x14ac:dyDescent="0.25">
      <c r="B13" s="82">
        <v>45307</v>
      </c>
      <c r="C13" s="16" t="s">
        <v>715</v>
      </c>
      <c r="D13" s="299">
        <v>20</v>
      </c>
      <c r="E13" s="16"/>
      <c r="G13" s="16"/>
      <c r="H13" s="297"/>
      <c r="I13" s="16"/>
      <c r="L13" s="16" t="s">
        <v>713</v>
      </c>
      <c r="M13" s="297">
        <v>30</v>
      </c>
      <c r="N13" s="16"/>
      <c r="Q13" s="16" t="s">
        <v>716</v>
      </c>
      <c r="R13" s="298">
        <v>15</v>
      </c>
      <c r="S13" s="16"/>
    </row>
    <row r="14" spans="2:19" x14ac:dyDescent="0.25">
      <c r="B14" s="82">
        <v>45307</v>
      </c>
      <c r="C14" s="16" t="s">
        <v>904</v>
      </c>
      <c r="D14" s="299">
        <v>200</v>
      </c>
      <c r="E14" s="16"/>
      <c r="G14" s="16"/>
      <c r="H14" s="298"/>
      <c r="I14" s="16"/>
      <c r="L14" s="16" t="s">
        <v>717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905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930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906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907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931</v>
      </c>
      <c r="D19" s="324">
        <v>64.849999999999994</v>
      </c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932</v>
      </c>
      <c r="D20" s="110">
        <v>79.63</v>
      </c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933</v>
      </c>
      <c r="D21" s="18">
        <v>100</v>
      </c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934</v>
      </c>
      <c r="D22" s="18">
        <v>152.75</v>
      </c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935</v>
      </c>
      <c r="D23" s="18">
        <v>112</v>
      </c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>
        <v>45320</v>
      </c>
      <c r="C24" s="16" t="s">
        <v>952</v>
      </c>
      <c r="D24" s="18">
        <v>200</v>
      </c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2512.54</v>
      </c>
      <c r="E29" s="16"/>
    </row>
    <row r="31" spans="2:19" ht="15" customHeight="1" x14ac:dyDescent="0.25">
      <c r="B31" s="340" t="s">
        <v>130</v>
      </c>
      <c r="C31" s="340"/>
      <c r="D31" s="340"/>
      <c r="G31" s="340" t="s">
        <v>21</v>
      </c>
      <c r="H31" s="340"/>
      <c r="I31" s="340"/>
      <c r="L31" s="340" t="s">
        <v>74</v>
      </c>
      <c r="M31" s="340"/>
      <c r="N31" s="340"/>
      <c r="Q31" s="340" t="s">
        <v>75</v>
      </c>
      <c r="R31" s="340"/>
      <c r="S31" s="340"/>
    </row>
    <row r="32" spans="2:19" ht="15" customHeight="1" x14ac:dyDescent="0.25">
      <c r="B32" s="340"/>
      <c r="C32" s="340"/>
      <c r="D32" s="340"/>
      <c r="G32" s="340"/>
      <c r="H32" s="340"/>
      <c r="I32" s="340"/>
      <c r="L32" s="340"/>
      <c r="M32" s="340"/>
      <c r="N32" s="340"/>
      <c r="Q32" s="340"/>
      <c r="R32" s="340"/>
      <c r="S32" s="340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697</v>
      </c>
      <c r="C34" s="51" t="s">
        <v>674</v>
      </c>
      <c r="D34" s="51"/>
      <c r="G34" s="4" t="s">
        <v>697</v>
      </c>
      <c r="H34" s="51" t="s">
        <v>674</v>
      </c>
      <c r="I34" s="51" t="s">
        <v>718</v>
      </c>
      <c r="L34" s="4" t="s">
        <v>697</v>
      </c>
      <c r="M34" s="51" t="s">
        <v>674</v>
      </c>
      <c r="N34" s="51"/>
      <c r="P34" s="51" t="s">
        <v>2</v>
      </c>
      <c r="Q34" s="4" t="s">
        <v>697</v>
      </c>
      <c r="R34" s="51" t="s">
        <v>674</v>
      </c>
      <c r="S34" s="51"/>
    </row>
    <row r="35" spans="2:19" x14ac:dyDescent="0.25">
      <c r="B35" s="16" t="s">
        <v>719</v>
      </c>
      <c r="C35" s="297">
        <v>100</v>
      </c>
      <c r="D35" s="16"/>
      <c r="G35" s="16" t="s">
        <v>720</v>
      </c>
      <c r="H35" s="297">
        <v>100</v>
      </c>
      <c r="I35" s="16"/>
      <c r="L35" s="16" t="s">
        <v>721</v>
      </c>
      <c r="M35" s="297">
        <v>20</v>
      </c>
      <c r="N35" s="16"/>
      <c r="P35" s="16"/>
      <c r="Q35" s="82" t="s">
        <v>722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723</v>
      </c>
      <c r="H36" s="297">
        <v>10</v>
      </c>
      <c r="I36" s="16"/>
      <c r="L36" s="16" t="s">
        <v>724</v>
      </c>
      <c r="M36" s="297">
        <v>95.61</v>
      </c>
      <c r="N36" s="16"/>
      <c r="P36" s="16"/>
      <c r="Q36" s="16" t="s">
        <v>725</v>
      </c>
      <c r="R36" s="297">
        <v>59.09</v>
      </c>
      <c r="S36" s="16"/>
    </row>
    <row r="37" spans="2:19" x14ac:dyDescent="0.25">
      <c r="B37" s="16" t="s">
        <v>726</v>
      </c>
      <c r="C37" s="298">
        <v>10</v>
      </c>
      <c r="D37" s="16"/>
      <c r="G37" s="16" t="s">
        <v>727</v>
      </c>
      <c r="H37" s="298">
        <v>40</v>
      </c>
      <c r="I37" s="16"/>
      <c r="L37" s="16" t="s">
        <v>728</v>
      </c>
      <c r="M37" s="298">
        <v>59.14</v>
      </c>
      <c r="N37" s="16"/>
      <c r="P37" s="16"/>
      <c r="Q37" s="16" t="s">
        <v>729</v>
      </c>
      <c r="R37" s="298">
        <v>59.09</v>
      </c>
      <c r="S37" s="16"/>
    </row>
    <row r="38" spans="2:19" x14ac:dyDescent="0.25">
      <c r="B38" s="16" t="s">
        <v>730</v>
      </c>
      <c r="C38" s="297">
        <v>50</v>
      </c>
      <c r="D38" s="16"/>
      <c r="G38" s="16" t="s">
        <v>731</v>
      </c>
      <c r="H38" s="297">
        <v>20</v>
      </c>
      <c r="I38" s="16"/>
      <c r="L38" s="16" t="s">
        <v>690</v>
      </c>
      <c r="M38" s="297">
        <v>59.14</v>
      </c>
      <c r="N38" s="16"/>
      <c r="P38" s="16"/>
      <c r="Q38" s="16" t="s">
        <v>732</v>
      </c>
      <c r="R38" s="297">
        <v>59.09</v>
      </c>
      <c r="S38" s="16"/>
    </row>
    <row r="39" spans="2:19" x14ac:dyDescent="0.25">
      <c r="B39" s="16" t="s">
        <v>733</v>
      </c>
      <c r="C39" s="298">
        <v>20</v>
      </c>
      <c r="D39" s="16"/>
      <c r="G39" s="16" t="s">
        <v>734</v>
      </c>
      <c r="H39" s="298">
        <v>100</v>
      </c>
      <c r="I39" s="16">
        <v>1326</v>
      </c>
      <c r="L39" s="16" t="s">
        <v>735</v>
      </c>
      <c r="M39" s="298">
        <v>59.14</v>
      </c>
      <c r="N39" s="16"/>
      <c r="P39" s="82">
        <v>45149</v>
      </c>
      <c r="Q39" s="16" t="s">
        <v>736</v>
      </c>
      <c r="R39" s="298">
        <v>657.15</v>
      </c>
      <c r="S39" s="16"/>
    </row>
    <row r="40" spans="2:19" x14ac:dyDescent="0.25">
      <c r="B40" s="16" t="s">
        <v>737</v>
      </c>
      <c r="C40" s="297">
        <v>10</v>
      </c>
      <c r="D40" s="16"/>
      <c r="G40" s="16" t="s">
        <v>738</v>
      </c>
      <c r="H40" s="297">
        <v>31.25</v>
      </c>
      <c r="I40" s="16"/>
      <c r="L40" s="16" t="s">
        <v>739</v>
      </c>
      <c r="M40" s="297">
        <v>100</v>
      </c>
      <c r="N40" s="16"/>
      <c r="P40" s="82">
        <v>45146</v>
      </c>
      <c r="Q40" s="16" t="s">
        <v>740</v>
      </c>
      <c r="R40" s="297">
        <v>350</v>
      </c>
      <c r="S40" s="16"/>
    </row>
    <row r="41" spans="2:19" x14ac:dyDescent="0.25">
      <c r="B41" s="16" t="s">
        <v>741</v>
      </c>
      <c r="C41" s="298">
        <v>7</v>
      </c>
      <c r="D41" s="16"/>
      <c r="G41" s="82" t="s">
        <v>742</v>
      </c>
      <c r="H41" s="298">
        <v>100</v>
      </c>
      <c r="I41" s="16"/>
      <c r="L41" s="16" t="s">
        <v>743</v>
      </c>
      <c r="M41" s="298">
        <v>50</v>
      </c>
      <c r="N41" s="16"/>
      <c r="P41" s="82">
        <v>45149</v>
      </c>
      <c r="Q41" s="16" t="s">
        <v>744</v>
      </c>
      <c r="R41" s="298">
        <v>3150.79</v>
      </c>
      <c r="S41" s="16"/>
    </row>
    <row r="42" spans="2:19" x14ac:dyDescent="0.25">
      <c r="B42" s="16" t="s">
        <v>745</v>
      </c>
      <c r="C42" s="297">
        <v>58.92</v>
      </c>
      <c r="D42" s="16"/>
      <c r="G42" s="16" t="s">
        <v>723</v>
      </c>
      <c r="H42" s="297">
        <v>10</v>
      </c>
      <c r="I42" s="16"/>
      <c r="L42" s="16" t="s">
        <v>734</v>
      </c>
      <c r="M42" s="297">
        <v>100</v>
      </c>
      <c r="N42" s="16"/>
      <c r="P42" s="82">
        <v>45155</v>
      </c>
      <c r="Q42" s="16" t="s">
        <v>746</v>
      </c>
      <c r="R42" s="297">
        <v>160</v>
      </c>
      <c r="S42" s="16"/>
    </row>
    <row r="43" spans="2:19" x14ac:dyDescent="0.25">
      <c r="B43" s="16" t="s">
        <v>747</v>
      </c>
      <c r="C43" s="297">
        <v>58.92</v>
      </c>
      <c r="D43" s="16"/>
      <c r="G43" s="16" t="s">
        <v>748</v>
      </c>
      <c r="H43" s="297">
        <v>50</v>
      </c>
      <c r="I43" s="16"/>
      <c r="L43" s="16" t="s">
        <v>749</v>
      </c>
      <c r="M43" s="297">
        <v>17</v>
      </c>
      <c r="N43" s="16"/>
      <c r="P43" s="82">
        <v>45155</v>
      </c>
      <c r="Q43" s="16" t="s">
        <v>750</v>
      </c>
      <c r="R43" s="297">
        <v>73.599999999999994</v>
      </c>
      <c r="S43" s="16"/>
    </row>
    <row r="44" spans="2:19" x14ac:dyDescent="0.25">
      <c r="B44" s="16" t="s">
        <v>751</v>
      </c>
      <c r="C44" s="298">
        <v>40.21</v>
      </c>
      <c r="D44" s="16"/>
      <c r="G44" s="16" t="s">
        <v>752</v>
      </c>
      <c r="H44" s="298">
        <v>8.9499999999999993</v>
      </c>
      <c r="I44" s="16"/>
      <c r="L44" s="16" t="s">
        <v>753</v>
      </c>
      <c r="M44" s="298">
        <v>5</v>
      </c>
      <c r="N44" s="16"/>
      <c r="P44" s="82">
        <v>45156</v>
      </c>
      <c r="Q44" s="16" t="s">
        <v>754</v>
      </c>
      <c r="R44" s="298">
        <v>217</v>
      </c>
      <c r="S44" s="16"/>
    </row>
    <row r="45" spans="2:19" x14ac:dyDescent="0.25">
      <c r="B45" s="16" t="s">
        <v>755</v>
      </c>
      <c r="C45" s="18">
        <v>95.36</v>
      </c>
      <c r="D45" s="16"/>
      <c r="G45" s="16" t="s">
        <v>756</v>
      </c>
      <c r="H45" s="298">
        <v>15</v>
      </c>
      <c r="I45" s="16"/>
      <c r="L45" s="16" t="s">
        <v>757</v>
      </c>
      <c r="M45" s="298">
        <v>52.59</v>
      </c>
      <c r="N45" s="16"/>
      <c r="P45" s="82">
        <v>45167</v>
      </c>
      <c r="Q45" s="16" t="s">
        <v>758</v>
      </c>
      <c r="R45" s="298">
        <v>150</v>
      </c>
      <c r="S45" s="16"/>
    </row>
    <row r="46" spans="2:19" x14ac:dyDescent="0.25">
      <c r="B46" s="16" t="s">
        <v>737</v>
      </c>
      <c r="C46" s="18">
        <v>10</v>
      </c>
      <c r="D46" s="16"/>
      <c r="G46" s="16" t="s">
        <v>759</v>
      </c>
      <c r="H46" s="18">
        <v>95.57</v>
      </c>
      <c r="I46" s="16"/>
      <c r="L46" s="16"/>
      <c r="M46" s="298"/>
      <c r="N46" s="16"/>
      <c r="P46" s="82">
        <v>45167</v>
      </c>
      <c r="Q46" s="16" t="s">
        <v>760</v>
      </c>
      <c r="R46" s="298">
        <v>100</v>
      </c>
      <c r="S46" s="16"/>
    </row>
    <row r="47" spans="2:19" x14ac:dyDescent="0.25">
      <c r="B47" s="16" t="s">
        <v>761</v>
      </c>
      <c r="C47" s="298">
        <v>60</v>
      </c>
      <c r="D47" s="16"/>
      <c r="G47" s="16" t="s">
        <v>762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763</v>
      </c>
      <c r="R47" s="298">
        <v>821.55</v>
      </c>
      <c r="S47" s="16"/>
    </row>
    <row r="48" spans="2:19" x14ac:dyDescent="0.25">
      <c r="B48" s="16" t="s">
        <v>764</v>
      </c>
      <c r="C48" s="18">
        <v>10</v>
      </c>
      <c r="D48" s="16"/>
      <c r="G48" s="16" t="s">
        <v>747</v>
      </c>
      <c r="H48" s="18">
        <v>59.13</v>
      </c>
      <c r="I48" s="16"/>
      <c r="L48" s="16"/>
      <c r="M48" s="18"/>
      <c r="N48" s="16"/>
      <c r="P48" s="82">
        <v>45169</v>
      </c>
      <c r="Q48" s="16" t="s">
        <v>765</v>
      </c>
      <c r="R48" s="18">
        <v>53</v>
      </c>
      <c r="S48" s="16"/>
    </row>
    <row r="49" spans="1:19" x14ac:dyDescent="0.25">
      <c r="B49" s="16" t="s">
        <v>766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767</v>
      </c>
      <c r="R49" s="18">
        <v>90</v>
      </c>
      <c r="S49" s="16"/>
    </row>
    <row r="50" spans="1:19" x14ac:dyDescent="0.25">
      <c r="B50" s="16" t="s">
        <v>768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769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40" t="s">
        <v>97</v>
      </c>
      <c r="C54" s="340"/>
      <c r="D54" s="340"/>
      <c r="G54" s="340" t="s">
        <v>167</v>
      </c>
      <c r="H54" s="340"/>
      <c r="I54" s="340"/>
      <c r="L54" s="340" t="s">
        <v>102</v>
      </c>
      <c r="M54" s="340"/>
      <c r="N54" s="340"/>
      <c r="Q54" s="340" t="s">
        <v>203</v>
      </c>
      <c r="R54" s="340"/>
      <c r="S54" s="340"/>
    </row>
    <row r="55" spans="1:19" x14ac:dyDescent="0.25">
      <c r="B55" s="340"/>
      <c r="C55" s="340"/>
      <c r="D55" s="340"/>
      <c r="G55" s="340"/>
      <c r="H55" s="340"/>
      <c r="I55" s="340"/>
      <c r="L55" s="340"/>
      <c r="M55" s="340"/>
      <c r="N55" s="340"/>
      <c r="Q55" s="340"/>
      <c r="R55" s="340"/>
      <c r="S55" s="340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697</v>
      </c>
      <c r="C57" s="51" t="s">
        <v>674</v>
      </c>
      <c r="D57" s="51"/>
      <c r="F57" s="51" t="s">
        <v>2</v>
      </c>
      <c r="G57" s="4" t="s">
        <v>697</v>
      </c>
      <c r="H57" s="51" t="s">
        <v>674</v>
      </c>
      <c r="I57" s="51"/>
      <c r="K57" s="51" t="s">
        <v>2</v>
      </c>
      <c r="L57" s="4" t="s">
        <v>697</v>
      </c>
      <c r="M57" s="51" t="s">
        <v>674</v>
      </c>
      <c r="N57" s="51"/>
      <c r="P57" s="51" t="s">
        <v>2</v>
      </c>
      <c r="Q57" s="4" t="s">
        <v>697</v>
      </c>
      <c r="R57" s="51" t="s">
        <v>674</v>
      </c>
      <c r="S57" s="51"/>
    </row>
    <row r="58" spans="1:19" x14ac:dyDescent="0.25">
      <c r="A58" s="82">
        <v>45139</v>
      </c>
      <c r="B58" s="16" t="s">
        <v>770</v>
      </c>
      <c r="C58" s="297">
        <v>20</v>
      </c>
      <c r="D58" s="16"/>
      <c r="F58" s="82">
        <v>45201</v>
      </c>
      <c r="G58" s="16" t="s">
        <v>771</v>
      </c>
      <c r="H58" s="297">
        <v>189</v>
      </c>
      <c r="I58" s="16"/>
      <c r="K58" s="82">
        <v>45232</v>
      </c>
      <c r="L58" s="16" t="s">
        <v>772</v>
      </c>
      <c r="M58" s="297">
        <v>60</v>
      </c>
      <c r="N58" s="16"/>
      <c r="P58" s="82">
        <v>45264</v>
      </c>
      <c r="Q58" s="16" t="s">
        <v>773</v>
      </c>
      <c r="R58" s="297">
        <v>660</v>
      </c>
      <c r="S58" s="16"/>
    </row>
    <row r="59" spans="1:19" x14ac:dyDescent="0.25">
      <c r="A59" s="82">
        <v>45175</v>
      </c>
      <c r="B59" s="16" t="s">
        <v>702</v>
      </c>
      <c r="C59" s="297">
        <v>95.54</v>
      </c>
      <c r="D59" s="16"/>
      <c r="F59" s="82">
        <v>45203</v>
      </c>
      <c r="G59" s="16" t="s">
        <v>774</v>
      </c>
      <c r="H59" s="297">
        <v>118</v>
      </c>
      <c r="I59" s="16"/>
      <c r="K59" s="82">
        <v>45236</v>
      </c>
      <c r="L59" s="16" t="s">
        <v>775</v>
      </c>
      <c r="M59" s="298">
        <v>50</v>
      </c>
      <c r="N59" s="16"/>
      <c r="P59" s="82">
        <v>45266</v>
      </c>
      <c r="Q59" s="16" t="s">
        <v>776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776</v>
      </c>
      <c r="H60" s="297">
        <v>95.54</v>
      </c>
      <c r="I60" s="16"/>
      <c r="K60" s="82">
        <v>45236</v>
      </c>
      <c r="L60" s="16" t="s">
        <v>777</v>
      </c>
      <c r="M60" s="297">
        <v>150</v>
      </c>
      <c r="N60" s="16"/>
      <c r="P60" s="82">
        <v>45266</v>
      </c>
      <c r="Q60" s="16" t="s">
        <v>778</v>
      </c>
      <c r="R60" s="298">
        <v>59.1</v>
      </c>
      <c r="S60" s="16"/>
    </row>
    <row r="61" spans="1:19" x14ac:dyDescent="0.25">
      <c r="A61" s="82">
        <v>45175</v>
      </c>
      <c r="B61" s="16" t="s">
        <v>683</v>
      </c>
      <c r="C61" s="297">
        <v>59.1</v>
      </c>
      <c r="D61" s="16"/>
      <c r="F61" s="82">
        <v>45175</v>
      </c>
      <c r="G61" s="16" t="s">
        <v>778</v>
      </c>
      <c r="H61" s="298">
        <v>59.1</v>
      </c>
      <c r="I61" s="16"/>
      <c r="K61" s="82">
        <v>45236</v>
      </c>
      <c r="L61" s="16" t="s">
        <v>779</v>
      </c>
      <c r="M61" s="298">
        <v>20</v>
      </c>
      <c r="N61" s="16"/>
      <c r="P61" s="82">
        <v>45266</v>
      </c>
      <c r="Q61" s="16" t="s">
        <v>780</v>
      </c>
      <c r="R61" s="297">
        <v>59.1</v>
      </c>
      <c r="S61" s="16"/>
    </row>
    <row r="62" spans="1:19" x14ac:dyDescent="0.25">
      <c r="A62" s="82">
        <v>45175</v>
      </c>
      <c r="B62" s="16" t="s">
        <v>781</v>
      </c>
      <c r="C62" s="298">
        <v>59.1</v>
      </c>
      <c r="D62" s="16"/>
      <c r="F62" s="82">
        <v>45175</v>
      </c>
      <c r="G62" s="16" t="s">
        <v>780</v>
      </c>
      <c r="H62" s="297">
        <v>59.1</v>
      </c>
      <c r="I62" s="16"/>
      <c r="K62" s="82">
        <v>45237</v>
      </c>
      <c r="L62" s="16" t="s">
        <v>711</v>
      </c>
      <c r="M62" s="298">
        <v>90</v>
      </c>
      <c r="N62" s="16"/>
      <c r="P62" s="82">
        <v>45266</v>
      </c>
      <c r="Q62" s="16" t="s">
        <v>782</v>
      </c>
      <c r="R62" s="298">
        <v>62.72</v>
      </c>
      <c r="S62" s="16"/>
    </row>
    <row r="63" spans="1:19" x14ac:dyDescent="0.25">
      <c r="A63" s="82">
        <v>45184</v>
      </c>
      <c r="B63" s="16" t="s">
        <v>783</v>
      </c>
      <c r="C63" s="297">
        <v>200</v>
      </c>
      <c r="D63" s="16"/>
      <c r="F63" s="82">
        <v>45175</v>
      </c>
      <c r="G63" s="16" t="s">
        <v>784</v>
      </c>
      <c r="H63" s="298">
        <v>59.1</v>
      </c>
      <c r="I63" s="16"/>
      <c r="K63" s="82">
        <v>45238</v>
      </c>
      <c r="L63" s="16" t="s">
        <v>776</v>
      </c>
      <c r="M63" s="297">
        <v>95.54</v>
      </c>
      <c r="N63" s="16"/>
      <c r="P63" s="82">
        <v>45268</v>
      </c>
      <c r="Q63" s="16" t="s">
        <v>785</v>
      </c>
      <c r="R63" s="297">
        <v>750</v>
      </c>
      <c r="S63" s="16"/>
    </row>
    <row r="64" spans="1:19" x14ac:dyDescent="0.25">
      <c r="A64" s="82">
        <v>45188</v>
      </c>
      <c r="B64" s="16" t="s">
        <v>786</v>
      </c>
      <c r="C64" s="298">
        <v>4395.9399999999996</v>
      </c>
      <c r="D64" s="16"/>
      <c r="F64" s="82">
        <v>45212</v>
      </c>
      <c r="G64" s="16" t="s">
        <v>787</v>
      </c>
      <c r="H64" s="298">
        <v>270</v>
      </c>
      <c r="I64" s="16"/>
      <c r="K64" s="82">
        <v>45238</v>
      </c>
      <c r="L64" s="16" t="s">
        <v>778</v>
      </c>
      <c r="M64" s="298">
        <v>59.1</v>
      </c>
      <c r="N64" s="16"/>
      <c r="P64" s="82">
        <v>45272</v>
      </c>
      <c r="Q64" s="16" t="s">
        <v>785</v>
      </c>
      <c r="R64" s="298">
        <v>536</v>
      </c>
      <c r="S64" s="16"/>
    </row>
    <row r="65" spans="1:19" x14ac:dyDescent="0.25">
      <c r="A65" s="82">
        <v>45190</v>
      </c>
      <c r="B65" s="16" t="s">
        <v>788</v>
      </c>
      <c r="C65" s="297">
        <v>217</v>
      </c>
      <c r="D65" s="16"/>
      <c r="F65" s="82">
        <v>45217</v>
      </c>
      <c r="G65" s="16" t="s">
        <v>789</v>
      </c>
      <c r="H65" s="110">
        <v>166.83</v>
      </c>
      <c r="I65" s="16"/>
      <c r="K65" s="82">
        <v>45238</v>
      </c>
      <c r="L65" s="16" t="s">
        <v>780</v>
      </c>
      <c r="M65" s="297">
        <v>59.1</v>
      </c>
      <c r="N65" s="16"/>
      <c r="P65" s="82">
        <v>45275</v>
      </c>
      <c r="Q65" s="16" t="s">
        <v>785</v>
      </c>
      <c r="R65" s="297">
        <v>810</v>
      </c>
      <c r="S65" s="16"/>
    </row>
    <row r="66" spans="1:19" x14ac:dyDescent="0.25">
      <c r="A66" s="82">
        <v>45197</v>
      </c>
      <c r="B66" s="16" t="s">
        <v>790</v>
      </c>
      <c r="C66" s="297">
        <v>25</v>
      </c>
      <c r="D66" s="16"/>
      <c r="F66" s="82">
        <v>45218</v>
      </c>
      <c r="G66" s="16" t="s">
        <v>698</v>
      </c>
      <c r="H66" s="297">
        <v>30</v>
      </c>
      <c r="I66" s="16"/>
      <c r="K66" s="82">
        <v>45238</v>
      </c>
      <c r="L66" s="16" t="s">
        <v>784</v>
      </c>
      <c r="M66" s="298">
        <v>59.1</v>
      </c>
      <c r="N66" s="16"/>
      <c r="P66" s="82">
        <v>45278</v>
      </c>
      <c r="Q66" s="16" t="s">
        <v>791</v>
      </c>
      <c r="R66" s="298">
        <v>180</v>
      </c>
      <c r="S66" s="16"/>
    </row>
    <row r="67" spans="1:19" x14ac:dyDescent="0.25">
      <c r="A67" s="82">
        <v>45197</v>
      </c>
      <c r="B67" s="16" t="s">
        <v>792</v>
      </c>
      <c r="C67" s="298">
        <v>20</v>
      </c>
      <c r="D67" s="16"/>
      <c r="F67" s="82">
        <v>45218</v>
      </c>
      <c r="G67" s="16" t="s">
        <v>793</v>
      </c>
      <c r="H67" s="298">
        <v>50</v>
      </c>
      <c r="I67" s="16"/>
      <c r="K67" s="82">
        <v>45238</v>
      </c>
      <c r="L67" s="16" t="s">
        <v>794</v>
      </c>
      <c r="M67" s="298">
        <v>270</v>
      </c>
      <c r="N67" s="16"/>
      <c r="P67" s="82">
        <v>45279</v>
      </c>
      <c r="Q67" s="16" t="s">
        <v>795</v>
      </c>
      <c r="R67" s="298">
        <v>60</v>
      </c>
      <c r="S67" s="16"/>
    </row>
    <row r="68" spans="1:19" x14ac:dyDescent="0.25">
      <c r="A68" s="82">
        <v>45198</v>
      </c>
      <c r="B68" s="16" t="s">
        <v>796</v>
      </c>
      <c r="C68" s="18">
        <v>200</v>
      </c>
      <c r="D68" s="16"/>
      <c r="F68" s="82">
        <v>45223</v>
      </c>
      <c r="G68" s="16" t="s">
        <v>797</v>
      </c>
      <c r="H68" s="297">
        <v>18</v>
      </c>
      <c r="I68" s="16"/>
      <c r="K68" s="82">
        <v>45238</v>
      </c>
      <c r="L68" s="16" t="s">
        <v>798</v>
      </c>
      <c r="M68" s="18">
        <v>109.5</v>
      </c>
      <c r="N68" s="16"/>
      <c r="P68" s="82">
        <v>45281</v>
      </c>
      <c r="Q68" s="16" t="s">
        <v>799</v>
      </c>
      <c r="R68" s="18">
        <v>500</v>
      </c>
      <c r="S68" s="16"/>
    </row>
    <row r="69" spans="1:19" x14ac:dyDescent="0.25">
      <c r="A69" s="82">
        <v>45198</v>
      </c>
      <c r="B69" s="16" t="s">
        <v>800</v>
      </c>
      <c r="C69" s="18">
        <v>189</v>
      </c>
      <c r="D69" s="16"/>
      <c r="F69" s="82">
        <v>45223</v>
      </c>
      <c r="G69" s="16" t="s">
        <v>801</v>
      </c>
      <c r="H69" s="297">
        <v>100</v>
      </c>
      <c r="I69" s="16"/>
      <c r="K69" s="82">
        <v>45240</v>
      </c>
      <c r="L69" s="16" t="s">
        <v>802</v>
      </c>
      <c r="M69" s="18">
        <v>500</v>
      </c>
      <c r="N69" s="16"/>
      <c r="P69" s="82">
        <v>45282</v>
      </c>
      <c r="Q69" s="16" t="s">
        <v>803</v>
      </c>
      <c r="R69" s="18">
        <v>300</v>
      </c>
      <c r="S69" s="16"/>
    </row>
    <row r="70" spans="1:19" x14ac:dyDescent="0.25">
      <c r="A70" s="82">
        <v>45198</v>
      </c>
      <c r="B70" s="16" t="s">
        <v>804</v>
      </c>
      <c r="C70" s="18">
        <v>133.6</v>
      </c>
      <c r="D70" s="16"/>
      <c r="F70" s="82">
        <v>45223</v>
      </c>
      <c r="G70" s="16" t="s">
        <v>805</v>
      </c>
      <c r="H70" s="298">
        <v>140</v>
      </c>
      <c r="I70" s="16"/>
      <c r="K70" s="82">
        <v>45245</v>
      </c>
      <c r="L70" s="16" t="s">
        <v>806</v>
      </c>
      <c r="M70" s="18">
        <v>50</v>
      </c>
      <c r="N70" s="16"/>
      <c r="P70" s="82">
        <v>45288</v>
      </c>
      <c r="Q70" s="16" t="s">
        <v>807</v>
      </c>
      <c r="R70" s="18">
        <v>250</v>
      </c>
      <c r="S70" s="16"/>
    </row>
    <row r="71" spans="1:19" x14ac:dyDescent="0.25">
      <c r="A71" s="82">
        <v>45199</v>
      </c>
      <c r="B71" s="16" t="s">
        <v>808</v>
      </c>
      <c r="C71" s="18">
        <v>100</v>
      </c>
      <c r="D71" s="16"/>
      <c r="F71" s="82">
        <v>45223</v>
      </c>
      <c r="G71" s="16" t="s">
        <v>809</v>
      </c>
      <c r="H71" s="18">
        <v>220</v>
      </c>
      <c r="I71" s="16"/>
      <c r="K71" s="82">
        <v>45245</v>
      </c>
      <c r="L71" s="16" t="s">
        <v>810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811</v>
      </c>
      <c r="H72" s="18">
        <v>20</v>
      </c>
      <c r="I72" s="16"/>
      <c r="K72" s="82">
        <v>45245</v>
      </c>
      <c r="L72" s="16" t="s">
        <v>812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813</v>
      </c>
      <c r="H73" s="18">
        <v>20</v>
      </c>
      <c r="I73" s="16"/>
      <c r="K73" s="82">
        <v>45252</v>
      </c>
      <c r="L73" s="16" t="s">
        <v>814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815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816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817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818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819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820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D9" sqref="D9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40" t="s">
        <v>0</v>
      </c>
      <c r="B1" s="340"/>
      <c r="C1" s="340"/>
      <c r="F1" s="340" t="s">
        <v>1</v>
      </c>
      <c r="G1" s="340"/>
      <c r="H1" s="340"/>
      <c r="K1" s="340" t="s">
        <v>18</v>
      </c>
      <c r="L1" s="340"/>
      <c r="M1" s="340"/>
      <c r="O1" s="340" t="s">
        <v>673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697</v>
      </c>
      <c r="B4" s="51" t="s">
        <v>674</v>
      </c>
      <c r="C4" s="51"/>
      <c r="F4" s="4" t="s">
        <v>697</v>
      </c>
      <c r="G4" s="51" t="s">
        <v>674</v>
      </c>
      <c r="H4" s="51"/>
      <c r="K4" s="4" t="s">
        <v>697</v>
      </c>
      <c r="L4" s="51" t="s">
        <v>674</v>
      </c>
      <c r="M4" s="51"/>
      <c r="O4" s="4" t="s">
        <v>821</v>
      </c>
      <c r="P4" s="51" t="s">
        <v>248</v>
      </c>
      <c r="Q4" s="51" t="s">
        <v>307</v>
      </c>
    </row>
    <row r="5" spans="1:17" x14ac:dyDescent="0.25">
      <c r="A5" s="312" t="s">
        <v>702</v>
      </c>
      <c r="B5" s="297">
        <v>300</v>
      </c>
      <c r="C5" s="16" t="s">
        <v>954</v>
      </c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 t="s">
        <v>702</v>
      </c>
      <c r="B6" s="297">
        <v>400</v>
      </c>
      <c r="C6" s="16" t="s">
        <v>955</v>
      </c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 t="s">
        <v>691</v>
      </c>
      <c r="B7" s="298">
        <v>289.89999999999998</v>
      </c>
      <c r="C7" s="16" t="s">
        <v>955</v>
      </c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 t="s">
        <v>173</v>
      </c>
      <c r="B8" s="297">
        <v>341.24</v>
      </c>
      <c r="C8" s="16" t="s">
        <v>955</v>
      </c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 t="s">
        <v>956</v>
      </c>
      <c r="B9" s="298">
        <v>100</v>
      </c>
      <c r="C9" s="16" t="s">
        <v>955</v>
      </c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 t="s">
        <v>307</v>
      </c>
      <c r="B18" s="18">
        <f>SUM(B5:B17)</f>
        <v>1431.1399999999999</v>
      </c>
      <c r="C18" s="16"/>
      <c r="F18" s="16"/>
      <c r="G18" s="18"/>
      <c r="H18" s="16"/>
      <c r="K18" s="16"/>
      <c r="L18" s="18"/>
      <c r="M18" s="16"/>
      <c r="O18" s="16" t="s">
        <v>823</v>
      </c>
      <c r="P18" s="18"/>
      <c r="Q18" s="16">
        <f>SUM(Q5:Q17)</f>
        <v>0</v>
      </c>
    </row>
    <row r="22" spans="1:17" ht="15" customHeight="1" x14ac:dyDescent="0.25">
      <c r="A22" s="340" t="s">
        <v>130</v>
      </c>
      <c r="B22" s="340"/>
      <c r="C22" s="340"/>
      <c r="F22" s="340" t="s">
        <v>21</v>
      </c>
      <c r="G22" s="340"/>
      <c r="H22" s="340"/>
      <c r="K22" s="340" t="s">
        <v>74</v>
      </c>
      <c r="L22" s="340"/>
      <c r="M22" s="340"/>
      <c r="O22" s="340" t="s">
        <v>75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697</v>
      </c>
      <c r="B25" s="51" t="s">
        <v>824</v>
      </c>
      <c r="C25" s="51"/>
      <c r="F25" s="4" t="s">
        <v>697</v>
      </c>
      <c r="G25" s="51" t="s">
        <v>674</v>
      </c>
      <c r="H25" s="51"/>
      <c r="K25" s="4" t="s">
        <v>697</v>
      </c>
      <c r="L25" s="51" t="s">
        <v>674</v>
      </c>
      <c r="M25" s="51"/>
      <c r="O25" s="4" t="s">
        <v>697</v>
      </c>
      <c r="P25" s="51" t="s">
        <v>674</v>
      </c>
      <c r="Q25" s="51"/>
    </row>
    <row r="26" spans="1:17" x14ac:dyDescent="0.25">
      <c r="A26" s="82" t="s">
        <v>695</v>
      </c>
      <c r="B26" s="297"/>
      <c r="C26" s="16">
        <v>165</v>
      </c>
      <c r="F26" s="16" t="s">
        <v>825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690</v>
      </c>
      <c r="P26" s="297">
        <v>125</v>
      </c>
      <c r="Q26" s="16"/>
    </row>
    <row r="27" spans="1:17" x14ac:dyDescent="0.25">
      <c r="A27" s="16" t="s">
        <v>822</v>
      </c>
      <c r="B27" s="297"/>
      <c r="C27" s="16">
        <v>200</v>
      </c>
      <c r="F27" s="16" t="s">
        <v>690</v>
      </c>
      <c r="G27" s="297">
        <v>100</v>
      </c>
      <c r="H27" s="16"/>
      <c r="K27" s="16" t="s">
        <v>826</v>
      </c>
      <c r="L27" s="297">
        <v>8.76</v>
      </c>
      <c r="M27" s="16"/>
      <c r="O27" s="16" t="s">
        <v>827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825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690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690</v>
      </c>
      <c r="G29" s="297">
        <v>150</v>
      </c>
      <c r="H29" s="16"/>
      <c r="K29" s="16" t="s">
        <v>690</v>
      </c>
      <c r="L29" s="297">
        <v>241.26</v>
      </c>
      <c r="M29" s="16"/>
      <c r="O29" s="16" t="s">
        <v>827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40" t="s">
        <v>97</v>
      </c>
      <c r="B42" s="340"/>
      <c r="C42" s="340"/>
      <c r="F42" s="340" t="s">
        <v>167</v>
      </c>
      <c r="G42" s="340"/>
      <c r="H42" s="340"/>
      <c r="K42" s="340" t="s">
        <v>102</v>
      </c>
      <c r="L42" s="340"/>
      <c r="M42" s="340"/>
      <c r="O42" s="340" t="s">
        <v>203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697</v>
      </c>
      <c r="B45" s="51" t="s">
        <v>674</v>
      </c>
      <c r="C45" s="51"/>
      <c r="F45" s="4" t="s">
        <v>697</v>
      </c>
      <c r="G45" s="51" t="s">
        <v>674</v>
      </c>
      <c r="H45" s="51"/>
      <c r="K45" s="4" t="s">
        <v>697</v>
      </c>
      <c r="L45" s="51" t="s">
        <v>674</v>
      </c>
      <c r="M45" s="51"/>
      <c r="O45" s="4" t="s">
        <v>697</v>
      </c>
      <c r="P45" s="51" t="s">
        <v>674</v>
      </c>
      <c r="Q45" s="51" t="s">
        <v>828</v>
      </c>
    </row>
    <row r="46" spans="1:17" x14ac:dyDescent="0.25">
      <c r="A46" s="16" t="s">
        <v>111</v>
      </c>
      <c r="B46" s="297">
        <v>300</v>
      </c>
      <c r="C46" s="16"/>
      <c r="F46" s="16" t="s">
        <v>829</v>
      </c>
      <c r="G46" s="297">
        <v>200</v>
      </c>
      <c r="H46" s="16"/>
      <c r="K46" s="16" t="s">
        <v>830</v>
      </c>
      <c r="L46" s="297">
        <v>365</v>
      </c>
      <c r="M46" s="16"/>
      <c r="O46" s="16" t="s">
        <v>831</v>
      </c>
      <c r="P46" s="297">
        <v>300</v>
      </c>
      <c r="Q46" s="16"/>
    </row>
    <row r="47" spans="1:17" x14ac:dyDescent="0.25">
      <c r="A47" s="16" t="s">
        <v>781</v>
      </c>
      <c r="B47" s="297">
        <v>250</v>
      </c>
      <c r="C47" s="16"/>
      <c r="F47" s="16" t="s">
        <v>832</v>
      </c>
      <c r="G47" s="297">
        <v>100</v>
      </c>
      <c r="H47" s="16"/>
      <c r="K47" s="16" t="s">
        <v>833</v>
      </c>
      <c r="L47" s="297">
        <v>300</v>
      </c>
      <c r="M47" s="16"/>
      <c r="O47" s="16" t="s">
        <v>834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835</v>
      </c>
      <c r="G48" s="298">
        <v>450</v>
      </c>
      <c r="H48" s="16"/>
      <c r="K48" s="16" t="s">
        <v>836</v>
      </c>
      <c r="L48" s="298">
        <v>250</v>
      </c>
      <c r="M48" s="16"/>
      <c r="O48" s="16" t="s">
        <v>837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838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839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D11" sqref="D11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840</v>
      </c>
      <c r="I2" s="338" t="s">
        <v>841</v>
      </c>
      <c r="J2" s="338"/>
      <c r="K2" s="338"/>
    </row>
    <row r="3" spans="4:12" x14ac:dyDescent="0.25">
      <c r="D3" s="345" t="s">
        <v>0</v>
      </c>
      <c r="E3" s="345"/>
      <c r="H3" s="346" t="s">
        <v>0</v>
      </c>
      <c r="I3" s="346"/>
      <c r="J3" s="346"/>
      <c r="K3" s="346"/>
      <c r="L3" s="346"/>
    </row>
    <row r="4" spans="4:12" x14ac:dyDescent="0.25">
      <c r="D4" s="4" t="s">
        <v>842</v>
      </c>
      <c r="E4" s="4" t="s">
        <v>843</v>
      </c>
      <c r="F4" s="28"/>
      <c r="G4" s="28"/>
      <c r="H4" s="4" t="s">
        <v>228</v>
      </c>
      <c r="I4" s="4" t="s">
        <v>844</v>
      </c>
      <c r="J4" s="4" t="s">
        <v>8</v>
      </c>
      <c r="K4" s="4" t="s">
        <v>845</v>
      </c>
      <c r="L4" s="4"/>
    </row>
    <row r="5" spans="4:12" x14ac:dyDescent="0.25">
      <c r="D5" s="301" t="s">
        <v>846</v>
      </c>
      <c r="E5" s="10">
        <f>mensualidades!G23</f>
        <v>1290</v>
      </c>
      <c r="H5" s="16"/>
      <c r="I5" s="16" t="s">
        <v>847</v>
      </c>
      <c r="J5" s="17">
        <v>120</v>
      </c>
      <c r="K5" s="16" t="s">
        <v>947</v>
      </c>
      <c r="L5" s="16"/>
    </row>
    <row r="6" spans="4:12" x14ac:dyDescent="0.25">
      <c r="D6" s="20" t="s">
        <v>848</v>
      </c>
      <c r="E6" s="18">
        <f>agripac!J55</f>
        <v>0</v>
      </c>
      <c r="H6" s="16"/>
      <c r="I6" s="16" t="s">
        <v>849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706.79999999999927</v>
      </c>
      <c r="H7" s="16"/>
      <c r="I7" s="16" t="s">
        <v>850</v>
      </c>
      <c r="J7" s="17">
        <v>33</v>
      </c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851</v>
      </c>
      <c r="J8" s="17">
        <f>NOMINA!B18</f>
        <v>1431.1399999999999</v>
      </c>
      <c r="K8" s="16"/>
      <c r="L8" s="16"/>
    </row>
    <row r="9" spans="4:12" x14ac:dyDescent="0.25">
      <c r="D9" s="20" t="s">
        <v>852</v>
      </c>
      <c r="E9" s="18">
        <f>familia!J24</f>
        <v>69.5</v>
      </c>
      <c r="H9" s="16"/>
      <c r="I9" s="16"/>
      <c r="J9" s="17"/>
      <c r="K9" s="16"/>
      <c r="L9" s="16"/>
    </row>
    <row r="10" spans="4:12" x14ac:dyDescent="0.25">
      <c r="D10" s="20" t="s">
        <v>953</v>
      </c>
      <c r="E10" s="18">
        <f>UNIVIAST!J24</f>
        <v>60.899999999999977</v>
      </c>
      <c r="H10" s="16"/>
      <c r="I10" s="16"/>
      <c r="J10" s="17"/>
      <c r="K10" s="16"/>
      <c r="L10" s="16"/>
    </row>
    <row r="11" spans="4:12" x14ac:dyDescent="0.25">
      <c r="D11" s="20" t="s">
        <v>856</v>
      </c>
      <c r="E11" s="18">
        <f>holtrans!J15</f>
        <v>28.199999999999989</v>
      </c>
      <c r="H11" s="16"/>
      <c r="I11" s="16" t="s">
        <v>857</v>
      </c>
      <c r="J11" s="17">
        <v>241</v>
      </c>
      <c r="K11" s="16"/>
      <c r="L11" s="16"/>
    </row>
    <row r="12" spans="4:12" x14ac:dyDescent="0.25">
      <c r="D12" s="20" t="s">
        <v>858</v>
      </c>
      <c r="E12" s="18">
        <f>nestle!I63</f>
        <v>769.05000000000018</v>
      </c>
      <c r="H12" s="16"/>
      <c r="I12" s="16" t="s">
        <v>859</v>
      </c>
      <c r="J12" s="17">
        <v>36.200000000000003</v>
      </c>
      <c r="K12" s="16"/>
      <c r="L12" s="16"/>
    </row>
    <row r="13" spans="4:12" x14ac:dyDescent="0.25">
      <c r="D13" s="20" t="s">
        <v>860</v>
      </c>
      <c r="E13" s="18">
        <f>'detergente '!I17</f>
        <v>0</v>
      </c>
      <c r="H13" s="16"/>
      <c r="I13" s="16" t="s">
        <v>861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8.7999999999999972</v>
      </c>
      <c r="H14" s="16"/>
      <c r="I14" s="16" t="s">
        <v>804</v>
      </c>
      <c r="J14" s="17">
        <f>'OTROS GASTOS'!D29</f>
        <v>2512.54</v>
      </c>
      <c r="K14" s="16"/>
      <c r="L14" s="16"/>
    </row>
    <row r="15" spans="4:12" x14ac:dyDescent="0.25">
      <c r="D15" s="20" t="s">
        <v>862</v>
      </c>
      <c r="E15" s="18">
        <f>YOBEL!I19</f>
        <v>241.82000000000016</v>
      </c>
      <c r="H15" s="16"/>
      <c r="I15" s="16" t="s">
        <v>872</v>
      </c>
      <c r="J15" s="17"/>
      <c r="K15" s="16"/>
      <c r="L15" s="16"/>
    </row>
    <row r="16" spans="4:12" x14ac:dyDescent="0.25">
      <c r="D16" s="20" t="s">
        <v>863</v>
      </c>
      <c r="E16" s="18">
        <f>aldia!K33</f>
        <v>302.44499999999971</v>
      </c>
      <c r="H16" s="16"/>
      <c r="I16" s="16"/>
      <c r="J16" s="17"/>
      <c r="K16" s="16"/>
      <c r="L16" s="16"/>
    </row>
    <row r="17" spans="4:12" x14ac:dyDescent="0.25">
      <c r="D17" s="20" t="s">
        <v>864</v>
      </c>
      <c r="E17" s="18">
        <f>'plasticos Ester'!I28</f>
        <v>1502</v>
      </c>
      <c r="H17" s="16"/>
      <c r="I17" s="16"/>
      <c r="J17" s="17"/>
      <c r="K17" s="16"/>
      <c r="L17" s="16"/>
    </row>
    <row r="18" spans="4:12" x14ac:dyDescent="0.25">
      <c r="D18" s="20" t="s">
        <v>865</v>
      </c>
      <c r="E18" s="18">
        <f>sear!J26</f>
        <v>21</v>
      </c>
      <c r="H18" s="16"/>
      <c r="I18" s="16"/>
      <c r="J18" s="17"/>
      <c r="K18" s="16"/>
      <c r="L18" s="16"/>
    </row>
    <row r="19" spans="4:12" x14ac:dyDescent="0.25">
      <c r="D19" s="20" t="s">
        <v>866</v>
      </c>
      <c r="E19" s="18">
        <f>'OTROS CLIENTES 2.'!J26</f>
        <v>607.69999999999982</v>
      </c>
      <c r="H19" s="16"/>
      <c r="I19" s="16"/>
      <c r="J19" s="17"/>
      <c r="K19" s="16"/>
      <c r="L19" s="16"/>
    </row>
    <row r="20" spans="4:12" x14ac:dyDescent="0.25">
      <c r="D20" s="20" t="s">
        <v>867</v>
      </c>
      <c r="E20" s="18">
        <f>empetrans!J26</f>
        <v>56</v>
      </c>
      <c r="H20" s="16"/>
      <c r="I20" s="16"/>
      <c r="J20" s="17"/>
      <c r="K20" s="16"/>
      <c r="L20" s="16"/>
    </row>
    <row r="21" spans="4:12" x14ac:dyDescent="0.25">
      <c r="D21" s="20" t="s">
        <v>868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869</v>
      </c>
      <c r="E22" s="18"/>
      <c r="H22" s="16"/>
      <c r="I22" s="16"/>
      <c r="J22" s="17"/>
      <c r="K22" s="16"/>
      <c r="L22" s="16"/>
    </row>
    <row r="23" spans="4:12" x14ac:dyDescent="0.25">
      <c r="D23" s="20" t="s">
        <v>870</v>
      </c>
      <c r="E23" s="18"/>
      <c r="H23" s="16"/>
      <c r="I23" s="16"/>
      <c r="J23" s="17"/>
      <c r="K23" s="16"/>
      <c r="L23" s="16"/>
    </row>
    <row r="24" spans="4:12" x14ac:dyDescent="0.25">
      <c r="D24" s="20" t="s">
        <v>871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872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873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874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914</v>
      </c>
      <c r="E28" s="18">
        <f>BENAVIDES!I36</f>
        <v>37.400000000000091</v>
      </c>
      <c r="H28" s="16"/>
      <c r="I28" s="16"/>
      <c r="J28" s="17"/>
      <c r="K28" s="16"/>
      <c r="L28" s="16"/>
    </row>
    <row r="29" spans="4:12" x14ac:dyDescent="0.25">
      <c r="D29" s="302" t="s">
        <v>915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916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33" t="s">
        <v>515</v>
      </c>
      <c r="E32" s="347">
        <f>SUM(E5:E31)</f>
        <v>7347.9149999999981</v>
      </c>
      <c r="H32" s="16"/>
      <c r="I32" s="16"/>
      <c r="J32" s="348">
        <f>SUM(J5:J31)</f>
        <v>6349.92</v>
      </c>
      <c r="K32" s="16"/>
      <c r="L32" s="16"/>
    </row>
    <row r="33" spans="4:12" x14ac:dyDescent="0.25">
      <c r="D33" s="333"/>
      <c r="E33" s="347"/>
      <c r="H33" s="349" t="s">
        <v>307</v>
      </c>
      <c r="I33" s="349"/>
      <c r="J33" s="348"/>
      <c r="K33" s="16"/>
      <c r="L33" s="16"/>
    </row>
    <row r="38" spans="4:12" x14ac:dyDescent="0.25">
      <c r="D38" s="28" t="s">
        <v>841</v>
      </c>
      <c r="I38" s="338" t="s">
        <v>841</v>
      </c>
      <c r="J38" s="338"/>
      <c r="K38" s="338"/>
    </row>
    <row r="39" spans="4:12" x14ac:dyDescent="0.25">
      <c r="D39" s="345" t="s">
        <v>1</v>
      </c>
      <c r="E39" s="345"/>
      <c r="H39" s="346" t="s">
        <v>1</v>
      </c>
      <c r="I39" s="346"/>
      <c r="J39" s="346"/>
      <c r="K39" s="346"/>
      <c r="L39" s="346"/>
    </row>
    <row r="40" spans="4:12" x14ac:dyDescent="0.25">
      <c r="D40" s="51" t="s">
        <v>842</v>
      </c>
      <c r="E40" s="51" t="s">
        <v>843</v>
      </c>
      <c r="H40" s="303" t="s">
        <v>228</v>
      </c>
      <c r="I40" s="303" t="s">
        <v>844</v>
      </c>
      <c r="J40" s="303" t="s">
        <v>8</v>
      </c>
      <c r="K40" s="303" t="s">
        <v>845</v>
      </c>
      <c r="L40" s="303"/>
    </row>
    <row r="41" spans="4:12" x14ac:dyDescent="0.25">
      <c r="D41" s="301" t="s">
        <v>846</v>
      </c>
      <c r="E41" s="10">
        <f>mensualidades!G21</f>
        <v>0</v>
      </c>
      <c r="H41" s="16"/>
      <c r="I41" s="16" t="s">
        <v>847</v>
      </c>
      <c r="J41" s="17">
        <v>140</v>
      </c>
      <c r="K41" s="16"/>
      <c r="L41" s="16"/>
    </row>
    <row r="42" spans="4:12" x14ac:dyDescent="0.25">
      <c r="D42" s="20" t="s">
        <v>848</v>
      </c>
      <c r="E42" s="18">
        <f>agripac!V56</f>
        <v>0</v>
      </c>
      <c r="H42" s="16"/>
      <c r="I42" s="16" t="s">
        <v>849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850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851</v>
      </c>
      <c r="J44" s="17">
        <v>700</v>
      </c>
      <c r="K44" s="16"/>
      <c r="L44" s="16"/>
    </row>
    <row r="45" spans="4:12" x14ac:dyDescent="0.25">
      <c r="D45" s="20" t="s">
        <v>852</v>
      </c>
      <c r="E45" s="18">
        <f>familia!J52</f>
        <v>0</v>
      </c>
      <c r="H45" s="16"/>
      <c r="I45" s="16" t="s">
        <v>853</v>
      </c>
      <c r="J45" s="17">
        <v>10</v>
      </c>
      <c r="K45" s="16"/>
      <c r="L45" s="16"/>
    </row>
    <row r="46" spans="4:12" x14ac:dyDescent="0.25">
      <c r="D46" s="20" t="s">
        <v>862</v>
      </c>
      <c r="E46" s="18">
        <f>UNIVIAST!V24</f>
        <v>0</v>
      </c>
      <c r="H46" s="16"/>
      <c r="I46" s="16" t="s">
        <v>855</v>
      </c>
      <c r="J46" s="17">
        <v>250</v>
      </c>
      <c r="K46" s="16"/>
      <c r="L46" s="16"/>
    </row>
    <row r="47" spans="4:12" x14ac:dyDescent="0.25">
      <c r="D47" s="20" t="s">
        <v>856</v>
      </c>
      <c r="E47" s="18">
        <f>holtrans!U15</f>
        <v>0</v>
      </c>
      <c r="H47" s="16"/>
      <c r="I47" s="16" t="s">
        <v>857</v>
      </c>
      <c r="J47" s="17">
        <v>200</v>
      </c>
      <c r="K47" s="16"/>
      <c r="L47" s="16"/>
    </row>
    <row r="48" spans="4:12" x14ac:dyDescent="0.25">
      <c r="D48" s="20" t="s">
        <v>858</v>
      </c>
      <c r="E48" s="18">
        <f>nestle!T63</f>
        <v>0</v>
      </c>
      <c r="H48" s="16"/>
      <c r="I48" s="16" t="s">
        <v>875</v>
      </c>
      <c r="J48" s="17">
        <v>470.4</v>
      </c>
      <c r="K48" s="16"/>
      <c r="L48" s="16"/>
    </row>
    <row r="49" spans="4:12" x14ac:dyDescent="0.25">
      <c r="D49" s="20" t="s">
        <v>860</v>
      </c>
      <c r="E49" s="18">
        <f>'detergente '!S17</f>
        <v>0</v>
      </c>
      <c r="H49" s="16"/>
      <c r="I49" s="16" t="s">
        <v>861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804</v>
      </c>
      <c r="J50" s="17">
        <f>'OTROS GASTOS'!H18</f>
        <v>0</v>
      </c>
      <c r="K50" s="16"/>
      <c r="L50" s="16"/>
    </row>
    <row r="51" spans="4:12" x14ac:dyDescent="0.25">
      <c r="D51" s="20" t="s">
        <v>876</v>
      </c>
      <c r="E51" s="18">
        <f>YOBEL!T19</f>
        <v>0</v>
      </c>
      <c r="H51" s="16"/>
      <c r="I51" s="16" t="s">
        <v>877</v>
      </c>
      <c r="J51" s="17">
        <v>36.1</v>
      </c>
      <c r="K51" s="16"/>
      <c r="L51" s="16"/>
    </row>
    <row r="52" spans="4:12" x14ac:dyDescent="0.25">
      <c r="D52" s="20" t="s">
        <v>863</v>
      </c>
      <c r="E52" s="18">
        <f>aldia!Z34</f>
        <v>0</v>
      </c>
      <c r="H52" s="16"/>
      <c r="I52" s="16"/>
      <c r="J52" s="17"/>
      <c r="K52" s="16"/>
      <c r="L52" s="16"/>
    </row>
    <row r="53" spans="4:12" x14ac:dyDescent="0.25">
      <c r="D53" s="20" t="s">
        <v>864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878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866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879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880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869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870</v>
      </c>
      <c r="E59" s="18" t="e">
        <f>#REF!</f>
        <v>#REF!</v>
      </c>
      <c r="H59" s="16"/>
      <c r="I59" s="16"/>
      <c r="J59" s="17"/>
      <c r="K59" s="16"/>
      <c r="L59" s="16"/>
    </row>
    <row r="60" spans="4:12" x14ac:dyDescent="0.25">
      <c r="D60" s="20" t="s">
        <v>871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881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874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33" t="s">
        <v>515</v>
      </c>
      <c r="E63" s="347" t="e">
        <f>SUM(E41:E62)</f>
        <v>#REF!</v>
      </c>
      <c r="H63" s="16"/>
      <c r="I63" s="16"/>
      <c r="J63" s="17"/>
      <c r="K63" s="16"/>
      <c r="L63" s="16"/>
    </row>
    <row r="64" spans="4:12" x14ac:dyDescent="0.25">
      <c r="D64" s="333"/>
      <c r="E64" s="347"/>
      <c r="H64" s="349" t="s">
        <v>307</v>
      </c>
      <c r="I64" s="349"/>
      <c r="J64" s="46">
        <f>SUM(J41:J63)</f>
        <v>2928.5</v>
      </c>
      <c r="K64" s="16"/>
      <c r="L64" s="16"/>
    </row>
    <row r="68" spans="4:12" x14ac:dyDescent="0.25">
      <c r="D68" s="28" t="s">
        <v>882</v>
      </c>
      <c r="I68" s="338" t="s">
        <v>841</v>
      </c>
      <c r="J68" s="338"/>
      <c r="K68" s="338"/>
    </row>
    <row r="69" spans="4:12" x14ac:dyDescent="0.25">
      <c r="D69" s="345" t="s">
        <v>18</v>
      </c>
      <c r="E69" s="345"/>
      <c r="H69" s="346" t="s">
        <v>18</v>
      </c>
      <c r="I69" s="346"/>
      <c r="J69" s="346"/>
      <c r="K69" s="346"/>
      <c r="L69" s="346"/>
    </row>
    <row r="70" spans="4:12" x14ac:dyDescent="0.25">
      <c r="D70" s="51" t="s">
        <v>842</v>
      </c>
      <c r="E70" s="51" t="s">
        <v>843</v>
      </c>
      <c r="H70" s="303" t="s">
        <v>228</v>
      </c>
      <c r="I70" s="303" t="s">
        <v>844</v>
      </c>
      <c r="J70" s="303" t="s">
        <v>8</v>
      </c>
      <c r="K70" s="303" t="s">
        <v>845</v>
      </c>
      <c r="L70" s="303"/>
    </row>
    <row r="71" spans="4:12" x14ac:dyDescent="0.25">
      <c r="D71" s="301" t="s">
        <v>846</v>
      </c>
      <c r="E71" s="10">
        <f>mensualidades!G67</f>
        <v>560</v>
      </c>
      <c r="H71" s="16"/>
      <c r="I71" s="16" t="s">
        <v>847</v>
      </c>
      <c r="J71" s="17">
        <v>140</v>
      </c>
      <c r="K71" s="16">
        <v>1189</v>
      </c>
      <c r="L71" s="16"/>
    </row>
    <row r="72" spans="4:12" x14ac:dyDescent="0.25">
      <c r="D72" s="20" t="s">
        <v>848</v>
      </c>
      <c r="E72" s="18">
        <f>agripac!J117</f>
        <v>0</v>
      </c>
      <c r="H72" s="16"/>
      <c r="I72" s="16" t="s">
        <v>849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850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851</v>
      </c>
      <c r="J74" s="17">
        <v>700</v>
      </c>
      <c r="K74" s="16">
        <v>1194</v>
      </c>
      <c r="L74" s="16"/>
    </row>
    <row r="75" spans="4:12" x14ac:dyDescent="0.25">
      <c r="D75" s="20" t="s">
        <v>852</v>
      </c>
      <c r="E75" s="18">
        <f>familia!J79</f>
        <v>0</v>
      </c>
      <c r="H75" s="16"/>
      <c r="I75" s="16" t="s">
        <v>853</v>
      </c>
      <c r="J75" s="17">
        <v>5</v>
      </c>
      <c r="K75" s="16"/>
      <c r="L75" s="16"/>
    </row>
    <row r="76" spans="4:12" x14ac:dyDescent="0.25">
      <c r="D76" s="20" t="s">
        <v>862</v>
      </c>
      <c r="E76" s="18">
        <f>UNIVIAST!J52</f>
        <v>0</v>
      </c>
      <c r="H76" s="16"/>
      <c r="I76" s="16" t="s">
        <v>855</v>
      </c>
      <c r="J76" s="17">
        <v>150</v>
      </c>
      <c r="K76" s="16">
        <v>1160</v>
      </c>
      <c r="L76" s="16"/>
    </row>
    <row r="77" spans="4:12" x14ac:dyDescent="0.25">
      <c r="D77" s="20" t="s">
        <v>856</v>
      </c>
      <c r="E77" s="18">
        <f>holtrans!J34</f>
        <v>0</v>
      </c>
      <c r="H77" s="16"/>
      <c r="I77" s="16" t="s">
        <v>857</v>
      </c>
      <c r="J77" s="17">
        <v>200</v>
      </c>
      <c r="K77" s="16">
        <v>1136</v>
      </c>
      <c r="L77" s="16"/>
    </row>
    <row r="78" spans="4:12" x14ac:dyDescent="0.25">
      <c r="D78" s="20" t="s">
        <v>858</v>
      </c>
      <c r="E78" s="18">
        <f>nestle!I131</f>
        <v>0</v>
      </c>
      <c r="H78" s="16"/>
      <c r="I78" s="16" t="s">
        <v>875</v>
      </c>
      <c r="J78" s="17">
        <v>470.41</v>
      </c>
      <c r="K78" s="16">
        <v>1184</v>
      </c>
      <c r="L78" s="16"/>
    </row>
    <row r="79" spans="4:12" x14ac:dyDescent="0.25">
      <c r="D79" s="20" t="s">
        <v>860</v>
      </c>
      <c r="E79" s="18">
        <f>'detergente '!I38</f>
        <v>0</v>
      </c>
      <c r="H79" s="16"/>
      <c r="I79" s="16" t="s">
        <v>861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883</v>
      </c>
      <c r="J80" s="17">
        <v>145</v>
      </c>
      <c r="K80" s="16">
        <v>1146</v>
      </c>
      <c r="L80" s="16"/>
    </row>
    <row r="81" spans="4:12" x14ac:dyDescent="0.25">
      <c r="D81" s="20" t="s">
        <v>876</v>
      </c>
      <c r="E81" s="18">
        <f>YOBEL!I41</f>
        <v>0</v>
      </c>
      <c r="H81" s="16"/>
      <c r="I81" s="16" t="s">
        <v>804</v>
      </c>
      <c r="J81" s="17">
        <f>'OTROS GASTOS'!M18</f>
        <v>759.08</v>
      </c>
      <c r="K81" s="16"/>
      <c r="L81" s="16"/>
    </row>
    <row r="82" spans="4:12" x14ac:dyDescent="0.25">
      <c r="D82" s="20" t="s">
        <v>863</v>
      </c>
      <c r="E82" s="18">
        <f>aldia!K62</f>
        <v>0</v>
      </c>
      <c r="H82" s="16"/>
      <c r="I82" s="16" t="s">
        <v>877</v>
      </c>
      <c r="J82" s="17">
        <v>36.04</v>
      </c>
      <c r="K82" s="16" t="s">
        <v>884</v>
      </c>
      <c r="L82" s="16"/>
    </row>
    <row r="83" spans="4:12" x14ac:dyDescent="0.25">
      <c r="D83" s="20" t="s">
        <v>864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878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866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867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880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869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870</v>
      </c>
      <c r="E89" s="18" t="e">
        <f>#REF!</f>
        <v>#REF!</v>
      </c>
      <c r="H89" s="16"/>
      <c r="I89" s="16"/>
      <c r="J89" s="17"/>
      <c r="K89" s="16"/>
      <c r="L89" s="16"/>
    </row>
    <row r="90" spans="4:12" x14ac:dyDescent="0.25">
      <c r="D90" s="20" t="s">
        <v>871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872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873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874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33" t="s">
        <v>515</v>
      </c>
      <c r="E94" s="347" t="e">
        <f>SUM(E71:E93)</f>
        <v>#REF!</v>
      </c>
      <c r="H94" s="349" t="s">
        <v>307</v>
      </c>
      <c r="I94" s="349"/>
      <c r="J94" s="46">
        <f>SUM(J71:J93)</f>
        <v>3693.35</v>
      </c>
      <c r="K94" s="16"/>
      <c r="L94" s="16"/>
    </row>
    <row r="95" spans="4:12" x14ac:dyDescent="0.25">
      <c r="D95" s="333"/>
      <c r="E95" s="347"/>
    </row>
    <row r="99" spans="4:12" x14ac:dyDescent="0.25">
      <c r="I99" s="338" t="s">
        <v>841</v>
      </c>
      <c r="J99" s="338"/>
      <c r="K99" s="338"/>
    </row>
    <row r="100" spans="4:12" x14ac:dyDescent="0.25">
      <c r="D100" s="28" t="s">
        <v>885</v>
      </c>
      <c r="H100" s="346" t="s">
        <v>19</v>
      </c>
      <c r="I100" s="346"/>
      <c r="J100" s="346"/>
      <c r="K100" s="346"/>
      <c r="L100" s="346"/>
    </row>
    <row r="101" spans="4:12" x14ac:dyDescent="0.25">
      <c r="D101" s="345" t="s">
        <v>19</v>
      </c>
      <c r="E101" s="345"/>
      <c r="H101" s="303" t="s">
        <v>228</v>
      </c>
      <c r="I101" s="303" t="s">
        <v>844</v>
      </c>
      <c r="J101" s="303" t="s">
        <v>8</v>
      </c>
      <c r="K101" s="303" t="s">
        <v>845</v>
      </c>
      <c r="L101" s="303"/>
    </row>
    <row r="102" spans="4:12" x14ac:dyDescent="0.25">
      <c r="D102" s="51" t="s">
        <v>842</v>
      </c>
      <c r="E102" s="51" t="s">
        <v>843</v>
      </c>
      <c r="H102" s="16"/>
      <c r="I102" s="16" t="s">
        <v>847</v>
      </c>
      <c r="J102" s="17">
        <v>330</v>
      </c>
      <c r="K102" s="16"/>
      <c r="L102" s="16"/>
    </row>
    <row r="103" spans="4:12" x14ac:dyDescent="0.25">
      <c r="D103" s="301" t="s">
        <v>846</v>
      </c>
      <c r="E103" s="10">
        <f>mensualidades!P67</f>
        <v>590</v>
      </c>
      <c r="H103" s="16"/>
      <c r="I103" s="16" t="s">
        <v>849</v>
      </c>
      <c r="J103" s="17"/>
      <c r="K103" s="16"/>
      <c r="L103" s="16"/>
    </row>
    <row r="104" spans="4:12" x14ac:dyDescent="0.25">
      <c r="D104" s="20" t="s">
        <v>848</v>
      </c>
      <c r="E104" s="18">
        <f>agripac!V118</f>
        <v>523</v>
      </c>
      <c r="H104" s="16"/>
      <c r="I104" s="16" t="s">
        <v>850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851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853</v>
      </c>
      <c r="J106" s="17">
        <v>10</v>
      </c>
      <c r="K106" s="16"/>
      <c r="L106" s="16"/>
    </row>
    <row r="107" spans="4:12" x14ac:dyDescent="0.25">
      <c r="D107" s="20" t="s">
        <v>852</v>
      </c>
      <c r="E107" s="18">
        <f>familia!J111</f>
        <v>0</v>
      </c>
      <c r="H107" s="16"/>
      <c r="I107" s="16" t="s">
        <v>855</v>
      </c>
      <c r="J107" s="17">
        <v>150</v>
      </c>
      <c r="K107" s="16">
        <v>1206</v>
      </c>
      <c r="L107" s="16"/>
    </row>
    <row r="108" spans="4:12" x14ac:dyDescent="0.25">
      <c r="D108" s="20" t="s">
        <v>862</v>
      </c>
      <c r="E108" s="18">
        <f>UNIVIAST!V52</f>
        <v>0</v>
      </c>
      <c r="H108" s="16"/>
      <c r="I108" s="16" t="s">
        <v>857</v>
      </c>
      <c r="J108" s="17">
        <v>200</v>
      </c>
      <c r="K108" s="16">
        <v>1201</v>
      </c>
      <c r="L108" s="16"/>
    </row>
    <row r="109" spans="4:12" x14ac:dyDescent="0.25">
      <c r="D109" s="20" t="s">
        <v>856</v>
      </c>
      <c r="E109" s="18">
        <f>holtrans!U34</f>
        <v>0</v>
      </c>
      <c r="H109" s="16"/>
      <c r="I109" s="16" t="s">
        <v>875</v>
      </c>
      <c r="J109" s="17">
        <v>470.41</v>
      </c>
      <c r="K109" s="16">
        <v>1220</v>
      </c>
      <c r="L109" s="16"/>
    </row>
    <row r="110" spans="4:12" x14ac:dyDescent="0.25">
      <c r="D110" s="20" t="s">
        <v>858</v>
      </c>
      <c r="E110" s="18">
        <f>nestle!T131</f>
        <v>0</v>
      </c>
      <c r="H110" s="16"/>
      <c r="I110" s="16" t="s">
        <v>861</v>
      </c>
      <c r="J110" s="17">
        <v>1138.3399999999999</v>
      </c>
      <c r="K110" s="16"/>
      <c r="L110" s="16"/>
    </row>
    <row r="111" spans="4:12" x14ac:dyDescent="0.25">
      <c r="D111" s="20" t="s">
        <v>860</v>
      </c>
      <c r="E111" s="18">
        <f>'detergente '!I70</f>
        <v>0</v>
      </c>
      <c r="H111" s="16"/>
      <c r="I111" s="16" t="s">
        <v>883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804</v>
      </c>
      <c r="J112" s="17">
        <f>'OTROS GASTOS'!R18</f>
        <v>469.19</v>
      </c>
      <c r="K112" s="16"/>
      <c r="L112" s="16"/>
    </row>
    <row r="113" spans="4:12" x14ac:dyDescent="0.25">
      <c r="D113" s="20" t="s">
        <v>876</v>
      </c>
      <c r="E113" s="18">
        <f>YOBEL!I73</f>
        <v>0</v>
      </c>
      <c r="H113" s="16"/>
      <c r="I113" s="16" t="s">
        <v>877</v>
      </c>
      <c r="J113" s="17">
        <v>36.04</v>
      </c>
      <c r="K113" s="16" t="s">
        <v>884</v>
      </c>
      <c r="L113" s="16"/>
    </row>
    <row r="114" spans="4:12" x14ac:dyDescent="0.25">
      <c r="D114" s="20" t="s">
        <v>863</v>
      </c>
      <c r="E114" s="18">
        <f>aldia!Z63</f>
        <v>0</v>
      </c>
      <c r="H114" s="16"/>
      <c r="I114" s="16" t="s">
        <v>886</v>
      </c>
      <c r="J114" s="17">
        <v>85</v>
      </c>
      <c r="K114" s="16">
        <v>1225</v>
      </c>
      <c r="L114" s="16"/>
    </row>
    <row r="115" spans="4:12" x14ac:dyDescent="0.25">
      <c r="D115" s="20" t="s">
        <v>864</v>
      </c>
      <c r="E115" s="18">
        <f>'plasticos Ester'!S66</f>
        <v>0</v>
      </c>
      <c r="H115" s="16"/>
      <c r="I115" s="16" t="s">
        <v>887</v>
      </c>
      <c r="J115" s="17">
        <f>NOMINA!Q18</f>
        <v>0</v>
      </c>
      <c r="K115" s="16"/>
      <c r="L115" s="16"/>
    </row>
    <row r="116" spans="4:12" x14ac:dyDescent="0.25">
      <c r="D116" s="20" t="s">
        <v>878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866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867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880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869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870</v>
      </c>
      <c r="E121" s="18" t="e">
        <f>#REF!</f>
        <v>#REF!</v>
      </c>
      <c r="H121" s="16"/>
      <c r="I121" s="16"/>
      <c r="J121" s="17"/>
      <c r="K121" s="16"/>
      <c r="L121" s="16"/>
    </row>
    <row r="122" spans="4:12" x14ac:dyDescent="0.25">
      <c r="D122" s="20" t="s">
        <v>871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872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873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874</v>
      </c>
      <c r="E125" s="18">
        <f>IESS!N38</f>
        <v>0</v>
      </c>
      <c r="H125" s="349" t="s">
        <v>307</v>
      </c>
      <c r="I125" s="349"/>
      <c r="J125" s="46">
        <f>SUM(J102:J124)</f>
        <v>3481.4900000000002</v>
      </c>
      <c r="K125" s="16"/>
      <c r="L125" s="16"/>
    </row>
    <row r="126" spans="4:12" x14ac:dyDescent="0.25">
      <c r="D126" s="333" t="s">
        <v>515</v>
      </c>
      <c r="E126" s="347" t="e">
        <f>SUM(E103:E125)</f>
        <v>#REF!</v>
      </c>
    </row>
    <row r="127" spans="4:12" x14ac:dyDescent="0.25">
      <c r="D127" s="333"/>
      <c r="E127" s="347"/>
    </row>
    <row r="129" spans="4:12" x14ac:dyDescent="0.25">
      <c r="I129" s="338" t="s">
        <v>841</v>
      </c>
      <c r="J129" s="338"/>
      <c r="K129" s="338"/>
    </row>
    <row r="130" spans="4:12" x14ac:dyDescent="0.25">
      <c r="D130" s="28" t="s">
        <v>888</v>
      </c>
      <c r="H130" s="346" t="s">
        <v>130</v>
      </c>
      <c r="I130" s="346"/>
      <c r="J130" s="346"/>
      <c r="K130" s="346"/>
      <c r="L130" s="346"/>
    </row>
    <row r="131" spans="4:12" x14ac:dyDescent="0.25">
      <c r="D131" s="345" t="s">
        <v>130</v>
      </c>
      <c r="E131" s="345"/>
      <c r="H131" s="303" t="s">
        <v>228</v>
      </c>
      <c r="I131" s="303" t="s">
        <v>844</v>
      </c>
      <c r="J131" s="303" t="s">
        <v>8</v>
      </c>
      <c r="K131" s="303" t="s">
        <v>845</v>
      </c>
      <c r="L131" s="303"/>
    </row>
    <row r="132" spans="4:12" x14ac:dyDescent="0.25">
      <c r="D132" s="51" t="s">
        <v>842</v>
      </c>
      <c r="E132" s="51" t="s">
        <v>843</v>
      </c>
      <c r="H132" s="16"/>
      <c r="I132" s="16" t="s">
        <v>847</v>
      </c>
      <c r="J132" s="17">
        <v>100</v>
      </c>
      <c r="K132" s="16">
        <v>1290</v>
      </c>
      <c r="L132" s="16"/>
    </row>
    <row r="133" spans="4:12" x14ac:dyDescent="0.25">
      <c r="D133" s="301" t="s">
        <v>846</v>
      </c>
      <c r="E133" s="10">
        <f>mensualidades!G94</f>
        <v>520</v>
      </c>
      <c r="H133" s="16"/>
      <c r="I133" s="16" t="s">
        <v>849</v>
      </c>
      <c r="J133" s="17"/>
      <c r="K133" s="16"/>
      <c r="L133" s="16"/>
    </row>
    <row r="134" spans="4:12" x14ac:dyDescent="0.25">
      <c r="D134" s="20" t="s">
        <v>848</v>
      </c>
      <c r="E134" s="18">
        <f>agripac!J175</f>
        <v>464.51000000000022</v>
      </c>
      <c r="H134" s="16"/>
      <c r="I134" s="16" t="s">
        <v>850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851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853</v>
      </c>
      <c r="J136" s="17"/>
      <c r="K136" s="16"/>
      <c r="L136" s="16"/>
    </row>
    <row r="137" spans="4:12" x14ac:dyDescent="0.25">
      <c r="D137" s="20" t="s">
        <v>852</v>
      </c>
      <c r="E137" s="18">
        <f>familia!J131</f>
        <v>0</v>
      </c>
      <c r="H137" s="16"/>
      <c r="I137" s="16" t="s">
        <v>855</v>
      </c>
      <c r="J137" s="17">
        <v>150</v>
      </c>
      <c r="K137" s="16"/>
      <c r="L137" s="16"/>
    </row>
    <row r="138" spans="4:12" x14ac:dyDescent="0.25">
      <c r="D138" s="20" t="s">
        <v>862</v>
      </c>
      <c r="E138" s="18">
        <f>UNIVIAST!J80</f>
        <v>69.599999999999909</v>
      </c>
      <c r="H138" s="16"/>
      <c r="I138" s="16" t="s">
        <v>857</v>
      </c>
      <c r="J138" s="17">
        <v>200</v>
      </c>
      <c r="K138" s="16"/>
      <c r="L138" s="16"/>
    </row>
    <row r="139" spans="4:12" x14ac:dyDescent="0.25">
      <c r="D139" s="20" t="s">
        <v>856</v>
      </c>
      <c r="E139" s="18">
        <f>holtrans!J52</f>
        <v>0</v>
      </c>
      <c r="H139" s="16"/>
      <c r="I139" s="16" t="s">
        <v>875</v>
      </c>
      <c r="J139" s="17">
        <v>486.64</v>
      </c>
      <c r="K139" s="16"/>
      <c r="L139" s="16"/>
    </row>
    <row r="140" spans="4:12" x14ac:dyDescent="0.25">
      <c r="D140" s="20" t="s">
        <v>858</v>
      </c>
      <c r="E140" s="18">
        <f>nestle!I199</f>
        <v>956.5</v>
      </c>
      <c r="H140" s="16"/>
      <c r="I140" s="16" t="s">
        <v>861</v>
      </c>
      <c r="J140" s="17">
        <v>1168.76</v>
      </c>
      <c r="K140" s="16">
        <v>1250</v>
      </c>
      <c r="L140" s="16"/>
    </row>
    <row r="141" spans="4:12" x14ac:dyDescent="0.25">
      <c r="D141" s="20" t="s">
        <v>860</v>
      </c>
      <c r="E141" s="18">
        <f>'detergente '!I59</f>
        <v>0</v>
      </c>
      <c r="H141" s="16"/>
      <c r="I141" s="16" t="s">
        <v>883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804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876</v>
      </c>
      <c r="E143" s="18">
        <f>YOBEL!I63</f>
        <v>0</v>
      </c>
      <c r="H143" s="16"/>
      <c r="I143" s="16" t="s">
        <v>877</v>
      </c>
      <c r="J143" s="17">
        <v>36.020000000000003</v>
      </c>
      <c r="K143" s="16"/>
      <c r="L143" s="16"/>
    </row>
    <row r="144" spans="4:12" x14ac:dyDescent="0.25">
      <c r="D144" s="20" t="s">
        <v>863</v>
      </c>
      <c r="E144" s="18">
        <f>aldia!K92</f>
        <v>0</v>
      </c>
      <c r="H144" s="16"/>
      <c r="I144" s="16"/>
      <c r="J144" s="17"/>
      <c r="K144" s="16"/>
      <c r="L144" s="16"/>
    </row>
    <row r="145" spans="4:12" x14ac:dyDescent="0.25">
      <c r="D145" s="20" t="s">
        <v>864</v>
      </c>
      <c r="E145" s="18">
        <f>'plasticos Ester'!I98</f>
        <v>0</v>
      </c>
      <c r="H145" s="16"/>
      <c r="I145" s="16" t="s">
        <v>889</v>
      </c>
      <c r="J145" s="17">
        <f>NOMINA!C39</f>
        <v>665</v>
      </c>
      <c r="K145" s="16"/>
      <c r="L145" s="16"/>
    </row>
    <row r="146" spans="4:12" x14ac:dyDescent="0.25">
      <c r="D146" s="20" t="s">
        <v>878</v>
      </c>
      <c r="E146" s="18">
        <f>sear!J84</f>
        <v>79.799999999999955</v>
      </c>
      <c r="H146" s="16"/>
      <c r="I146" s="16" t="s">
        <v>875</v>
      </c>
      <c r="J146" s="17">
        <v>486.64</v>
      </c>
      <c r="K146" s="16"/>
      <c r="L146" s="16"/>
    </row>
    <row r="147" spans="4:12" x14ac:dyDescent="0.25">
      <c r="D147" s="20" t="s">
        <v>866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867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880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869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870</v>
      </c>
      <c r="E151" s="18" t="e">
        <f>#REF!</f>
        <v>#REF!</v>
      </c>
      <c r="H151" s="16"/>
      <c r="I151" s="16"/>
      <c r="J151" s="17"/>
      <c r="K151" s="16"/>
      <c r="L151" s="16"/>
    </row>
    <row r="152" spans="4:12" x14ac:dyDescent="0.25">
      <c r="D152" s="20" t="s">
        <v>871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872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873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874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33" t="s">
        <v>515</v>
      </c>
      <c r="E156" s="347" t="e">
        <f>SUM(E133:E155)</f>
        <v>#REF!</v>
      </c>
      <c r="H156" s="349" t="s">
        <v>307</v>
      </c>
      <c r="I156" s="349"/>
      <c r="J156" s="46">
        <f>SUM(J132:J155)</f>
        <v>4130.47</v>
      </c>
      <c r="K156" s="16"/>
      <c r="L156" s="16"/>
    </row>
    <row r="157" spans="4:12" x14ac:dyDescent="0.25">
      <c r="D157" s="333"/>
      <c r="E157" s="347"/>
    </row>
    <row r="160" spans="4:12" x14ac:dyDescent="0.25">
      <c r="I160" s="338" t="s">
        <v>841</v>
      </c>
      <c r="J160" s="338"/>
      <c r="K160" s="338"/>
    </row>
    <row r="161" spans="4:12" x14ac:dyDescent="0.25">
      <c r="D161" s="28" t="s">
        <v>888</v>
      </c>
      <c r="H161" s="346" t="s">
        <v>21</v>
      </c>
      <c r="I161" s="346"/>
      <c r="J161" s="346"/>
      <c r="K161" s="346"/>
      <c r="L161" s="346"/>
    </row>
    <row r="162" spans="4:12" x14ac:dyDescent="0.25">
      <c r="D162" s="345" t="s">
        <v>693</v>
      </c>
      <c r="E162" s="345"/>
      <c r="H162" s="303" t="s">
        <v>228</v>
      </c>
      <c r="I162" s="303" t="s">
        <v>844</v>
      </c>
      <c r="J162" s="303" t="s">
        <v>8</v>
      </c>
      <c r="K162" s="303" t="s">
        <v>845</v>
      </c>
      <c r="L162" s="303"/>
    </row>
    <row r="163" spans="4:12" x14ac:dyDescent="0.25">
      <c r="D163" s="51" t="s">
        <v>842</v>
      </c>
      <c r="E163" s="51" t="s">
        <v>843</v>
      </c>
      <c r="H163" s="16"/>
      <c r="I163" s="16" t="s">
        <v>847</v>
      </c>
      <c r="J163" s="17">
        <v>165</v>
      </c>
      <c r="K163" s="16"/>
      <c r="L163" s="16"/>
    </row>
    <row r="164" spans="4:12" x14ac:dyDescent="0.25">
      <c r="D164" s="301" t="s">
        <v>846</v>
      </c>
      <c r="E164" s="10">
        <f>mensualidades!P94</f>
        <v>540</v>
      </c>
      <c r="H164" s="16"/>
      <c r="I164" s="16" t="s">
        <v>849</v>
      </c>
      <c r="J164" s="17"/>
      <c r="K164" s="16"/>
      <c r="L164" s="16"/>
    </row>
    <row r="165" spans="4:12" x14ac:dyDescent="0.25">
      <c r="D165" s="20" t="s">
        <v>848</v>
      </c>
      <c r="E165" s="18">
        <f>agripac!V175</f>
        <v>393.81999999999971</v>
      </c>
      <c r="H165" s="16"/>
      <c r="I165" s="16" t="s">
        <v>850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851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853</v>
      </c>
      <c r="J167" s="17"/>
      <c r="K167" s="16"/>
      <c r="L167" s="16"/>
    </row>
    <row r="168" spans="4:12" x14ac:dyDescent="0.25">
      <c r="D168" s="20" t="s">
        <v>852</v>
      </c>
      <c r="E168" s="18">
        <f>familia!J159</f>
        <v>0</v>
      </c>
      <c r="H168" s="16"/>
      <c r="I168" s="16" t="s">
        <v>855</v>
      </c>
      <c r="J168" s="17">
        <v>150</v>
      </c>
      <c r="K168" s="16">
        <v>1311</v>
      </c>
      <c r="L168" s="16"/>
    </row>
    <row r="169" spans="4:12" x14ac:dyDescent="0.25">
      <c r="D169" s="20" t="s">
        <v>862</v>
      </c>
      <c r="E169" s="18">
        <f>UNIVIAST!V80</f>
        <v>65.899999999999977</v>
      </c>
      <c r="H169" s="16"/>
      <c r="I169" s="16" t="s">
        <v>857</v>
      </c>
      <c r="J169" s="17">
        <v>200</v>
      </c>
      <c r="K169" s="16">
        <v>1291</v>
      </c>
      <c r="L169" s="16"/>
    </row>
    <row r="170" spans="4:12" x14ac:dyDescent="0.25">
      <c r="D170" s="20" t="s">
        <v>856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858</v>
      </c>
      <c r="E171" s="18">
        <f>nestle!T199</f>
        <v>1428.25</v>
      </c>
      <c r="H171" s="16"/>
      <c r="I171" s="16" t="s">
        <v>861</v>
      </c>
      <c r="J171" s="17">
        <v>1040</v>
      </c>
      <c r="K171" s="16">
        <v>1304</v>
      </c>
      <c r="L171" s="16"/>
    </row>
    <row r="172" spans="4:12" x14ac:dyDescent="0.25">
      <c r="D172" s="20" t="s">
        <v>860</v>
      </c>
      <c r="E172" s="18">
        <f>'detergente '!S59</f>
        <v>226</v>
      </c>
      <c r="H172" s="16"/>
      <c r="I172" s="16" t="s">
        <v>883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804</v>
      </c>
      <c r="J173" s="17">
        <f>'OTROS GASTOS'!H51</f>
        <v>699.03</v>
      </c>
      <c r="K173" s="16"/>
      <c r="L173" s="16"/>
    </row>
    <row r="174" spans="4:12" x14ac:dyDescent="0.25">
      <c r="D174" s="20" t="s">
        <v>876</v>
      </c>
      <c r="E174" s="18">
        <f>YOBEL!T63</f>
        <v>0</v>
      </c>
      <c r="H174" s="16"/>
      <c r="I174" s="16" t="s">
        <v>877</v>
      </c>
      <c r="J174" s="17">
        <v>36.200000000000003</v>
      </c>
      <c r="K174" s="16" t="s">
        <v>890</v>
      </c>
      <c r="L174" s="16"/>
    </row>
    <row r="175" spans="4:12" x14ac:dyDescent="0.25">
      <c r="D175" s="20" t="s">
        <v>863</v>
      </c>
      <c r="E175" s="18">
        <f>aldia!Z93</f>
        <v>0</v>
      </c>
      <c r="H175" s="16"/>
      <c r="I175" s="16"/>
      <c r="J175" s="17"/>
      <c r="K175" s="16"/>
      <c r="L175" s="16"/>
    </row>
    <row r="176" spans="4:12" x14ac:dyDescent="0.25">
      <c r="D176" s="20" t="s">
        <v>864</v>
      </c>
      <c r="E176" s="18">
        <f>'plasticos Ester'!S97</f>
        <v>0</v>
      </c>
      <c r="H176" s="16"/>
      <c r="I176" s="16" t="s">
        <v>889</v>
      </c>
      <c r="J176" s="17">
        <f>NOMINA!G39</f>
        <v>950</v>
      </c>
      <c r="K176" s="16"/>
      <c r="L176" s="16"/>
    </row>
    <row r="177" spans="4:12" x14ac:dyDescent="0.25">
      <c r="D177" s="20" t="s">
        <v>878</v>
      </c>
      <c r="E177" s="18">
        <f>sear!U84</f>
        <v>54.599999999999909</v>
      </c>
      <c r="H177" s="16"/>
      <c r="I177" s="16" t="s">
        <v>875</v>
      </c>
      <c r="J177" s="17">
        <v>486.64</v>
      </c>
      <c r="K177" s="16">
        <v>1315</v>
      </c>
      <c r="L177" s="16"/>
    </row>
    <row r="178" spans="4:12" x14ac:dyDescent="0.25">
      <c r="D178" s="20" t="s">
        <v>866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867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880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869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870</v>
      </c>
      <c r="E182" s="18" t="e">
        <f>#REF!</f>
        <v>#REF!</v>
      </c>
      <c r="H182" s="16"/>
      <c r="I182" s="16"/>
      <c r="J182" s="17"/>
      <c r="K182" s="16"/>
      <c r="L182" s="16"/>
    </row>
    <row r="183" spans="4:12" x14ac:dyDescent="0.25">
      <c r="D183" s="20" t="s">
        <v>871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872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873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874</v>
      </c>
      <c r="E186" s="18">
        <f>IESS!F66</f>
        <v>0</v>
      </c>
      <c r="H186" s="349" t="s">
        <v>307</v>
      </c>
      <c r="I186" s="349"/>
      <c r="J186" s="46">
        <f>SUM(J163:J185)</f>
        <v>3760.8699999999994</v>
      </c>
      <c r="K186" s="16"/>
      <c r="L186" s="16"/>
    </row>
    <row r="187" spans="4:12" x14ac:dyDescent="0.25">
      <c r="D187" s="333" t="s">
        <v>515</v>
      </c>
      <c r="E187" s="328" t="e">
        <f>SUM(E164:E186)</f>
        <v>#REF!</v>
      </c>
    </row>
    <row r="188" spans="4:12" x14ac:dyDescent="0.25">
      <c r="D188" s="333"/>
      <c r="E188" s="328"/>
    </row>
    <row r="190" spans="4:12" x14ac:dyDescent="0.25">
      <c r="I190" s="338" t="s">
        <v>841</v>
      </c>
      <c r="J190" s="338"/>
      <c r="K190" s="338"/>
    </row>
    <row r="191" spans="4:12" x14ac:dyDescent="0.25">
      <c r="D191" s="28" t="s">
        <v>841</v>
      </c>
      <c r="H191" s="346" t="s">
        <v>74</v>
      </c>
      <c r="I191" s="346"/>
      <c r="J191" s="346"/>
      <c r="K191" s="346"/>
      <c r="L191" s="346"/>
    </row>
    <row r="192" spans="4:12" x14ac:dyDescent="0.25">
      <c r="D192" s="345" t="s">
        <v>74</v>
      </c>
      <c r="E192" s="345"/>
      <c r="H192" s="303" t="s">
        <v>228</v>
      </c>
      <c r="I192" s="303" t="s">
        <v>844</v>
      </c>
      <c r="J192" s="303" t="s">
        <v>8</v>
      </c>
      <c r="K192" s="303" t="s">
        <v>845</v>
      </c>
      <c r="L192" s="303"/>
    </row>
    <row r="193" spans="4:12" x14ac:dyDescent="0.25">
      <c r="D193" s="51" t="s">
        <v>842</v>
      </c>
      <c r="E193" s="51" t="s">
        <v>843</v>
      </c>
      <c r="H193" s="16"/>
      <c r="I193" s="16" t="s">
        <v>847</v>
      </c>
      <c r="J193" s="17">
        <v>120</v>
      </c>
      <c r="K193" s="16"/>
      <c r="L193" s="16"/>
    </row>
    <row r="194" spans="4:12" x14ac:dyDescent="0.25">
      <c r="D194" s="301" t="s">
        <v>846</v>
      </c>
      <c r="E194" s="10">
        <f>mensualidades!G121</f>
        <v>510</v>
      </c>
      <c r="H194" s="16"/>
      <c r="I194" s="16" t="s">
        <v>849</v>
      </c>
      <c r="J194" s="17"/>
      <c r="K194" s="16"/>
      <c r="L194" s="16"/>
    </row>
    <row r="195" spans="4:12" x14ac:dyDescent="0.25">
      <c r="D195" s="20" t="s">
        <v>848</v>
      </c>
      <c r="E195" s="18">
        <f>agripac!J234</f>
        <v>183.42999999999984</v>
      </c>
      <c r="H195" s="16"/>
      <c r="I195" s="16" t="s">
        <v>850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851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853</v>
      </c>
      <c r="J197" s="17"/>
      <c r="K197" s="16"/>
      <c r="L197" s="16"/>
    </row>
    <row r="198" spans="4:12" x14ac:dyDescent="0.25">
      <c r="D198" s="20" t="s">
        <v>852</v>
      </c>
      <c r="E198" s="18">
        <f>familia!J185</f>
        <v>0</v>
      </c>
      <c r="H198" s="16"/>
      <c r="I198" s="16" t="s">
        <v>855</v>
      </c>
      <c r="J198" s="17">
        <v>300</v>
      </c>
      <c r="K198" s="16"/>
      <c r="L198" s="16"/>
    </row>
    <row r="199" spans="4:12" x14ac:dyDescent="0.25">
      <c r="D199" s="20" t="s">
        <v>862</v>
      </c>
      <c r="E199" s="18">
        <f>UNIVIAST!J107</f>
        <v>43.5</v>
      </c>
      <c r="H199" s="16"/>
      <c r="I199" s="16" t="s">
        <v>857</v>
      </c>
      <c r="J199" s="17">
        <v>241.24</v>
      </c>
      <c r="K199" s="16"/>
      <c r="L199" s="16"/>
    </row>
    <row r="200" spans="4:12" x14ac:dyDescent="0.25">
      <c r="D200" s="20" t="s">
        <v>856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858</v>
      </c>
      <c r="E201" s="18">
        <f>nestle!I279</f>
        <v>1925.099000000002</v>
      </c>
      <c r="H201" s="16"/>
      <c r="I201" s="16" t="s">
        <v>861</v>
      </c>
      <c r="J201" s="17">
        <v>1035.97</v>
      </c>
      <c r="K201" s="16"/>
      <c r="L201" s="16"/>
    </row>
    <row r="202" spans="4:12" x14ac:dyDescent="0.25">
      <c r="D202" s="20" t="s">
        <v>891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804</v>
      </c>
      <c r="J203" s="17">
        <f>'OTROS GASTOS'!M51</f>
        <v>617.62</v>
      </c>
      <c r="K203" s="16"/>
      <c r="L203" s="16"/>
    </row>
    <row r="204" spans="4:12" x14ac:dyDescent="0.25">
      <c r="D204" s="20" t="s">
        <v>876</v>
      </c>
      <c r="E204" s="18">
        <f>YOBEL!I87</f>
        <v>0</v>
      </c>
      <c r="H204" s="16"/>
      <c r="I204" s="16" t="s">
        <v>877</v>
      </c>
      <c r="J204" s="17">
        <v>36.4</v>
      </c>
      <c r="K204" s="16"/>
      <c r="L204" s="16"/>
    </row>
    <row r="205" spans="4:12" x14ac:dyDescent="0.25">
      <c r="D205" s="20" t="s">
        <v>863</v>
      </c>
      <c r="E205" s="18">
        <f>aldia!K123</f>
        <v>6.6825000000000045</v>
      </c>
      <c r="H205" s="16"/>
      <c r="I205" s="16" t="s">
        <v>875</v>
      </c>
      <c r="J205" s="17">
        <v>486.64</v>
      </c>
      <c r="K205" s="16"/>
      <c r="L205" s="16"/>
    </row>
    <row r="206" spans="4:12" x14ac:dyDescent="0.25">
      <c r="D206" s="20" t="s">
        <v>864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865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866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867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880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869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870</v>
      </c>
      <c r="E212" s="18" t="e">
        <f>#REF!</f>
        <v>#REF!</v>
      </c>
      <c r="H212" s="16"/>
      <c r="I212" s="16"/>
      <c r="J212" s="17"/>
      <c r="K212" s="16"/>
      <c r="L212" s="16"/>
    </row>
    <row r="213" spans="4:12" x14ac:dyDescent="0.25">
      <c r="D213" s="20" t="s">
        <v>871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872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873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874</v>
      </c>
      <c r="E216" s="305">
        <f>IESS!J66</f>
        <v>0</v>
      </c>
      <c r="H216" s="349" t="s">
        <v>307</v>
      </c>
      <c r="I216" s="349"/>
      <c r="J216" s="46">
        <f>SUM(J193:J215)</f>
        <v>3841.89</v>
      </c>
      <c r="K216" s="16"/>
      <c r="L216" s="16"/>
    </row>
    <row r="217" spans="4:12" x14ac:dyDescent="0.25">
      <c r="D217" s="333" t="s">
        <v>515</v>
      </c>
      <c r="E217" s="350" t="e">
        <f>SUM(E194:E216)</f>
        <v>#REF!</v>
      </c>
    </row>
    <row r="218" spans="4:12" x14ac:dyDescent="0.25">
      <c r="D218" s="333"/>
      <c r="E218" s="350"/>
    </row>
    <row r="220" spans="4:12" x14ac:dyDescent="0.25">
      <c r="I220" s="338" t="s">
        <v>841</v>
      </c>
      <c r="J220" s="338"/>
      <c r="K220" s="338"/>
    </row>
    <row r="221" spans="4:12" x14ac:dyDescent="0.25">
      <c r="D221" s="28" t="s">
        <v>841</v>
      </c>
      <c r="H221" s="346" t="s">
        <v>75</v>
      </c>
      <c r="I221" s="346"/>
      <c r="J221" s="346"/>
      <c r="K221" s="346"/>
      <c r="L221" s="346"/>
    </row>
    <row r="222" spans="4:12" x14ac:dyDescent="0.25">
      <c r="D222" s="345" t="s">
        <v>75</v>
      </c>
      <c r="E222" s="345"/>
      <c r="H222" s="303" t="s">
        <v>228</v>
      </c>
      <c r="I222" s="303" t="s">
        <v>844</v>
      </c>
      <c r="J222" s="303" t="s">
        <v>8</v>
      </c>
      <c r="K222" s="303" t="s">
        <v>845</v>
      </c>
      <c r="L222" s="303"/>
    </row>
    <row r="223" spans="4:12" x14ac:dyDescent="0.25">
      <c r="D223" s="51" t="s">
        <v>842</v>
      </c>
      <c r="E223" s="51" t="s">
        <v>843</v>
      </c>
      <c r="H223" s="16"/>
      <c r="I223" s="16" t="s">
        <v>847</v>
      </c>
      <c r="J223" s="17">
        <v>100</v>
      </c>
      <c r="K223" s="16"/>
      <c r="L223" s="16"/>
    </row>
    <row r="224" spans="4:12" x14ac:dyDescent="0.25">
      <c r="D224" s="301" t="s">
        <v>846</v>
      </c>
      <c r="E224" s="10">
        <f>mensualidades!P121</f>
        <v>480</v>
      </c>
      <c r="H224" s="16"/>
      <c r="I224" s="16" t="s">
        <v>849</v>
      </c>
      <c r="J224" s="17"/>
      <c r="K224" s="16"/>
      <c r="L224" s="16"/>
    </row>
    <row r="225" spans="4:12" x14ac:dyDescent="0.25">
      <c r="D225" s="20" t="s">
        <v>848</v>
      </c>
      <c r="E225" s="18">
        <f>agripac!V234</f>
        <v>331.72999999999956</v>
      </c>
      <c r="H225" s="16"/>
      <c r="I225" s="16" t="s">
        <v>850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851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853</v>
      </c>
      <c r="J227" s="17"/>
      <c r="K227" s="16"/>
      <c r="L227" s="16"/>
    </row>
    <row r="228" spans="4:12" x14ac:dyDescent="0.25">
      <c r="D228" s="20" t="s">
        <v>852</v>
      </c>
      <c r="E228" s="18">
        <f>familia!J212</f>
        <v>0</v>
      </c>
      <c r="H228" s="16"/>
      <c r="I228" s="16" t="s">
        <v>855</v>
      </c>
      <c r="J228" s="17">
        <v>300</v>
      </c>
      <c r="K228" s="16"/>
      <c r="L228" s="16"/>
    </row>
    <row r="229" spans="4:12" x14ac:dyDescent="0.25">
      <c r="D229" s="20" t="s">
        <v>862</v>
      </c>
      <c r="E229" s="18">
        <f>UNIVIAST!V107</f>
        <v>34.799999999999955</v>
      </c>
      <c r="H229" s="16"/>
      <c r="I229" s="16" t="s">
        <v>857</v>
      </c>
      <c r="J229" s="17">
        <v>241.26</v>
      </c>
      <c r="K229" s="16"/>
      <c r="L229" s="16"/>
    </row>
    <row r="230" spans="4:12" x14ac:dyDescent="0.25">
      <c r="D230" s="20" t="s">
        <v>856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858</v>
      </c>
      <c r="E231" s="18">
        <f>nestle!T279</f>
        <v>1693.3388999999988</v>
      </c>
      <c r="H231" s="16"/>
      <c r="I231" s="16" t="s">
        <v>861</v>
      </c>
      <c r="J231" s="17">
        <v>1084.57</v>
      </c>
      <c r="K231" s="16"/>
      <c r="L231" s="16"/>
    </row>
    <row r="232" spans="4:12" x14ac:dyDescent="0.25">
      <c r="D232" s="20" t="s">
        <v>860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804</v>
      </c>
      <c r="J233" s="17">
        <f>'OTROS GASTOS'!R51</f>
        <v>6126.13</v>
      </c>
      <c r="K233" s="16"/>
      <c r="L233" s="16"/>
    </row>
    <row r="234" spans="4:12" x14ac:dyDescent="0.25">
      <c r="D234" s="20" t="s">
        <v>876</v>
      </c>
      <c r="E234" s="18">
        <f>YOBEL!T87</f>
        <v>35.800000000000011</v>
      </c>
      <c r="H234" s="16"/>
      <c r="I234" s="16" t="s">
        <v>877</v>
      </c>
      <c r="J234" s="17">
        <v>36.04</v>
      </c>
      <c r="K234" s="16"/>
      <c r="L234" s="16"/>
    </row>
    <row r="235" spans="4:12" x14ac:dyDescent="0.25">
      <c r="D235" s="20" t="s">
        <v>863</v>
      </c>
      <c r="E235" s="18">
        <f>aldia!Z124</f>
        <v>41.728499999999713</v>
      </c>
      <c r="H235" s="16"/>
      <c r="I235" s="16" t="s">
        <v>875</v>
      </c>
      <c r="J235" s="17">
        <v>486.64</v>
      </c>
      <c r="K235" s="16"/>
      <c r="L235" s="16"/>
    </row>
    <row r="236" spans="4:12" x14ac:dyDescent="0.25">
      <c r="D236" s="20" t="s">
        <v>864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865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866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867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868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869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870</v>
      </c>
      <c r="E242" s="18" t="e">
        <f>#REF!</f>
        <v>#REF!</v>
      </c>
      <c r="H242" s="16"/>
      <c r="I242" s="16"/>
      <c r="J242" s="17"/>
      <c r="K242" s="16"/>
      <c r="L242" s="16"/>
    </row>
    <row r="243" spans="4:12" x14ac:dyDescent="0.25">
      <c r="D243" s="20" t="s">
        <v>871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872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873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874</v>
      </c>
      <c r="E246" s="305">
        <f>IESS!N66</f>
        <v>0</v>
      </c>
      <c r="H246" s="349" t="s">
        <v>307</v>
      </c>
      <c r="I246" s="349"/>
      <c r="J246" s="46">
        <f>SUM(J223:J245)</f>
        <v>9357.64</v>
      </c>
      <c r="K246" s="16"/>
      <c r="L246" s="16"/>
    </row>
    <row r="247" spans="4:12" x14ac:dyDescent="0.25">
      <c r="D247" s="333" t="s">
        <v>515</v>
      </c>
      <c r="E247" s="350" t="e">
        <f>SUM(E224:E246)</f>
        <v>#REF!</v>
      </c>
    </row>
    <row r="248" spans="4:12" x14ac:dyDescent="0.25">
      <c r="D248" s="333"/>
      <c r="E248" s="350"/>
    </row>
    <row r="250" spans="4:12" x14ac:dyDescent="0.25">
      <c r="I250" s="338" t="s">
        <v>841</v>
      </c>
      <c r="J250" s="338"/>
      <c r="K250" s="338"/>
    </row>
    <row r="251" spans="4:12" x14ac:dyDescent="0.25">
      <c r="D251" s="28" t="s">
        <v>841</v>
      </c>
      <c r="H251" s="346" t="s">
        <v>637</v>
      </c>
      <c r="I251" s="346"/>
      <c r="J251" s="346"/>
      <c r="K251" s="346"/>
      <c r="L251" s="346"/>
    </row>
    <row r="252" spans="4:12" x14ac:dyDescent="0.25">
      <c r="D252" s="345" t="s">
        <v>637</v>
      </c>
      <c r="E252" s="345"/>
      <c r="H252" s="303" t="s">
        <v>228</v>
      </c>
      <c r="I252" s="303" t="s">
        <v>844</v>
      </c>
      <c r="J252" s="303" t="s">
        <v>8</v>
      </c>
      <c r="K252" s="303" t="s">
        <v>845</v>
      </c>
      <c r="L252" s="303"/>
    </row>
    <row r="253" spans="4:12" x14ac:dyDescent="0.25">
      <c r="D253" s="51" t="s">
        <v>842</v>
      </c>
      <c r="E253" s="51" t="s">
        <v>843</v>
      </c>
      <c r="H253" s="16"/>
      <c r="I253" s="16" t="s">
        <v>847</v>
      </c>
      <c r="J253" s="17">
        <v>120</v>
      </c>
      <c r="K253" s="16"/>
      <c r="L253" s="16"/>
    </row>
    <row r="254" spans="4:12" x14ac:dyDescent="0.25">
      <c r="D254" s="301" t="s">
        <v>846</v>
      </c>
      <c r="E254" s="10">
        <f>mensualidades!G152</f>
        <v>1290</v>
      </c>
      <c r="H254" s="16"/>
      <c r="I254" s="16" t="s">
        <v>849</v>
      </c>
      <c r="J254" s="17"/>
      <c r="K254" s="16"/>
      <c r="L254" s="16"/>
    </row>
    <row r="255" spans="4:12" x14ac:dyDescent="0.25">
      <c r="D255" s="20" t="s">
        <v>848</v>
      </c>
      <c r="E255" s="18">
        <f>agripac!J295</f>
        <v>40.949999999999989</v>
      </c>
      <c r="H255" s="16"/>
      <c r="I255" s="16" t="s">
        <v>850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821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853</v>
      </c>
      <c r="J257" s="17"/>
      <c r="K257" s="16"/>
      <c r="L257" s="16"/>
    </row>
    <row r="258" spans="4:12" x14ac:dyDescent="0.25">
      <c r="D258" s="20" t="s">
        <v>852</v>
      </c>
      <c r="E258" s="18">
        <f>familia!J239</f>
        <v>118.70000000000005</v>
      </c>
      <c r="H258" s="16"/>
      <c r="I258" s="16" t="s">
        <v>855</v>
      </c>
      <c r="J258" s="17"/>
      <c r="K258" s="16"/>
      <c r="L258" s="16"/>
    </row>
    <row r="259" spans="4:12" x14ac:dyDescent="0.25">
      <c r="D259" s="20" t="s">
        <v>892</v>
      </c>
      <c r="E259" s="18">
        <f>UNIVIAST!J135</f>
        <v>17.399999999999977</v>
      </c>
      <c r="H259" s="16"/>
      <c r="I259" s="16" t="s">
        <v>857</v>
      </c>
      <c r="J259" s="17">
        <v>241.24</v>
      </c>
      <c r="K259" s="16"/>
      <c r="L259" s="16"/>
    </row>
    <row r="260" spans="4:12" x14ac:dyDescent="0.25">
      <c r="D260" s="20" t="s">
        <v>856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858</v>
      </c>
      <c r="E261" s="18">
        <f>nestle!I361</f>
        <v>1553.4781999999977</v>
      </c>
      <c r="H261" s="16"/>
      <c r="I261" s="16" t="s">
        <v>861</v>
      </c>
      <c r="J261" s="17">
        <v>1084.57</v>
      </c>
      <c r="K261" s="16"/>
      <c r="L261" s="16"/>
    </row>
    <row r="262" spans="4:12" x14ac:dyDescent="0.25">
      <c r="D262" s="20" t="s">
        <v>860</v>
      </c>
      <c r="E262" s="18">
        <f>'detergente '!I104</f>
        <v>0</v>
      </c>
      <c r="H262" s="16"/>
      <c r="I262" s="16" t="s">
        <v>893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804</v>
      </c>
      <c r="J263" s="17">
        <f>'OTROS GASTOS'!C75</f>
        <v>5773.38</v>
      </c>
      <c r="K263" s="16"/>
      <c r="L263" s="16"/>
    </row>
    <row r="264" spans="4:12" x14ac:dyDescent="0.25">
      <c r="D264" s="20" t="s">
        <v>862</v>
      </c>
      <c r="E264" s="18">
        <f>YOBEL!I110</f>
        <v>36.300000000000011</v>
      </c>
      <c r="H264" s="16"/>
      <c r="I264" s="16" t="s">
        <v>877</v>
      </c>
      <c r="J264" s="17">
        <v>36.200000000000003</v>
      </c>
      <c r="K264" s="16"/>
      <c r="L264" s="16"/>
    </row>
    <row r="265" spans="4:12" x14ac:dyDescent="0.25">
      <c r="D265" s="20" t="s">
        <v>863</v>
      </c>
      <c r="E265" s="18">
        <f>aldia!K155</f>
        <v>74.794500000000426</v>
      </c>
      <c r="H265" s="16"/>
      <c r="I265" s="16" t="s">
        <v>875</v>
      </c>
      <c r="J265" s="17"/>
      <c r="K265" s="16"/>
      <c r="L265" s="16"/>
    </row>
    <row r="266" spans="4:12" x14ac:dyDescent="0.25">
      <c r="D266" s="20" t="s">
        <v>864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865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866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867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868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869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870</v>
      </c>
      <c r="E272" s="18" t="e">
        <f>#REF!</f>
        <v>#REF!</v>
      </c>
      <c r="H272" s="16"/>
      <c r="I272" s="16"/>
      <c r="J272" s="17"/>
      <c r="K272" s="16"/>
      <c r="L272" s="16"/>
    </row>
    <row r="273" spans="4:12" x14ac:dyDescent="0.25">
      <c r="D273" s="20" t="s">
        <v>871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872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873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874</v>
      </c>
      <c r="E276" s="305">
        <f>IESS!B95</f>
        <v>0</v>
      </c>
      <c r="H276" s="349" t="s">
        <v>307</v>
      </c>
      <c r="I276" s="349"/>
      <c r="J276" s="46">
        <f>SUM(J253:J275)</f>
        <v>9038.3900000000012</v>
      </c>
      <c r="K276" s="16"/>
      <c r="L276" s="16"/>
    </row>
    <row r="277" spans="4:12" x14ac:dyDescent="0.25">
      <c r="D277" s="333" t="s">
        <v>515</v>
      </c>
      <c r="E277" s="350" t="e">
        <f>SUM(E254:E276)</f>
        <v>#REF!</v>
      </c>
    </row>
    <row r="278" spans="4:12" x14ac:dyDescent="0.25">
      <c r="D278" s="333"/>
      <c r="E278" s="350"/>
    </row>
    <row r="281" spans="4:12" x14ac:dyDescent="0.25">
      <c r="I281" s="338" t="s">
        <v>841</v>
      </c>
      <c r="J281" s="338"/>
      <c r="K281" s="338"/>
    </row>
    <row r="282" spans="4:12" x14ac:dyDescent="0.25">
      <c r="D282" s="28" t="s">
        <v>841</v>
      </c>
      <c r="H282" s="346" t="s">
        <v>167</v>
      </c>
      <c r="I282" s="346"/>
      <c r="J282" s="346"/>
      <c r="K282" s="346"/>
      <c r="L282" s="346"/>
    </row>
    <row r="283" spans="4:12" x14ac:dyDescent="0.25">
      <c r="D283" s="345" t="s">
        <v>167</v>
      </c>
      <c r="E283" s="345"/>
      <c r="H283" s="303" t="s">
        <v>228</v>
      </c>
      <c r="I283" s="303" t="s">
        <v>844</v>
      </c>
      <c r="J283" s="303" t="s">
        <v>8</v>
      </c>
      <c r="K283" s="303" t="s">
        <v>845</v>
      </c>
      <c r="L283" s="303"/>
    </row>
    <row r="284" spans="4:12" x14ac:dyDescent="0.25">
      <c r="D284" s="51" t="s">
        <v>842</v>
      </c>
      <c r="E284" s="51" t="s">
        <v>843</v>
      </c>
      <c r="H284" s="16"/>
      <c r="I284" s="16" t="s">
        <v>847</v>
      </c>
      <c r="J284" s="17">
        <v>220</v>
      </c>
      <c r="K284" s="16"/>
      <c r="L284" s="16"/>
    </row>
    <row r="285" spans="4:12" x14ac:dyDescent="0.25">
      <c r="D285" s="301" t="s">
        <v>846</v>
      </c>
      <c r="E285" s="10">
        <f>mensualidades!P152</f>
        <v>1310</v>
      </c>
      <c r="H285" s="16"/>
      <c r="I285" s="16" t="s">
        <v>849</v>
      </c>
      <c r="J285" s="17"/>
      <c r="K285" s="16"/>
      <c r="L285" s="16"/>
    </row>
    <row r="286" spans="4:12" x14ac:dyDescent="0.25">
      <c r="D286" s="20" t="s">
        <v>848</v>
      </c>
      <c r="E286" s="18">
        <f>agripac!V295</f>
        <v>5.0300000000000011</v>
      </c>
      <c r="H286" s="16"/>
      <c r="I286" s="16" t="s">
        <v>850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821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853</v>
      </c>
      <c r="J288" s="17"/>
      <c r="K288" s="16"/>
      <c r="L288" s="16"/>
    </row>
    <row r="289" spans="4:12" x14ac:dyDescent="0.25">
      <c r="D289" s="20" t="s">
        <v>852</v>
      </c>
      <c r="E289" s="18">
        <f>familia!J266</f>
        <v>7.332300000000032</v>
      </c>
      <c r="H289" s="16"/>
      <c r="I289" s="16" t="s">
        <v>855</v>
      </c>
      <c r="J289" s="17"/>
      <c r="K289" s="16"/>
      <c r="L289" s="16"/>
    </row>
    <row r="290" spans="4:12" x14ac:dyDescent="0.25">
      <c r="D290" s="20" t="s">
        <v>892</v>
      </c>
      <c r="E290" s="18">
        <f>UNIVIAST!V135</f>
        <v>82.5</v>
      </c>
      <c r="H290" s="16"/>
      <c r="I290" s="16" t="s">
        <v>857</v>
      </c>
      <c r="J290" s="17">
        <v>241.24</v>
      </c>
      <c r="K290" s="16"/>
      <c r="L290" s="16"/>
    </row>
    <row r="291" spans="4:12" x14ac:dyDescent="0.25">
      <c r="D291" s="20" t="s">
        <v>856</v>
      </c>
      <c r="E291" s="18">
        <f>holtrans!U89</f>
        <v>0</v>
      </c>
      <c r="H291" s="16"/>
      <c r="I291" s="16" t="s">
        <v>861</v>
      </c>
      <c r="J291" s="17">
        <v>1025.28</v>
      </c>
      <c r="K291" s="16"/>
      <c r="L291" s="16"/>
    </row>
    <row r="292" spans="4:12" x14ac:dyDescent="0.25">
      <c r="D292" s="20" t="s">
        <v>858</v>
      </c>
      <c r="E292" s="18">
        <f>nestle!T361</f>
        <v>1482.6952999999994</v>
      </c>
      <c r="H292" s="16"/>
      <c r="I292" s="16" t="s">
        <v>893</v>
      </c>
      <c r="J292" s="17">
        <v>800</v>
      </c>
      <c r="K292" s="16"/>
      <c r="L292" s="16"/>
    </row>
    <row r="293" spans="4:12" x14ac:dyDescent="0.25">
      <c r="D293" s="20" t="s">
        <v>860</v>
      </c>
      <c r="E293" s="18">
        <f>'detergente '!S104</f>
        <v>0</v>
      </c>
      <c r="H293" s="16"/>
      <c r="I293" s="16" t="s">
        <v>804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877</v>
      </c>
      <c r="J294" s="17">
        <v>36.1</v>
      </c>
      <c r="K294" s="16"/>
      <c r="L294" s="16"/>
    </row>
    <row r="295" spans="4:12" x14ac:dyDescent="0.25">
      <c r="D295" s="20" t="s">
        <v>862</v>
      </c>
      <c r="E295" s="18">
        <f>YOBEL!T110</f>
        <v>411.92000000000007</v>
      </c>
      <c r="H295" s="16"/>
      <c r="I295" s="16" t="s">
        <v>875</v>
      </c>
      <c r="J295" s="17"/>
      <c r="K295" s="16"/>
      <c r="L295" s="16"/>
    </row>
    <row r="296" spans="4:12" x14ac:dyDescent="0.25">
      <c r="D296" s="20" t="s">
        <v>863</v>
      </c>
      <c r="E296" s="18">
        <f>aldia!Z157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864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865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866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867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868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869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870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871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872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873</v>
      </c>
      <c r="E306" s="304">
        <f>'RASTREO CARSYNC'!F60</f>
        <v>0</v>
      </c>
      <c r="H306" s="349" t="s">
        <v>307</v>
      </c>
      <c r="I306" s="349"/>
      <c r="J306" s="46">
        <f>SUM(J284:J305)</f>
        <v>5508.6900000000005</v>
      </c>
      <c r="K306" s="16"/>
      <c r="L306" s="16"/>
    </row>
    <row r="307" spans="4:12" x14ac:dyDescent="0.25">
      <c r="D307" s="302" t="s">
        <v>874</v>
      </c>
      <c r="E307" s="305">
        <f>IESS!F95</f>
        <v>0</v>
      </c>
    </row>
    <row r="308" spans="4:12" x14ac:dyDescent="0.25">
      <c r="D308" s="333" t="s">
        <v>515</v>
      </c>
      <c r="E308" s="351">
        <f>SUM(E285:E307)</f>
        <v>5278.3711279999989</v>
      </c>
    </row>
    <row r="309" spans="4:12" x14ac:dyDescent="0.25">
      <c r="D309" s="333"/>
      <c r="E309" s="351"/>
    </row>
    <row r="311" spans="4:12" x14ac:dyDescent="0.25">
      <c r="I311" s="338" t="s">
        <v>841</v>
      </c>
      <c r="J311" s="338"/>
      <c r="K311" s="338"/>
    </row>
    <row r="312" spans="4:12" x14ac:dyDescent="0.25">
      <c r="H312" s="346" t="s">
        <v>102</v>
      </c>
      <c r="I312" s="346"/>
      <c r="J312" s="346"/>
      <c r="K312" s="346"/>
      <c r="L312" s="346"/>
    </row>
    <row r="313" spans="4:12" x14ac:dyDescent="0.25">
      <c r="D313" s="28" t="s">
        <v>841</v>
      </c>
      <c r="H313" s="303" t="s">
        <v>228</v>
      </c>
      <c r="I313" s="303" t="s">
        <v>844</v>
      </c>
      <c r="J313" s="303" t="s">
        <v>8</v>
      </c>
      <c r="K313" s="303" t="s">
        <v>845</v>
      </c>
      <c r="L313" s="303"/>
    </row>
    <row r="314" spans="4:12" x14ac:dyDescent="0.25">
      <c r="D314" s="345" t="s">
        <v>102</v>
      </c>
      <c r="E314" s="345"/>
      <c r="H314" s="16"/>
      <c r="I314" s="16" t="s">
        <v>847</v>
      </c>
      <c r="J314" s="17">
        <v>140</v>
      </c>
      <c r="K314" s="16"/>
      <c r="L314" s="16"/>
    </row>
    <row r="315" spans="4:12" x14ac:dyDescent="0.25">
      <c r="D315" s="51" t="s">
        <v>842</v>
      </c>
      <c r="E315" s="51" t="s">
        <v>843</v>
      </c>
      <c r="H315" s="16"/>
      <c r="I315" s="16" t="s">
        <v>849</v>
      </c>
      <c r="J315" s="17"/>
      <c r="K315" s="16"/>
      <c r="L315" s="16"/>
    </row>
    <row r="316" spans="4:12" x14ac:dyDescent="0.25">
      <c r="D316" s="301" t="s">
        <v>846</v>
      </c>
      <c r="E316" s="10">
        <f>mensualidades!P182</f>
        <v>1300</v>
      </c>
      <c r="H316" s="16"/>
      <c r="I316" s="16" t="s">
        <v>850</v>
      </c>
      <c r="J316" s="17">
        <v>33</v>
      </c>
      <c r="K316" s="16"/>
      <c r="L316" s="16"/>
    </row>
    <row r="317" spans="4:12" x14ac:dyDescent="0.25">
      <c r="D317" s="20" t="s">
        <v>848</v>
      </c>
      <c r="E317" s="18">
        <f>agripac!J355</f>
        <v>8.1999999999999886</v>
      </c>
      <c r="H317" s="16"/>
      <c r="I317" s="16" t="s">
        <v>821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853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855</v>
      </c>
      <c r="J319" s="17"/>
      <c r="K319" s="16"/>
      <c r="L319" s="16"/>
    </row>
    <row r="320" spans="4:12" x14ac:dyDescent="0.25">
      <c r="D320" s="20" t="s">
        <v>852</v>
      </c>
      <c r="E320" s="18">
        <f>familia!J292</f>
        <v>170.54019999999991</v>
      </c>
      <c r="H320" s="16"/>
      <c r="I320" s="16" t="s">
        <v>857</v>
      </c>
      <c r="J320" s="17">
        <v>241.24</v>
      </c>
      <c r="K320" s="16"/>
      <c r="L320" s="16"/>
    </row>
    <row r="321" spans="4:12" x14ac:dyDescent="0.25">
      <c r="D321" s="20" t="s">
        <v>854</v>
      </c>
      <c r="E321" s="18">
        <f>UNIVIAST!J164</f>
        <v>87</v>
      </c>
      <c r="H321" s="16"/>
      <c r="I321" s="16" t="s">
        <v>861</v>
      </c>
      <c r="J321" s="17">
        <v>1008.44</v>
      </c>
      <c r="K321" s="16"/>
      <c r="L321" s="16"/>
    </row>
    <row r="322" spans="4:12" x14ac:dyDescent="0.25">
      <c r="D322" s="20" t="s">
        <v>856</v>
      </c>
      <c r="E322" s="18">
        <f>holtrans!J108</f>
        <v>0</v>
      </c>
      <c r="H322" s="16"/>
      <c r="I322" s="16" t="s">
        <v>893</v>
      </c>
      <c r="J322" s="17">
        <v>800</v>
      </c>
      <c r="K322" s="16"/>
      <c r="L322" s="16"/>
    </row>
    <row r="323" spans="4:12" x14ac:dyDescent="0.25">
      <c r="D323" s="20" t="s">
        <v>858</v>
      </c>
      <c r="E323" s="18">
        <f>nestle!I433</f>
        <v>1755.1478999999999</v>
      </c>
      <c r="H323" s="16"/>
      <c r="I323" s="16" t="s">
        <v>804</v>
      </c>
      <c r="J323" s="17">
        <f>'OTROS GASTOS'!M82</f>
        <v>2052.34</v>
      </c>
      <c r="K323" s="16"/>
      <c r="L323" s="16"/>
    </row>
    <row r="324" spans="4:12" x14ac:dyDescent="0.25">
      <c r="D324" s="20" t="s">
        <v>860</v>
      </c>
      <c r="E324" s="18">
        <f>'detergente '!I125</f>
        <v>0</v>
      </c>
      <c r="H324" s="16"/>
      <c r="I324" s="16" t="s">
        <v>877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875</v>
      </c>
      <c r="J325" s="17">
        <f>'RASTREO ICSSE'!J60</f>
        <v>0</v>
      </c>
      <c r="K325" s="16"/>
      <c r="L325" s="16"/>
    </row>
    <row r="326" spans="4:12" x14ac:dyDescent="0.25">
      <c r="D326" s="20" t="s">
        <v>862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863</v>
      </c>
      <c r="E327" s="18">
        <f>aldia!K191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864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865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866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867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868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869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870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871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872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873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874</v>
      </c>
      <c r="E338" s="306">
        <f>IESS!J95</f>
        <v>0</v>
      </c>
      <c r="H338" s="349" t="s">
        <v>307</v>
      </c>
      <c r="I338" s="349"/>
      <c r="J338" s="46">
        <f>SUM(J314:J336)</f>
        <v>4311.1200000000008</v>
      </c>
      <c r="K338" s="16"/>
      <c r="L338" s="16"/>
    </row>
    <row r="339" spans="4:12" x14ac:dyDescent="0.25">
      <c r="D339" s="333" t="s">
        <v>515</v>
      </c>
      <c r="E339" s="347">
        <f>SUM(E316:E336)</f>
        <v>5127.6639999999998</v>
      </c>
    </row>
    <row r="340" spans="4:12" x14ac:dyDescent="0.25">
      <c r="D340" s="333"/>
      <c r="E340" s="347"/>
    </row>
    <row r="343" spans="4:12" x14ac:dyDescent="0.25">
      <c r="I343" s="338" t="s">
        <v>841</v>
      </c>
      <c r="J343" s="338"/>
      <c r="K343" s="338"/>
    </row>
    <row r="344" spans="4:12" x14ac:dyDescent="0.25">
      <c r="H344" s="346" t="s">
        <v>203</v>
      </c>
      <c r="I344" s="346"/>
      <c r="J344" s="346"/>
      <c r="K344" s="346"/>
      <c r="L344" s="346"/>
    </row>
    <row r="345" spans="4:12" x14ac:dyDescent="0.25">
      <c r="D345" s="28" t="s">
        <v>841</v>
      </c>
      <c r="H345" s="303" t="s">
        <v>228</v>
      </c>
      <c r="I345" s="303" t="s">
        <v>844</v>
      </c>
      <c r="J345" s="303" t="s">
        <v>8</v>
      </c>
      <c r="K345" s="303" t="s">
        <v>845</v>
      </c>
      <c r="L345" s="303"/>
    </row>
    <row r="346" spans="4:12" x14ac:dyDescent="0.25">
      <c r="D346" s="345" t="s">
        <v>203</v>
      </c>
      <c r="E346" s="345"/>
      <c r="H346" s="16"/>
      <c r="I346" s="16" t="s">
        <v>847</v>
      </c>
      <c r="J346" s="17"/>
      <c r="K346" s="16"/>
      <c r="L346" s="16"/>
    </row>
    <row r="347" spans="4:12" x14ac:dyDescent="0.25">
      <c r="D347" s="51" t="s">
        <v>842</v>
      </c>
      <c r="E347" s="51" t="s">
        <v>843</v>
      </c>
      <c r="H347" s="16"/>
      <c r="I347" s="16" t="s">
        <v>849</v>
      </c>
      <c r="J347" s="17"/>
      <c r="K347" s="16"/>
      <c r="L347" s="16"/>
    </row>
    <row r="348" spans="4:12" x14ac:dyDescent="0.25">
      <c r="D348" s="301" t="s">
        <v>846</v>
      </c>
      <c r="E348" s="10">
        <f>mensualidades!G378</f>
        <v>0</v>
      </c>
      <c r="H348" s="16"/>
      <c r="I348" s="16" t="s">
        <v>850</v>
      </c>
      <c r="J348" s="17"/>
      <c r="K348" s="16"/>
      <c r="L348" s="16"/>
    </row>
    <row r="349" spans="4:12" x14ac:dyDescent="0.25">
      <c r="D349" s="20" t="s">
        <v>848</v>
      </c>
      <c r="E349" s="18">
        <f>agripac!J389</f>
        <v>0</v>
      </c>
      <c r="H349" s="16"/>
      <c r="I349" s="16" t="s">
        <v>894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853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895</v>
      </c>
      <c r="J351" s="17">
        <v>241.29</v>
      </c>
      <c r="K351" s="16"/>
      <c r="L351" s="16"/>
    </row>
    <row r="352" spans="4:12" x14ac:dyDescent="0.25">
      <c r="D352" s="20" t="s">
        <v>852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862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856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858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860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876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863</v>
      </c>
      <c r="E359" s="18">
        <f>aldia!K374</f>
        <v>0</v>
      </c>
      <c r="H359" s="16"/>
      <c r="I359" s="16"/>
      <c r="J359" s="17"/>
      <c r="K359" s="16"/>
      <c r="L359" s="16"/>
    </row>
    <row r="360" spans="4:12" x14ac:dyDescent="0.25">
      <c r="D360" s="20" t="s">
        <v>864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878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896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878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878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878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49" t="s">
        <v>307</v>
      </c>
      <c r="I369" s="349"/>
      <c r="J369" s="46">
        <f>SUM(J346:J368)</f>
        <v>241.29</v>
      </c>
      <c r="K369" s="16"/>
      <c r="L369" s="16"/>
    </row>
    <row r="370" spans="4:12" x14ac:dyDescent="0.25">
      <c r="D370" s="333" t="s">
        <v>515</v>
      </c>
      <c r="E370" s="347">
        <f>SUM(E348:E368)</f>
        <v>150</v>
      </c>
    </row>
    <row r="371" spans="4:12" x14ac:dyDescent="0.25">
      <c r="D371" s="333"/>
      <c r="E371" s="347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abSelected="1"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2" t="s">
        <v>897</v>
      </c>
      <c r="H1" s="352"/>
      <c r="I1" s="352"/>
      <c r="J1" s="352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673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898</v>
      </c>
      <c r="C3" s="307">
        <f>utilidad!E32</f>
        <v>7347.9149999999981</v>
      </c>
      <c r="D3" s="307" t="e">
        <f>utilidad!E63</f>
        <v>#REF!</v>
      </c>
      <c r="E3" s="307" t="e">
        <f>utilidad!E94</f>
        <v>#REF!</v>
      </c>
      <c r="F3" s="307" t="e">
        <f>utilidad!E126</f>
        <v>#REF!</v>
      </c>
      <c r="G3" s="307" t="e">
        <f>utilidad!E156</f>
        <v>#REF!</v>
      </c>
      <c r="H3" s="307" t="e">
        <f>utilidad!E187</f>
        <v>#REF!</v>
      </c>
      <c r="I3" s="307" t="e">
        <f>utilidad!E217</f>
        <v>#REF!</v>
      </c>
      <c r="J3" s="307" t="e">
        <f>utilidad!E247</f>
        <v>#REF!</v>
      </c>
      <c r="K3" s="307" t="e">
        <f>utilidad!E277</f>
        <v>#REF!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899</v>
      </c>
      <c r="C6" s="308">
        <f t="shared" ref="C6:N6" si="0">SUM(C3:C5)</f>
        <v>7347.9149999999981</v>
      </c>
      <c r="D6" s="308" t="e">
        <f t="shared" si="0"/>
        <v>#REF!</v>
      </c>
      <c r="E6" s="308" t="e">
        <f t="shared" si="0"/>
        <v>#REF!</v>
      </c>
      <c r="F6" s="308" t="e">
        <f t="shared" si="0"/>
        <v>#REF!</v>
      </c>
      <c r="G6" s="308" t="e">
        <f t="shared" si="0"/>
        <v>#REF!</v>
      </c>
      <c r="H6" s="308" t="e">
        <f t="shared" si="0"/>
        <v>#REF!</v>
      </c>
      <c r="I6" s="308" t="e">
        <f t="shared" si="0"/>
        <v>#REF!</v>
      </c>
      <c r="J6" s="308" t="e">
        <f t="shared" si="0"/>
        <v>#REF!</v>
      </c>
      <c r="K6" s="308" t="e">
        <f t="shared" si="0"/>
        <v>#REF!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900</v>
      </c>
      <c r="C8" s="309">
        <f>utilidad!J32</f>
        <v>6349.92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901</v>
      </c>
      <c r="C12" s="310">
        <f t="shared" ref="C12:N12" si="1">SUM(C8:C11)</f>
        <v>6349.92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843</v>
      </c>
      <c r="C15" s="311">
        <f>C6-C12</f>
        <v>997.99499999999807</v>
      </c>
      <c r="D15" s="311" t="e">
        <f t="shared" ref="D15:N15" si="2">D6-D8</f>
        <v>#REF!</v>
      </c>
      <c r="E15" s="311" t="e">
        <f t="shared" si="2"/>
        <v>#REF!</v>
      </c>
      <c r="F15" s="311" t="e">
        <f t="shared" si="2"/>
        <v>#REF!</v>
      </c>
      <c r="G15" s="311" t="e">
        <f t="shared" si="2"/>
        <v>#REF!</v>
      </c>
      <c r="H15" s="311" t="e">
        <f t="shared" si="2"/>
        <v>#REF!</v>
      </c>
      <c r="I15" s="311" t="e">
        <f t="shared" si="2"/>
        <v>#REF!</v>
      </c>
      <c r="J15" s="311" t="e">
        <f t="shared" si="2"/>
        <v>#REF!</v>
      </c>
      <c r="K15" s="311" t="e">
        <f t="shared" si="2"/>
        <v>#REF!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 t="e">
        <f>SUM(C15:N15)</f>
        <v>#REF!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B30" sqref="B30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>
        <v>30342270</v>
      </c>
      <c r="F4" s="34">
        <v>350</v>
      </c>
      <c r="G4" s="8" t="s">
        <v>123</v>
      </c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>
        <v>30342267</v>
      </c>
      <c r="F5" s="90">
        <v>350</v>
      </c>
      <c r="G5" s="8" t="s">
        <v>919</v>
      </c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27" t="s">
        <v>17</v>
      </c>
      <c r="F38" s="327"/>
      <c r="G38" s="327"/>
      <c r="H38" s="327"/>
      <c r="I38" s="25">
        <f>F37-I36</f>
        <v>115.5</v>
      </c>
      <c r="J38" s="33"/>
      <c r="R38" s="327" t="s">
        <v>17</v>
      </c>
      <c r="S38" s="327"/>
      <c r="T38" s="327"/>
      <c r="U38" s="327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27" t="s">
        <v>17</v>
      </c>
      <c r="F80" s="327"/>
      <c r="G80" s="327"/>
      <c r="H80" s="327"/>
      <c r="I80" s="25">
        <f>F79-I78</f>
        <v>0</v>
      </c>
      <c r="R80" s="327" t="s">
        <v>17</v>
      </c>
      <c r="S80" s="327"/>
      <c r="T80" s="327"/>
      <c r="U80" s="327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27" t="s">
        <v>17</v>
      </c>
      <c r="F123" s="327"/>
      <c r="G123" s="327"/>
      <c r="H123" s="327"/>
      <c r="I123" s="25">
        <f>F122-I121</f>
        <v>0</v>
      </c>
      <c r="R123" s="327" t="s">
        <v>17</v>
      </c>
      <c r="S123" s="327"/>
      <c r="T123" s="327"/>
      <c r="U123" s="327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27" t="s">
        <v>17</v>
      </c>
      <c r="F168" s="327"/>
      <c r="G168" s="327"/>
      <c r="H168" s="327"/>
      <c r="I168" s="25">
        <f>F167-I166</f>
        <v>100.30079999999998</v>
      </c>
      <c r="R168" s="327" t="s">
        <v>17</v>
      </c>
      <c r="S168" s="327"/>
      <c r="T168" s="327"/>
      <c r="U168" s="327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27" t="s">
        <v>17</v>
      </c>
      <c r="F211" s="327"/>
      <c r="G211" s="327"/>
      <c r="H211" s="327"/>
      <c r="I211" s="25">
        <f>F210-I209</f>
        <v>101.67750000000001</v>
      </c>
      <c r="R211" s="327" t="s">
        <v>17</v>
      </c>
      <c r="S211" s="327"/>
      <c r="T211" s="327"/>
      <c r="U211" s="327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27" t="s">
        <v>17</v>
      </c>
      <c r="F254" s="327"/>
      <c r="G254" s="327"/>
      <c r="H254" s="327"/>
      <c r="I254" s="25">
        <f>F253-I252</f>
        <v>106.20000000000005</v>
      </c>
      <c r="R254" s="327" t="s">
        <v>17</v>
      </c>
      <c r="S254" s="327"/>
      <c r="T254" s="327"/>
      <c r="U254" s="327"/>
      <c r="V254" s="25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902</v>
      </c>
      <c r="C1" s="11" t="s">
        <v>113</v>
      </c>
      <c r="D1" s="11" t="s">
        <v>903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baseColWidth="10" defaultRowHeight="15" x14ac:dyDescent="0.25"/>
  <cols>
    <col min="3" max="3" width="9.7109375" customWidth="1"/>
    <col min="4" max="4" width="9.5703125" customWidth="1"/>
    <col min="5" max="5" width="9" customWidth="1"/>
    <col min="6" max="7" width="10" customWidth="1"/>
    <col min="8" max="8" width="9.7109375" customWidth="1"/>
    <col min="9" max="9" width="8.5703125" customWidth="1"/>
    <col min="10" max="10" width="10" customWidth="1"/>
    <col min="11" max="11" width="5.28515625" customWidth="1"/>
    <col min="12" max="12" width="8.42578125" customWidth="1"/>
    <col min="13" max="13" width="9.85546875" customWidth="1"/>
  </cols>
  <sheetData>
    <row r="1" spans="1:13" x14ac:dyDescent="0.25">
      <c r="A1" s="197">
        <v>45295</v>
      </c>
      <c r="B1" s="11" t="s">
        <v>104</v>
      </c>
      <c r="C1" s="11" t="s">
        <v>47</v>
      </c>
      <c r="D1" s="11" t="s">
        <v>380</v>
      </c>
      <c r="E1" s="11" t="s">
        <v>381</v>
      </c>
      <c r="F1" s="10">
        <v>150</v>
      </c>
      <c r="G1" s="10">
        <f>F1*0.99</f>
        <v>148.5</v>
      </c>
      <c r="H1" s="10">
        <f>G1*0.99</f>
        <v>147.01499999999999</v>
      </c>
      <c r="I1" s="10"/>
      <c r="J1" s="10">
        <f>G1*0.94</f>
        <v>139.59</v>
      </c>
      <c r="K1" s="58"/>
      <c r="L1" s="198">
        <f>H1-I1</f>
        <v>147.01499999999999</v>
      </c>
      <c r="M1" s="18">
        <f>L1*0.95</f>
        <v>139.66424999999998</v>
      </c>
    </row>
    <row r="2" spans="1:13" x14ac:dyDescent="0.25">
      <c r="A2" s="197">
        <v>45299</v>
      </c>
      <c r="B2" s="11" t="s">
        <v>104</v>
      </c>
      <c r="C2" s="11" t="s">
        <v>47</v>
      </c>
      <c r="D2" s="11" t="s">
        <v>381</v>
      </c>
      <c r="E2" s="11" t="s">
        <v>382</v>
      </c>
      <c r="F2" s="10">
        <v>240</v>
      </c>
      <c r="G2" s="10">
        <f>F2*0.99</f>
        <v>237.6</v>
      </c>
      <c r="H2" s="10">
        <f>G2*0.99</f>
        <v>235.22399999999999</v>
      </c>
      <c r="I2" s="10">
        <v>100</v>
      </c>
      <c r="J2" s="10">
        <f>G2*0.94</f>
        <v>223.34399999999999</v>
      </c>
      <c r="K2" s="58"/>
      <c r="L2" s="198">
        <f>H2-I2</f>
        <v>135.22399999999999</v>
      </c>
      <c r="M2" s="18">
        <f>L2*0.95</f>
        <v>128.46279999999999</v>
      </c>
    </row>
    <row r="3" spans="1:13" x14ac:dyDescent="0.25">
      <c r="A3" s="197">
        <v>45301</v>
      </c>
      <c r="B3" s="11" t="s">
        <v>104</v>
      </c>
      <c r="C3" s="11" t="s">
        <v>47</v>
      </c>
      <c r="D3" s="11" t="s">
        <v>381</v>
      </c>
      <c r="E3" s="11" t="s">
        <v>88</v>
      </c>
      <c r="F3" s="10">
        <v>200</v>
      </c>
      <c r="G3" s="10">
        <f t="shared" ref="G3:H9" si="0">F3*0.99</f>
        <v>198</v>
      </c>
      <c r="H3" s="10">
        <f t="shared" si="0"/>
        <v>196.02</v>
      </c>
      <c r="I3" s="10"/>
      <c r="J3" s="10">
        <f t="shared" ref="J3:J9" si="1">G3*0.94</f>
        <v>186.11999999999998</v>
      </c>
      <c r="K3" s="58"/>
      <c r="L3" s="198">
        <f t="shared" ref="L3:L8" si="2">H3-I3</f>
        <v>196.02</v>
      </c>
      <c r="M3" s="18">
        <f t="shared" ref="M3:M8" si="3">L3*0.95</f>
        <v>186.21899999999999</v>
      </c>
    </row>
    <row r="4" spans="1:13" x14ac:dyDescent="0.25">
      <c r="A4" s="197" t="s">
        <v>299</v>
      </c>
      <c r="B4" s="81" t="s">
        <v>104</v>
      </c>
      <c r="C4" s="11" t="s">
        <v>47</v>
      </c>
      <c r="D4" s="11" t="s">
        <v>250</v>
      </c>
      <c r="E4" s="11" t="s">
        <v>381</v>
      </c>
      <c r="F4" s="10">
        <v>150</v>
      </c>
      <c r="G4" s="10">
        <f t="shared" si="0"/>
        <v>148.5</v>
      </c>
      <c r="H4" s="10">
        <f t="shared" si="0"/>
        <v>147.01499999999999</v>
      </c>
      <c r="I4" s="10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A5" s="197" t="s">
        <v>299</v>
      </c>
      <c r="B5" s="11" t="s">
        <v>104</v>
      </c>
      <c r="C5" s="11" t="s">
        <v>47</v>
      </c>
      <c r="D5" s="11" t="s">
        <v>381</v>
      </c>
      <c r="E5" s="11" t="s">
        <v>382</v>
      </c>
      <c r="F5" s="10">
        <v>270</v>
      </c>
      <c r="G5" s="10">
        <f t="shared" si="0"/>
        <v>267.3</v>
      </c>
      <c r="H5" s="10">
        <f t="shared" si="0"/>
        <v>264.62700000000001</v>
      </c>
      <c r="I5" s="10">
        <v>100</v>
      </c>
      <c r="J5" s="10">
        <f t="shared" si="1"/>
        <v>251.262</v>
      </c>
      <c r="K5" s="58"/>
      <c r="L5" s="198">
        <f t="shared" si="2"/>
        <v>164.62700000000001</v>
      </c>
      <c r="M5" s="18">
        <f t="shared" si="3"/>
        <v>156.39564999999999</v>
      </c>
    </row>
    <row r="6" spans="1:13" x14ac:dyDescent="0.25">
      <c r="A6" s="11" t="s">
        <v>917</v>
      </c>
      <c r="B6" s="11"/>
      <c r="C6" s="11" t="s">
        <v>47</v>
      </c>
      <c r="D6" s="11" t="s">
        <v>381</v>
      </c>
      <c r="E6" s="11"/>
      <c r="F6" s="10">
        <v>100</v>
      </c>
      <c r="G6" s="10">
        <f t="shared" si="0"/>
        <v>99</v>
      </c>
      <c r="H6" s="10">
        <f t="shared" si="0"/>
        <v>98.01</v>
      </c>
      <c r="I6" s="10"/>
      <c r="J6" s="10">
        <f t="shared" si="1"/>
        <v>93.059999999999988</v>
      </c>
      <c r="K6" s="58">
        <v>855</v>
      </c>
      <c r="L6" s="198">
        <f t="shared" si="2"/>
        <v>98.01</v>
      </c>
      <c r="M6" s="18">
        <f t="shared" si="3"/>
        <v>93.109499999999997</v>
      </c>
    </row>
    <row r="7" spans="1:13" x14ac:dyDescent="0.25">
      <c r="A7" s="11" t="s">
        <v>917</v>
      </c>
      <c r="B7" s="11"/>
      <c r="C7" s="11" t="s">
        <v>47</v>
      </c>
      <c r="D7" s="11" t="s">
        <v>381</v>
      </c>
      <c r="E7" s="11"/>
      <c r="F7" s="10">
        <v>100</v>
      </c>
      <c r="G7" s="10">
        <f t="shared" si="0"/>
        <v>99</v>
      </c>
      <c r="H7" s="10">
        <f t="shared" si="0"/>
        <v>98.01</v>
      </c>
      <c r="I7" s="10"/>
      <c r="J7" s="10">
        <f t="shared" si="1"/>
        <v>93.059999999999988</v>
      </c>
      <c r="K7" s="58">
        <v>855</v>
      </c>
      <c r="L7" s="198">
        <f t="shared" si="2"/>
        <v>98.01</v>
      </c>
      <c r="M7" s="18">
        <f t="shared" si="3"/>
        <v>93.109499999999997</v>
      </c>
    </row>
    <row r="8" spans="1:13" x14ac:dyDescent="0.25">
      <c r="A8" s="197">
        <v>45309</v>
      </c>
      <c r="B8" s="11" t="s">
        <v>79</v>
      </c>
      <c r="C8" s="11" t="s">
        <v>47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855</v>
      </c>
      <c r="L8" s="198">
        <f t="shared" si="2"/>
        <v>135.22399999999999</v>
      </c>
      <c r="M8" s="18">
        <f t="shared" si="3"/>
        <v>128.46279999999999</v>
      </c>
    </row>
    <row r="9" spans="1:13" x14ac:dyDescent="0.25">
      <c r="G9" s="33">
        <f>SUM(G1:G8)</f>
        <v>1435.5</v>
      </c>
      <c r="H9" s="318">
        <f t="shared" si="0"/>
        <v>1421.145</v>
      </c>
      <c r="J9" s="318">
        <f t="shared" si="1"/>
        <v>1349.37</v>
      </c>
      <c r="M9" s="33">
        <f>SUM(M1:M8)</f>
        <v>1065.0877499999999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31" t="s">
        <v>0</v>
      </c>
      <c r="C1" s="331"/>
      <c r="D1" s="331"/>
      <c r="E1" s="331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>
        <v>45316</v>
      </c>
      <c r="B4" s="16" t="s">
        <v>79</v>
      </c>
      <c r="C4" s="16" t="s">
        <v>33</v>
      </c>
      <c r="D4" s="16" t="s">
        <v>250</v>
      </c>
      <c r="E4" s="16" t="s">
        <v>269</v>
      </c>
      <c r="F4" s="19"/>
      <c r="G4" s="22">
        <v>300</v>
      </c>
      <c r="H4" s="22"/>
      <c r="I4" s="22"/>
      <c r="J4" s="22">
        <v>280</v>
      </c>
    </row>
    <row r="5" spans="1:10" x14ac:dyDescent="0.25">
      <c r="A5" s="15">
        <v>45318</v>
      </c>
      <c r="B5" s="16" t="s">
        <v>116</v>
      </c>
      <c r="C5" s="16" t="s">
        <v>31</v>
      </c>
      <c r="D5" s="16" t="s">
        <v>250</v>
      </c>
      <c r="E5" s="16" t="s">
        <v>269</v>
      </c>
      <c r="F5" s="19"/>
      <c r="G5" s="22">
        <v>300</v>
      </c>
      <c r="H5" s="22"/>
      <c r="I5" s="22"/>
      <c r="J5" s="22">
        <v>280</v>
      </c>
    </row>
    <row r="6" spans="1:10" x14ac:dyDescent="0.25">
      <c r="A6" s="15">
        <v>45318</v>
      </c>
      <c r="B6" s="16" t="s">
        <v>104</v>
      </c>
      <c r="C6" s="16" t="s">
        <v>47</v>
      </c>
      <c r="D6" s="16" t="s">
        <v>250</v>
      </c>
      <c r="E6" s="16" t="s">
        <v>269</v>
      </c>
      <c r="F6" s="19"/>
      <c r="G6" s="22">
        <v>300</v>
      </c>
      <c r="H6" s="22"/>
      <c r="I6" s="22"/>
      <c r="J6" s="22">
        <v>280</v>
      </c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1050</v>
      </c>
      <c r="H22" s="22"/>
      <c r="I22" s="22"/>
      <c r="J22" s="22">
        <f>SUM(J3:J21)</f>
        <v>970</v>
      </c>
    </row>
    <row r="23" spans="1:10" x14ac:dyDescent="0.25">
      <c r="F23" s="20" t="s">
        <v>16</v>
      </c>
      <c r="G23" s="21">
        <f>G22*0.99</f>
        <v>1039.5</v>
      </c>
    </row>
    <row r="24" spans="1:10" x14ac:dyDescent="0.25">
      <c r="F24" s="327" t="s">
        <v>17</v>
      </c>
      <c r="G24" s="327"/>
      <c r="H24" s="327"/>
      <c r="I24" s="327"/>
      <c r="J24" s="103">
        <f>G23-J22</f>
        <v>69.5</v>
      </c>
    </row>
    <row r="29" spans="1:10" ht="27" x14ac:dyDescent="0.35">
      <c r="B29" s="331" t="s">
        <v>1</v>
      </c>
      <c r="C29" s="331"/>
      <c r="D29" s="331"/>
      <c r="E29" s="331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27" t="s">
        <v>17</v>
      </c>
      <c r="G52" s="327"/>
      <c r="H52" s="327"/>
      <c r="I52" s="327"/>
      <c r="J52" s="103">
        <f>G51-J50</f>
        <v>0</v>
      </c>
    </row>
    <row r="56" spans="1:10" ht="27" x14ac:dyDescent="0.35">
      <c r="B56" s="331" t="s">
        <v>18</v>
      </c>
      <c r="C56" s="331"/>
      <c r="D56" s="331"/>
      <c r="E56" s="331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27" t="s">
        <v>17</v>
      </c>
      <c r="G79" s="327"/>
      <c r="H79" s="327"/>
      <c r="I79" s="327"/>
      <c r="J79" s="103">
        <f>G78-J77</f>
        <v>0</v>
      </c>
    </row>
    <row r="82" spans="1:10" ht="27" x14ac:dyDescent="0.35">
      <c r="B82" s="331" t="s">
        <v>253</v>
      </c>
      <c r="C82" s="331"/>
      <c r="D82" s="331"/>
      <c r="E82" s="331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27" t="s">
        <v>17</v>
      </c>
      <c r="G105" s="327"/>
      <c r="H105" s="327"/>
      <c r="I105" s="327"/>
      <c r="J105" s="103">
        <f>G104-J103</f>
        <v>0</v>
      </c>
    </row>
    <row r="108" spans="1:10" ht="27" x14ac:dyDescent="0.35">
      <c r="B108" s="331" t="s">
        <v>130</v>
      </c>
      <c r="C108" s="331"/>
      <c r="D108" s="331"/>
      <c r="E108" s="331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27" t="s">
        <v>17</v>
      </c>
      <c r="G131" s="327"/>
      <c r="H131" s="327"/>
      <c r="I131" s="327"/>
      <c r="J131" s="103">
        <f>G130-J129</f>
        <v>0</v>
      </c>
    </row>
    <row r="136" spans="1:10" ht="27" x14ac:dyDescent="0.35">
      <c r="B136" s="331" t="s">
        <v>254</v>
      </c>
      <c r="C136" s="331"/>
      <c r="D136" s="331"/>
      <c r="E136" s="331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27" t="s">
        <v>17</v>
      </c>
      <c r="G159" s="327"/>
      <c r="H159" s="327"/>
      <c r="I159" s="327"/>
      <c r="J159" s="103">
        <f>G158-J157</f>
        <v>0</v>
      </c>
    </row>
    <row r="162" spans="1:10" ht="27" x14ac:dyDescent="0.35">
      <c r="B162" s="331" t="s">
        <v>74</v>
      </c>
      <c r="C162" s="331"/>
      <c r="D162" s="331"/>
      <c r="E162" s="331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27" t="s">
        <v>17</v>
      </c>
      <c r="G185" s="327"/>
      <c r="H185" s="327"/>
      <c r="I185" s="327"/>
      <c r="J185" s="103">
        <f>G184-J183</f>
        <v>0</v>
      </c>
    </row>
    <row r="189" spans="1:10" ht="27" x14ac:dyDescent="0.35">
      <c r="B189" s="331" t="s">
        <v>255</v>
      </c>
      <c r="C189" s="331"/>
      <c r="D189" s="331"/>
      <c r="E189" s="331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27" t="s">
        <v>17</v>
      </c>
      <c r="G212" s="327"/>
      <c r="H212" s="327"/>
      <c r="I212" s="327"/>
      <c r="J212" s="103">
        <f>G211-J210</f>
        <v>0</v>
      </c>
    </row>
    <row r="216" spans="1:10" ht="27" x14ac:dyDescent="0.35">
      <c r="B216" s="331" t="s">
        <v>97</v>
      </c>
      <c r="C216" s="331"/>
      <c r="D216" s="331"/>
      <c r="E216" s="331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27" t="s">
        <v>17</v>
      </c>
      <c r="G239" s="327"/>
      <c r="H239" s="327"/>
      <c r="I239" s="327"/>
      <c r="J239" s="103">
        <f>G238-J237</f>
        <v>118.70000000000005</v>
      </c>
    </row>
    <row r="243" spans="1:11" ht="27" x14ac:dyDescent="0.35">
      <c r="B243" s="331" t="s">
        <v>98</v>
      </c>
      <c r="C243" s="331"/>
      <c r="D243" s="331"/>
      <c r="E243" s="331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27" t="s">
        <v>17</v>
      </c>
      <c r="G266" s="327"/>
      <c r="H266" s="327"/>
      <c r="I266" s="327"/>
      <c r="J266" s="103">
        <f>G265-J264</f>
        <v>7.332300000000032</v>
      </c>
    </row>
    <row r="269" spans="1:10" ht="27" x14ac:dyDescent="0.35">
      <c r="B269" s="331" t="s">
        <v>264</v>
      </c>
      <c r="C269" s="331"/>
      <c r="D269" s="331"/>
      <c r="E269" s="331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27" t="s">
        <v>17</v>
      </c>
      <c r="G292" s="327"/>
      <c r="H292" s="327"/>
      <c r="I292" s="327"/>
      <c r="J292" s="103">
        <f>G291-J290</f>
        <v>170.54019999999991</v>
      </c>
    </row>
    <row r="296" spans="1:10" ht="27" x14ac:dyDescent="0.35">
      <c r="B296" s="331" t="s">
        <v>203</v>
      </c>
      <c r="C296" s="331"/>
      <c r="D296" s="331"/>
      <c r="E296" s="331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27" t="s">
        <v>17</v>
      </c>
      <c r="G319" s="327"/>
      <c r="H319" s="327"/>
      <c r="I319" s="327"/>
      <c r="J319" s="103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10" sqref="A10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1" t="s">
        <v>0</v>
      </c>
      <c r="C1" s="331"/>
      <c r="D1" s="331"/>
      <c r="E1" s="331"/>
      <c r="N1" s="331" t="s">
        <v>1</v>
      </c>
      <c r="O1" s="331"/>
      <c r="P1" s="331"/>
      <c r="Q1" s="331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 t="s">
        <v>922</v>
      </c>
      <c r="G4" s="22">
        <v>130</v>
      </c>
      <c r="H4" s="22"/>
      <c r="I4" s="106"/>
      <c r="J4" s="22">
        <v>120</v>
      </c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 t="s">
        <v>921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 t="s">
        <v>920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281</v>
      </c>
      <c r="E8" s="16" t="s">
        <v>26</v>
      </c>
      <c r="F8" s="19">
        <v>9899</v>
      </c>
      <c r="G8" s="22">
        <v>130</v>
      </c>
      <c r="H8" s="22"/>
      <c r="I8" s="22"/>
      <c r="J8" s="22">
        <v>120</v>
      </c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>
        <v>45318</v>
      </c>
      <c r="B9" s="16" t="s">
        <v>121</v>
      </c>
      <c r="C9" s="16" t="s">
        <v>50</v>
      </c>
      <c r="D9" s="16" t="s">
        <v>281</v>
      </c>
      <c r="E9" s="16" t="s">
        <v>26</v>
      </c>
      <c r="F9" s="19" t="s">
        <v>949</v>
      </c>
      <c r="G9" s="22">
        <v>130</v>
      </c>
      <c r="H9" s="22"/>
      <c r="I9" s="22"/>
      <c r="J9" s="22">
        <v>120</v>
      </c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910</v>
      </c>
      <c r="H22" s="22"/>
      <c r="I22" s="22"/>
      <c r="J22" s="22">
        <f>SUM(J3:J21)</f>
        <v>840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900.9</v>
      </c>
      <c r="R23" s="20" t="s">
        <v>16</v>
      </c>
      <c r="S23" s="21">
        <f>S22*0.99</f>
        <v>0</v>
      </c>
    </row>
    <row r="24" spans="1:24" x14ac:dyDescent="0.25">
      <c r="F24" s="327" t="s">
        <v>17</v>
      </c>
      <c r="G24" s="327"/>
      <c r="H24" s="327"/>
      <c r="I24" s="327"/>
      <c r="J24" s="103">
        <f>G23-J22</f>
        <v>60.899999999999977</v>
      </c>
      <c r="R24" s="327" t="s">
        <v>17</v>
      </c>
      <c r="S24" s="327"/>
      <c r="T24" s="327"/>
      <c r="U24" s="327"/>
      <c r="V24" s="103">
        <f>S23-V22</f>
        <v>0</v>
      </c>
    </row>
    <row r="29" spans="1:24" ht="27" x14ac:dyDescent="0.35">
      <c r="B29" s="331" t="s">
        <v>18</v>
      </c>
      <c r="C29" s="331"/>
      <c r="D29" s="331"/>
      <c r="E29" s="331"/>
      <c r="N29" s="331" t="s">
        <v>19</v>
      </c>
      <c r="O29" s="331"/>
      <c r="P29" s="331"/>
      <c r="Q29" s="331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27" t="s">
        <v>17</v>
      </c>
      <c r="G52" s="327"/>
      <c r="H52" s="327"/>
      <c r="I52" s="327"/>
      <c r="J52" s="103">
        <f>G51-J50</f>
        <v>0</v>
      </c>
      <c r="R52" s="327" t="s">
        <v>17</v>
      </c>
      <c r="S52" s="327"/>
      <c r="T52" s="327"/>
      <c r="U52" s="327"/>
      <c r="V52" s="103">
        <f>S51-V50</f>
        <v>0</v>
      </c>
    </row>
    <row r="57" spans="1:22" ht="27" x14ac:dyDescent="0.35">
      <c r="B57" s="331" t="s">
        <v>130</v>
      </c>
      <c r="C57" s="331"/>
      <c r="D57" s="331"/>
      <c r="E57" s="331"/>
      <c r="N57" s="331" t="s">
        <v>21</v>
      </c>
      <c r="O57" s="331"/>
      <c r="P57" s="331"/>
      <c r="Q57" s="331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27" t="s">
        <v>17</v>
      </c>
      <c r="G80" s="327"/>
      <c r="H80" s="327"/>
      <c r="I80" s="327"/>
      <c r="J80" s="103">
        <f>G79-J78</f>
        <v>69.599999999999909</v>
      </c>
      <c r="R80" s="327" t="s">
        <v>17</v>
      </c>
      <c r="S80" s="327"/>
      <c r="T80" s="327"/>
      <c r="U80" s="327"/>
      <c r="V80" s="103">
        <f>S79-V78</f>
        <v>65.899999999999977</v>
      </c>
    </row>
    <row r="84" spans="1:22" ht="27" x14ac:dyDescent="0.35">
      <c r="B84" s="331" t="s">
        <v>74</v>
      </c>
      <c r="C84" s="331"/>
      <c r="D84" s="331"/>
      <c r="E84" s="331"/>
      <c r="N84" s="331" t="s">
        <v>75</v>
      </c>
      <c r="O84" s="331"/>
      <c r="P84" s="331"/>
      <c r="Q84" s="331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27" t="s">
        <v>17</v>
      </c>
      <c r="G107" s="327"/>
      <c r="H107" s="327"/>
      <c r="I107" s="327"/>
      <c r="J107" s="103">
        <f>G106-J105</f>
        <v>43.5</v>
      </c>
      <c r="R107" s="327" t="s">
        <v>17</v>
      </c>
      <c r="S107" s="327"/>
      <c r="T107" s="327"/>
      <c r="U107" s="327"/>
      <c r="V107" s="103">
        <f>S106-V105</f>
        <v>34.799999999999955</v>
      </c>
    </row>
    <row r="112" spans="1:22" ht="27" x14ac:dyDescent="0.35">
      <c r="B112" s="331" t="s">
        <v>97</v>
      </c>
      <c r="C112" s="331"/>
      <c r="D112" s="331"/>
      <c r="E112" s="331"/>
      <c r="N112" s="331" t="s">
        <v>167</v>
      </c>
      <c r="O112" s="331"/>
      <c r="P112" s="331"/>
      <c r="Q112" s="331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27" t="s">
        <v>17</v>
      </c>
      <c r="G135" s="327"/>
      <c r="H135" s="327"/>
      <c r="I135" s="327"/>
      <c r="J135" s="103">
        <f>G134-J133</f>
        <v>17.399999999999977</v>
      </c>
      <c r="R135" s="327" t="s">
        <v>17</v>
      </c>
      <c r="S135" s="327"/>
      <c r="T135" s="327"/>
      <c r="U135" s="327"/>
      <c r="V135" s="103">
        <f>S134-V133</f>
        <v>82.5</v>
      </c>
    </row>
    <row r="141" spans="1:22" ht="27" x14ac:dyDescent="0.35">
      <c r="B141" s="331" t="s">
        <v>102</v>
      </c>
      <c r="C141" s="331"/>
      <c r="D141" s="331"/>
      <c r="E141" s="331"/>
      <c r="N141" s="331" t="s">
        <v>203</v>
      </c>
      <c r="O141" s="331"/>
      <c r="P141" s="331"/>
      <c r="Q141" s="331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27" t="s">
        <v>17</v>
      </c>
      <c r="G164" s="327"/>
      <c r="H164" s="327"/>
      <c r="I164" s="327"/>
      <c r="J164" s="103">
        <f>G163-J162</f>
        <v>87</v>
      </c>
      <c r="R164" s="327" t="s">
        <v>17</v>
      </c>
      <c r="S164" s="327"/>
      <c r="T164" s="327"/>
      <c r="U164" s="327"/>
      <c r="V164" s="103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F21" sqref="F2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2" t="s">
        <v>0</v>
      </c>
      <c r="D1" s="332"/>
      <c r="E1" s="332"/>
      <c r="N1" s="332" t="s">
        <v>1</v>
      </c>
      <c r="O1" s="332"/>
      <c r="P1" s="332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317">
        <v>8029334352</v>
      </c>
      <c r="G5" s="34">
        <v>175</v>
      </c>
      <c r="H5" s="323">
        <v>848</v>
      </c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317">
        <v>8029334396</v>
      </c>
      <c r="G6" s="34">
        <v>175</v>
      </c>
      <c r="H6" s="323">
        <v>848</v>
      </c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317">
        <v>8029342603</v>
      </c>
      <c r="G8" s="322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315">
        <v>8029342596</v>
      </c>
      <c r="G9" s="322">
        <v>250</v>
      </c>
      <c r="H9" s="323">
        <v>848</v>
      </c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315">
        <v>8029350848</v>
      </c>
      <c r="G10" s="322">
        <v>250</v>
      </c>
      <c r="H10" s="323">
        <v>848</v>
      </c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315">
        <v>8029350855</v>
      </c>
      <c r="G11" s="322">
        <v>250</v>
      </c>
      <c r="H11" s="323">
        <v>848</v>
      </c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317">
        <v>8029356756</v>
      </c>
      <c r="G12" s="322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317">
        <v>8029356778</v>
      </c>
      <c r="G13" s="322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317">
        <v>8029356833</v>
      </c>
      <c r="G14" s="322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317">
        <v>8029365657</v>
      </c>
      <c r="G15" s="322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317">
        <v>8029365671</v>
      </c>
      <c r="G16" s="322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317">
        <v>8029375086</v>
      </c>
      <c r="G17" s="322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317">
        <v>8029375156</v>
      </c>
      <c r="G18" s="322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297</v>
      </c>
      <c r="E19" s="11" t="s">
        <v>923</v>
      </c>
      <c r="F19" s="317">
        <v>8029382885</v>
      </c>
      <c r="G19" s="322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297</v>
      </c>
      <c r="E20" s="11" t="s">
        <v>923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297</v>
      </c>
      <c r="E21" s="11" t="s">
        <v>88</v>
      </c>
      <c r="F21" s="30"/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>
        <v>45317</v>
      </c>
      <c r="B22" s="11" t="s">
        <v>116</v>
      </c>
      <c r="C22" s="11" t="s">
        <v>31</v>
      </c>
      <c r="D22" s="11" t="s">
        <v>297</v>
      </c>
      <c r="E22" s="11" t="s">
        <v>88</v>
      </c>
      <c r="F22" s="11"/>
      <c r="G22" s="34">
        <v>250</v>
      </c>
      <c r="H22" s="117"/>
      <c r="I22" s="34">
        <v>200</v>
      </c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>
        <v>45317</v>
      </c>
      <c r="B23" s="7" t="s">
        <v>104</v>
      </c>
      <c r="C23" s="7" t="s">
        <v>41</v>
      </c>
      <c r="D23" s="7" t="s">
        <v>297</v>
      </c>
      <c r="E23" s="7" t="s">
        <v>88</v>
      </c>
      <c r="F23" s="11"/>
      <c r="G23" s="34">
        <v>175</v>
      </c>
      <c r="H23" s="117"/>
      <c r="I23" s="34">
        <v>150</v>
      </c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4865</v>
      </c>
      <c r="H61" s="22"/>
      <c r="I61" s="24">
        <f>SUM(I3:I60)</f>
        <v>3950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4719.05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33" t="s">
        <v>17</v>
      </c>
      <c r="F63" s="333"/>
      <c r="G63" s="333"/>
      <c r="H63" s="333"/>
      <c r="I63" s="103">
        <f>G62-I61</f>
        <v>769.05000000000018</v>
      </c>
      <c r="J63" s="122"/>
      <c r="L63" s="16"/>
      <c r="M63" s="16"/>
      <c r="N63" s="16"/>
      <c r="O63" s="16"/>
      <c r="P63" s="333" t="s">
        <v>17</v>
      </c>
      <c r="Q63" s="333"/>
      <c r="R63" s="333"/>
      <c r="S63" s="333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32" t="s">
        <v>18</v>
      </c>
      <c r="D69" s="332"/>
      <c r="E69" s="332"/>
      <c r="N69" s="332" t="s">
        <v>19</v>
      </c>
      <c r="O69" s="332"/>
      <c r="P69" s="332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34" t="s">
        <v>308</v>
      </c>
      <c r="X84" s="334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34"/>
      <c r="X85" s="334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33" t="s">
        <v>17</v>
      </c>
      <c r="F131" s="333"/>
      <c r="G131" s="333"/>
      <c r="H131" s="333"/>
      <c r="I131" s="103">
        <f>G130-I129</f>
        <v>0</v>
      </c>
      <c r="J131" s="122"/>
      <c r="L131" s="16"/>
      <c r="M131" s="16"/>
      <c r="N131" s="16"/>
      <c r="O131" s="16"/>
      <c r="P131" s="333" t="s">
        <v>17</v>
      </c>
      <c r="Q131" s="333"/>
      <c r="R131" s="333"/>
      <c r="S131" s="333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32" t="s">
        <v>130</v>
      </c>
      <c r="D137" s="332"/>
      <c r="E137" s="332"/>
      <c r="N137" s="332" t="s">
        <v>21</v>
      </c>
      <c r="O137" s="332"/>
      <c r="P137" s="332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33" t="s">
        <v>17</v>
      </c>
      <c r="F199" s="333"/>
      <c r="G199" s="333"/>
      <c r="H199" s="333"/>
      <c r="I199" s="103">
        <f>G198-I197</f>
        <v>956.5</v>
      </c>
      <c r="J199" s="122"/>
      <c r="L199" s="16"/>
      <c r="M199" s="16"/>
      <c r="N199" s="16"/>
      <c r="O199" s="16"/>
      <c r="P199" s="333" t="s">
        <v>17</v>
      </c>
      <c r="Q199" s="333"/>
      <c r="R199" s="333"/>
      <c r="S199" s="333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32" t="s">
        <v>74</v>
      </c>
      <c r="D205" s="332"/>
      <c r="E205" s="332"/>
      <c r="N205" s="332" t="s">
        <v>75</v>
      </c>
      <c r="O205" s="332"/>
      <c r="P205" s="332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33" t="s">
        <v>17</v>
      </c>
      <c r="F279" s="333"/>
      <c r="G279" s="333"/>
      <c r="H279" s="333"/>
      <c r="I279" s="103">
        <f>G278-I277</f>
        <v>1925.099000000002</v>
      </c>
      <c r="J279" s="122"/>
      <c r="L279" s="16"/>
      <c r="M279" s="16"/>
      <c r="N279" s="16"/>
      <c r="O279" s="16"/>
      <c r="P279" s="333" t="s">
        <v>17</v>
      </c>
      <c r="Q279" s="333"/>
      <c r="R279" s="333"/>
      <c r="S279" s="333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32" t="s">
        <v>97</v>
      </c>
      <c r="D287" s="332"/>
      <c r="E287" s="332"/>
      <c r="N287" s="332" t="s">
        <v>167</v>
      </c>
      <c r="O287" s="332"/>
      <c r="P287" s="332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33" t="s">
        <v>17</v>
      </c>
      <c r="F361" s="333"/>
      <c r="G361" s="333"/>
      <c r="H361" s="333"/>
      <c r="I361" s="103">
        <f>G360-I359</f>
        <v>1553.4781999999977</v>
      </c>
      <c r="J361" s="122"/>
      <c r="L361" s="16"/>
      <c r="M361" s="16"/>
      <c r="N361" s="16"/>
      <c r="O361" s="16"/>
      <c r="P361" s="333" t="s">
        <v>17</v>
      </c>
      <c r="Q361" s="333"/>
      <c r="R361" s="333"/>
      <c r="S361" s="333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32" t="s">
        <v>102</v>
      </c>
      <c r="D370" s="332"/>
      <c r="E370" s="332"/>
      <c r="N370" s="332" t="s">
        <v>203</v>
      </c>
      <c r="O370" s="332"/>
      <c r="P370" s="332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33" t="s">
        <v>17</v>
      </c>
      <c r="F433" s="333"/>
      <c r="G433" s="333"/>
      <c r="H433" s="333"/>
      <c r="I433" s="103">
        <f>G432-I431</f>
        <v>1755.1478999999999</v>
      </c>
      <c r="J433" s="122"/>
      <c r="L433" s="16"/>
      <c r="M433" s="16"/>
      <c r="N433" s="16"/>
      <c r="O433" s="16"/>
      <c r="P433" s="333" t="s">
        <v>17</v>
      </c>
      <c r="Q433" s="333"/>
      <c r="R433" s="333"/>
      <c r="S433" s="333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32" t="s">
        <v>0</v>
      </c>
      <c r="D440" s="332"/>
      <c r="E440" s="332"/>
      <c r="N440" s="332" t="s">
        <v>0</v>
      </c>
      <c r="O440" s="332"/>
      <c r="P440" s="332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33" t="s">
        <v>17</v>
      </c>
      <c r="F502" s="333"/>
      <c r="G502" s="333"/>
      <c r="H502" s="333"/>
      <c r="I502" s="103">
        <f>G501-I500</f>
        <v>0</v>
      </c>
      <c r="J502" s="122"/>
      <c r="L502" s="16"/>
      <c r="M502" s="16"/>
      <c r="N502" s="16"/>
      <c r="O502" s="16"/>
      <c r="P502" s="333" t="s">
        <v>17</v>
      </c>
      <c r="Q502" s="333"/>
      <c r="R502" s="333"/>
      <c r="S502" s="333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5" t="s">
        <v>0</v>
      </c>
      <c r="D1" s="335"/>
      <c r="E1" s="335"/>
      <c r="M1" s="335" t="s">
        <v>1</v>
      </c>
      <c r="N1" s="335"/>
      <c r="O1" s="335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33" t="s">
        <v>17</v>
      </c>
      <c r="F17" s="333"/>
      <c r="G17" s="333"/>
      <c r="H17" s="333"/>
      <c r="I17" s="103">
        <f>G16-I15</f>
        <v>0</v>
      </c>
      <c r="K17" s="16"/>
      <c r="L17" s="16"/>
      <c r="M17" s="16"/>
      <c r="N17" s="16"/>
      <c r="O17" s="333" t="s">
        <v>17</v>
      </c>
      <c r="P17" s="333"/>
      <c r="Q17" s="333"/>
      <c r="R17" s="333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35" t="s">
        <v>18</v>
      </c>
      <c r="D22" s="335"/>
      <c r="E22" s="335"/>
      <c r="M22" s="335" t="s">
        <v>19</v>
      </c>
      <c r="N22" s="335"/>
      <c r="O22" s="335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33" t="s">
        <v>17</v>
      </c>
      <c r="F38" s="333"/>
      <c r="G38" s="333"/>
      <c r="H38" s="333"/>
      <c r="I38" s="103">
        <f>G37-I36</f>
        <v>0</v>
      </c>
      <c r="K38" s="16"/>
      <c r="L38" s="16"/>
      <c r="M38" s="16"/>
      <c r="N38" s="16"/>
      <c r="O38" s="333" t="s">
        <v>17</v>
      </c>
      <c r="P38" s="333"/>
      <c r="Q38" s="333"/>
      <c r="R38" s="333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35" t="s">
        <v>130</v>
      </c>
      <c r="D43" s="335"/>
      <c r="E43" s="335"/>
      <c r="M43" s="335" t="s">
        <v>21</v>
      </c>
      <c r="N43" s="335"/>
      <c r="O43" s="335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33" t="s">
        <v>17</v>
      </c>
      <c r="F59" s="333"/>
      <c r="G59" s="333"/>
      <c r="H59" s="333"/>
      <c r="I59" s="103">
        <f>G58-I57</f>
        <v>0</v>
      </c>
      <c r="K59" s="16"/>
      <c r="L59" s="16"/>
      <c r="M59" s="16"/>
      <c r="N59" s="16"/>
      <c r="O59" s="333" t="s">
        <v>17</v>
      </c>
      <c r="P59" s="333"/>
      <c r="Q59" s="333"/>
      <c r="R59" s="333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35" t="s">
        <v>74</v>
      </c>
      <c r="D66" s="335"/>
      <c r="E66" s="335"/>
      <c r="M66" s="335" t="s">
        <v>75</v>
      </c>
      <c r="N66" s="335"/>
      <c r="O66" s="335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33" t="s">
        <v>17</v>
      </c>
      <c r="F82" s="333"/>
      <c r="G82" s="333"/>
      <c r="H82" s="333"/>
      <c r="I82" s="103">
        <f>G81-I80</f>
        <v>8.1999999999999886</v>
      </c>
      <c r="K82" s="16"/>
      <c r="L82" s="16"/>
      <c r="M82" s="16"/>
      <c r="N82" s="16"/>
      <c r="O82" s="333" t="s">
        <v>17</v>
      </c>
      <c r="P82" s="333"/>
      <c r="Q82" s="333"/>
      <c r="R82" s="333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35" t="s">
        <v>97</v>
      </c>
      <c r="D88" s="335"/>
      <c r="E88" s="335"/>
      <c r="M88" s="335" t="s">
        <v>167</v>
      </c>
      <c r="N88" s="335"/>
      <c r="O88" s="335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33" t="s">
        <v>17</v>
      </c>
      <c r="F104" s="333"/>
      <c r="G104" s="333"/>
      <c r="H104" s="333"/>
      <c r="I104" s="103">
        <f>G103-I102</f>
        <v>0</v>
      </c>
      <c r="K104" s="16"/>
      <c r="L104" s="16"/>
      <c r="M104" s="16"/>
      <c r="N104" s="16"/>
      <c r="O104" s="333" t="s">
        <v>17</v>
      </c>
      <c r="P104" s="333"/>
      <c r="Q104" s="333"/>
      <c r="R104" s="333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35" t="s">
        <v>102</v>
      </c>
      <c r="D109" s="335"/>
      <c r="E109" s="335"/>
      <c r="M109" s="335" t="s">
        <v>203</v>
      </c>
      <c r="N109" s="335"/>
      <c r="O109" s="335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33" t="s">
        <v>17</v>
      </c>
      <c r="F125" s="333"/>
      <c r="G125" s="333"/>
      <c r="H125" s="333"/>
      <c r="I125" s="103">
        <f>G124-I123</f>
        <v>0</v>
      </c>
      <c r="K125" s="16"/>
      <c r="L125" s="16"/>
      <c r="M125" s="16"/>
      <c r="N125" s="16"/>
      <c r="O125" s="333" t="s">
        <v>17</v>
      </c>
      <c r="P125" s="333"/>
      <c r="Q125" s="333"/>
      <c r="R125" s="333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2" t="s">
        <v>0</v>
      </c>
      <c r="D1" s="332"/>
      <c r="E1" s="332"/>
      <c r="N1" s="332" t="s">
        <v>1</v>
      </c>
      <c r="O1" s="332"/>
      <c r="P1" s="332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910</v>
      </c>
      <c r="C3" s="16" t="s">
        <v>45</v>
      </c>
      <c r="D3" s="16" t="s">
        <v>856</v>
      </c>
      <c r="E3" s="16" t="s">
        <v>88</v>
      </c>
      <c r="F3" s="16"/>
      <c r="G3" s="16">
        <v>180</v>
      </c>
      <c r="H3" s="16"/>
      <c r="I3" s="190">
        <v>862</v>
      </c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27" t="s">
        <v>17</v>
      </c>
      <c r="G15" s="327"/>
      <c r="H15" s="327"/>
      <c r="I15" s="327"/>
      <c r="J15" s="103">
        <f>G14-J13</f>
        <v>28.199999999999989</v>
      </c>
      <c r="L15" s="15"/>
      <c r="M15" s="16"/>
      <c r="N15" s="16"/>
      <c r="O15" s="16"/>
      <c r="P15" s="16"/>
      <c r="Q15" s="327" t="s">
        <v>17</v>
      </c>
      <c r="R15" s="327"/>
      <c r="S15" s="327"/>
      <c r="T15" s="327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32" t="s">
        <v>18</v>
      </c>
      <c r="D20" s="332"/>
      <c r="E20" s="332"/>
      <c r="N20" s="332" t="s">
        <v>19</v>
      </c>
      <c r="O20" s="332"/>
      <c r="P20" s="332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27" t="s">
        <v>17</v>
      </c>
      <c r="G34" s="327"/>
      <c r="H34" s="327"/>
      <c r="I34" s="327"/>
      <c r="J34" s="103">
        <f>G33-J32</f>
        <v>0</v>
      </c>
      <c r="L34" s="15"/>
      <c r="M34" s="16"/>
      <c r="N34" s="16"/>
      <c r="O34" s="16"/>
      <c r="P34" s="16"/>
      <c r="Q34" s="327" t="s">
        <v>17</v>
      </c>
      <c r="R34" s="327"/>
      <c r="S34" s="327"/>
      <c r="T34" s="327"/>
      <c r="U34" s="103">
        <f>R33-U32</f>
        <v>0</v>
      </c>
    </row>
    <row r="38" spans="1:32" ht="26.25" x14ac:dyDescent="0.4">
      <c r="C38" s="332" t="s">
        <v>130</v>
      </c>
      <c r="D38" s="332"/>
      <c r="E38" s="332"/>
      <c r="N38" s="332" t="s">
        <v>21</v>
      </c>
      <c r="O38" s="332"/>
      <c r="P38" s="332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27" t="s">
        <v>17</v>
      </c>
      <c r="G52" s="327"/>
      <c r="H52" s="327"/>
      <c r="I52" s="327"/>
      <c r="J52" s="103">
        <f>G51-J50</f>
        <v>0</v>
      </c>
      <c r="L52" s="15"/>
      <c r="M52" s="16"/>
      <c r="N52" s="16"/>
      <c r="O52" s="16"/>
      <c r="P52" s="16"/>
      <c r="Q52" s="327" t="s">
        <v>17</v>
      </c>
      <c r="R52" s="327"/>
      <c r="S52" s="327"/>
      <c r="T52" s="327"/>
      <c r="U52" s="103">
        <f>R51-U50</f>
        <v>0</v>
      </c>
    </row>
    <row r="57" spans="1:21" ht="26.25" x14ac:dyDescent="0.4">
      <c r="C57" s="332" t="s">
        <v>74</v>
      </c>
      <c r="D57" s="332"/>
      <c r="E57" s="332"/>
      <c r="N57" s="332" t="s">
        <v>75</v>
      </c>
      <c r="O57" s="332"/>
      <c r="P57" s="332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27" t="s">
        <v>17</v>
      </c>
      <c r="G71" s="327"/>
      <c r="H71" s="327"/>
      <c r="I71" s="327"/>
      <c r="J71" s="103">
        <f>G70-J69</f>
        <v>0</v>
      </c>
      <c r="L71" s="15"/>
      <c r="M71" s="16"/>
      <c r="N71" s="16"/>
      <c r="O71" s="16"/>
      <c r="P71" s="16"/>
      <c r="Q71" s="327" t="s">
        <v>17</v>
      </c>
      <c r="R71" s="327"/>
      <c r="S71" s="327"/>
      <c r="T71" s="327"/>
      <c r="U71" s="103">
        <f>R70-U69</f>
        <v>0</v>
      </c>
    </row>
    <row r="75" spans="1:21" ht="26.25" x14ac:dyDescent="0.4">
      <c r="C75" s="332" t="s">
        <v>97</v>
      </c>
      <c r="D75" s="332"/>
      <c r="E75" s="332"/>
      <c r="N75" s="332" t="s">
        <v>167</v>
      </c>
      <c r="O75" s="332"/>
      <c r="P75" s="332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27" t="s">
        <v>17</v>
      </c>
      <c r="G89" s="327"/>
      <c r="H89" s="327"/>
      <c r="I89" s="327"/>
      <c r="J89" s="103">
        <f>G88-J87</f>
        <v>0</v>
      </c>
      <c r="L89" s="15"/>
      <c r="M89" s="16"/>
      <c r="N89" s="16"/>
      <c r="O89" s="16"/>
      <c r="P89" s="16"/>
      <c r="Q89" s="327" t="s">
        <v>17</v>
      </c>
      <c r="R89" s="327"/>
      <c r="S89" s="327"/>
      <c r="T89" s="327"/>
      <c r="U89" s="103">
        <f>R88-U87</f>
        <v>0</v>
      </c>
    </row>
    <row r="94" spans="1:21" ht="26.25" x14ac:dyDescent="0.4">
      <c r="C94" s="332" t="s">
        <v>102</v>
      </c>
      <c r="D94" s="332"/>
      <c r="E94" s="332"/>
      <c r="N94" s="332" t="s">
        <v>203</v>
      </c>
      <c r="O94" s="332"/>
      <c r="P94" s="332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27" t="s">
        <v>17</v>
      </c>
      <c r="G108" s="327"/>
      <c r="H108" s="327"/>
      <c r="I108" s="327"/>
      <c r="J108" s="103">
        <f>G107-J106</f>
        <v>0</v>
      </c>
      <c r="L108" s="15"/>
      <c r="M108" s="16"/>
      <c r="N108" s="16"/>
      <c r="O108" s="16"/>
      <c r="P108" s="16"/>
      <c r="Q108" s="327" t="s">
        <v>17</v>
      </c>
      <c r="R108" s="327"/>
      <c r="S108" s="327"/>
      <c r="T108" s="327"/>
      <c r="U108" s="103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3"/>
  <sheetViews>
    <sheetView zoomScale="80" zoomScaleNormal="80" workbookViewId="0">
      <selection activeCell="F29" sqref="F29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6.855468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2" t="s">
        <v>0</v>
      </c>
      <c r="C1" s="332"/>
      <c r="D1" s="332"/>
      <c r="E1" s="332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32" t="s">
        <v>1</v>
      </c>
      <c r="Q2" s="332"/>
      <c r="R2" s="332"/>
      <c r="S2" s="332"/>
      <c r="T2" s="332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0" si="0">F5*0.99</f>
        <v>198</v>
      </c>
      <c r="H5" s="10">
        <f t="shared" si="0"/>
        <v>196.02</v>
      </c>
      <c r="I5" s="10"/>
      <c r="J5" s="10">
        <f t="shared" ref="J5:J30" si="1">G5*0.94</f>
        <v>186.11999999999998</v>
      </c>
      <c r="K5" s="58">
        <v>855</v>
      </c>
      <c r="L5" s="198">
        <f t="shared" ref="L5:L30" si="2">H5-I5</f>
        <v>196.02</v>
      </c>
      <c r="M5" s="18">
        <f t="shared" ref="M5:M30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902</v>
      </c>
      <c r="C10" s="11" t="s">
        <v>113</v>
      </c>
      <c r="D10" s="11" t="s">
        <v>903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902</v>
      </c>
      <c r="C14" s="11" t="s">
        <v>113</v>
      </c>
      <c r="D14" s="11" t="s">
        <v>913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917</v>
      </c>
      <c r="B15" s="11"/>
      <c r="C15" s="11" t="s">
        <v>47</v>
      </c>
      <c r="D15" s="11" t="s">
        <v>381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917</v>
      </c>
      <c r="B16" s="11"/>
      <c r="C16" s="11" t="s">
        <v>47</v>
      </c>
      <c r="D16" s="11" t="s">
        <v>381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918</v>
      </c>
      <c r="B17" s="11"/>
      <c r="C17" s="11" t="s">
        <v>38</v>
      </c>
      <c r="D17" s="11" t="s">
        <v>381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918</v>
      </c>
      <c r="B18" s="11"/>
      <c r="C18" s="11" t="s">
        <v>33</v>
      </c>
      <c r="D18" s="11" t="s">
        <v>381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381</v>
      </c>
      <c r="E19" s="11" t="s">
        <v>397</v>
      </c>
      <c r="F19" s="10">
        <v>150</v>
      </c>
      <c r="G19" s="10">
        <f t="shared" si="0"/>
        <v>148.5</v>
      </c>
      <c r="H19" s="10">
        <f t="shared" si="0"/>
        <v>147.01499999999999</v>
      </c>
      <c r="I19" s="10"/>
      <c r="J19" s="10">
        <f t="shared" si="1"/>
        <v>139.59</v>
      </c>
      <c r="K19" s="58"/>
      <c r="L19" s="198">
        <f t="shared" si="2"/>
        <v>147.01499999999999</v>
      </c>
      <c r="M19" s="18">
        <f t="shared" si="3"/>
        <v>139.66424999999998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>
        <v>45314</v>
      </c>
      <c r="B20" s="11" t="s">
        <v>924</v>
      </c>
      <c r="C20" s="11" t="s">
        <v>47</v>
      </c>
      <c r="D20" s="11" t="s">
        <v>381</v>
      </c>
      <c r="E20" s="11" t="s">
        <v>500</v>
      </c>
      <c r="F20" s="10">
        <v>150</v>
      </c>
      <c r="G20" s="10">
        <f t="shared" si="0"/>
        <v>148.5</v>
      </c>
      <c r="H20" s="10">
        <f t="shared" si="0"/>
        <v>147.01499999999999</v>
      </c>
      <c r="I20" s="10"/>
      <c r="J20" s="10">
        <f t="shared" si="1"/>
        <v>139.59</v>
      </c>
      <c r="K20" s="58"/>
      <c r="L20" s="198">
        <f t="shared" si="2"/>
        <v>147.01499999999999</v>
      </c>
      <c r="M20" s="18">
        <f t="shared" si="3"/>
        <v>139.66424999999998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>
        <v>45315</v>
      </c>
      <c r="B21" s="11" t="s">
        <v>902</v>
      </c>
      <c r="C21" s="11" t="s">
        <v>113</v>
      </c>
      <c r="D21" s="11" t="s">
        <v>381</v>
      </c>
      <c r="E21" s="11" t="s">
        <v>389</v>
      </c>
      <c r="F21" s="10">
        <v>580</v>
      </c>
      <c r="G21" s="10">
        <f t="shared" si="0"/>
        <v>574.20000000000005</v>
      </c>
      <c r="H21" s="10">
        <f t="shared" si="0"/>
        <v>568.45800000000008</v>
      </c>
      <c r="I21" s="10"/>
      <c r="J21" s="10">
        <f t="shared" si="1"/>
        <v>539.74800000000005</v>
      </c>
      <c r="K21" s="58"/>
      <c r="L21" s="198">
        <f t="shared" si="2"/>
        <v>568.45800000000008</v>
      </c>
      <c r="M21" s="18">
        <f t="shared" si="3"/>
        <v>540.03510000000006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>
        <v>45315</v>
      </c>
      <c r="B22" s="11" t="s">
        <v>99</v>
      </c>
      <c r="C22" s="11" t="s">
        <v>38</v>
      </c>
      <c r="D22" s="11" t="s">
        <v>381</v>
      </c>
      <c r="E22" s="11" t="s">
        <v>389</v>
      </c>
      <c r="F22" s="10">
        <v>580</v>
      </c>
      <c r="G22" s="10">
        <f t="shared" si="0"/>
        <v>574.20000000000005</v>
      </c>
      <c r="H22" s="10">
        <f t="shared" si="0"/>
        <v>568.45800000000008</v>
      </c>
      <c r="I22" s="10"/>
      <c r="J22" s="10">
        <f t="shared" si="1"/>
        <v>539.74800000000005</v>
      </c>
      <c r="K22" s="58"/>
      <c r="L22" s="198">
        <f t="shared" si="2"/>
        <v>568.45800000000008</v>
      </c>
      <c r="M22" s="18">
        <f t="shared" si="3"/>
        <v>540.03510000000006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>
        <v>45315</v>
      </c>
      <c r="B23" s="11" t="s">
        <v>79</v>
      </c>
      <c r="C23" s="11" t="s">
        <v>33</v>
      </c>
      <c r="D23" s="11" t="s">
        <v>381</v>
      </c>
      <c r="E23" s="11" t="s">
        <v>926</v>
      </c>
      <c r="F23" s="10">
        <v>170</v>
      </c>
      <c r="G23" s="10">
        <f t="shared" si="0"/>
        <v>168.3</v>
      </c>
      <c r="H23" s="10">
        <f t="shared" si="0"/>
        <v>166.61700000000002</v>
      </c>
      <c r="I23" s="10"/>
      <c r="J23" s="10">
        <f t="shared" si="1"/>
        <v>158.202</v>
      </c>
      <c r="K23" s="58"/>
      <c r="L23" s="198">
        <f t="shared" si="2"/>
        <v>166.61700000000002</v>
      </c>
      <c r="M23" s="18">
        <f t="shared" si="3"/>
        <v>158.28615000000002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>
        <v>45315</v>
      </c>
      <c r="B24" s="11" t="s">
        <v>925</v>
      </c>
      <c r="C24" s="11" t="s">
        <v>47</v>
      </c>
      <c r="D24" s="11" t="s">
        <v>381</v>
      </c>
      <c r="E24" s="11" t="s">
        <v>56</v>
      </c>
      <c r="F24" s="10">
        <v>170</v>
      </c>
      <c r="G24" s="10">
        <f t="shared" si="0"/>
        <v>168.3</v>
      </c>
      <c r="H24" s="10">
        <f t="shared" si="0"/>
        <v>166.61700000000002</v>
      </c>
      <c r="I24" s="10"/>
      <c r="J24" s="10">
        <f t="shared" si="1"/>
        <v>158.202</v>
      </c>
      <c r="K24" s="58"/>
      <c r="L24" s="198">
        <f t="shared" si="2"/>
        <v>166.61700000000002</v>
      </c>
      <c r="M24" s="18">
        <f t="shared" si="3"/>
        <v>158.28615000000002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>
        <v>45316</v>
      </c>
      <c r="B25" s="11" t="s">
        <v>99</v>
      </c>
      <c r="C25" s="11" t="s">
        <v>38</v>
      </c>
      <c r="D25" s="11" t="s">
        <v>950</v>
      </c>
      <c r="E25" s="11" t="s">
        <v>951</v>
      </c>
      <c r="F25" s="10">
        <v>120</v>
      </c>
      <c r="G25" s="10">
        <f t="shared" si="0"/>
        <v>118.8</v>
      </c>
      <c r="H25" s="10">
        <f t="shared" si="0"/>
        <v>117.61199999999999</v>
      </c>
      <c r="I25" s="199"/>
      <c r="J25" s="10">
        <f t="shared" si="1"/>
        <v>111.672</v>
      </c>
      <c r="K25" s="58"/>
      <c r="L25" s="198">
        <f t="shared" si="2"/>
        <v>117.61199999999999</v>
      </c>
      <c r="M25" s="18">
        <f t="shared" si="3"/>
        <v>111.73139999999999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>
        <v>45317</v>
      </c>
      <c r="B26" s="11" t="s">
        <v>104</v>
      </c>
      <c r="C26" s="11" t="s">
        <v>47</v>
      </c>
      <c r="D26" s="11" t="s">
        <v>381</v>
      </c>
      <c r="E26" s="11" t="s">
        <v>382</v>
      </c>
      <c r="F26" s="10">
        <v>150</v>
      </c>
      <c r="G26" s="10">
        <f t="shared" si="0"/>
        <v>148.5</v>
      </c>
      <c r="H26" s="10">
        <f t="shared" si="0"/>
        <v>147.01499999999999</v>
      </c>
      <c r="I26" s="199"/>
      <c r="J26" s="10">
        <f t="shared" si="1"/>
        <v>139.59</v>
      </c>
      <c r="K26" s="58"/>
      <c r="L26" s="198">
        <f t="shared" si="2"/>
        <v>147.01499999999999</v>
      </c>
      <c r="M26" s="18">
        <f t="shared" si="3"/>
        <v>139.66424999999998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>
        <v>45317</v>
      </c>
      <c r="B27" s="11" t="s">
        <v>79</v>
      </c>
      <c r="C27" s="11" t="s">
        <v>33</v>
      </c>
      <c r="D27" s="11" t="s">
        <v>381</v>
      </c>
      <c r="E27" s="11" t="s">
        <v>91</v>
      </c>
      <c r="F27" s="10">
        <v>150</v>
      </c>
      <c r="G27" s="10">
        <f t="shared" si="0"/>
        <v>148.5</v>
      </c>
      <c r="H27" s="10">
        <f t="shared" si="0"/>
        <v>147.01499999999999</v>
      </c>
      <c r="I27" s="10"/>
      <c r="J27" s="10">
        <f t="shared" si="1"/>
        <v>139.59</v>
      </c>
      <c r="K27" s="58"/>
      <c r="L27" s="198">
        <f t="shared" si="2"/>
        <v>147.01499999999999</v>
      </c>
      <c r="M27" s="18">
        <f t="shared" si="3"/>
        <v>139.66424999999998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>
        <v>45318</v>
      </c>
      <c r="B28" s="11" t="s">
        <v>99</v>
      </c>
      <c r="C28" s="11" t="s">
        <v>38</v>
      </c>
      <c r="D28" s="11" t="s">
        <v>384</v>
      </c>
      <c r="E28" s="11" t="s">
        <v>381</v>
      </c>
      <c r="F28" s="10">
        <v>340</v>
      </c>
      <c r="G28" s="10">
        <f t="shared" si="0"/>
        <v>336.6</v>
      </c>
      <c r="H28" s="10">
        <f t="shared" si="0"/>
        <v>333.23400000000004</v>
      </c>
      <c r="I28" s="11"/>
      <c r="J28" s="10">
        <f t="shared" si="1"/>
        <v>316.404</v>
      </c>
      <c r="K28" s="58"/>
      <c r="L28" s="198">
        <f t="shared" si="2"/>
        <v>333.23400000000004</v>
      </c>
      <c r="M28" s="18">
        <f t="shared" si="3"/>
        <v>316.57230000000004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/>
      <c r="B29" s="11"/>
      <c r="C29" s="11"/>
      <c r="D29" s="11"/>
      <c r="E29" s="11"/>
      <c r="F29" s="10"/>
      <c r="G29" s="10">
        <f t="shared" si="0"/>
        <v>0</v>
      </c>
      <c r="H29" s="10">
        <f t="shared" si="0"/>
        <v>0</v>
      </c>
      <c r="I29" s="11"/>
      <c r="J29" s="10">
        <f t="shared" si="1"/>
        <v>0</v>
      </c>
      <c r="K29" s="58"/>
      <c r="L29" s="198">
        <f t="shared" si="2"/>
        <v>0</v>
      </c>
      <c r="M29" s="18">
        <f t="shared" si="3"/>
        <v>0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/>
      <c r="B30" s="11"/>
      <c r="C30" s="11"/>
      <c r="D30" s="11"/>
      <c r="E30" s="11"/>
      <c r="F30" s="10"/>
      <c r="G30" s="10">
        <f t="shared" si="0"/>
        <v>0</v>
      </c>
      <c r="H30" s="10">
        <f t="shared" si="0"/>
        <v>0</v>
      </c>
      <c r="I30" s="11"/>
      <c r="J30" s="10">
        <f t="shared" si="1"/>
        <v>0</v>
      </c>
      <c r="K30" s="58"/>
      <c r="L30" s="198">
        <f t="shared" si="2"/>
        <v>0</v>
      </c>
      <c r="M30" s="18">
        <f t="shared" si="3"/>
        <v>0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/>
      <c r="B31" s="11"/>
      <c r="C31" s="11"/>
      <c r="D31" s="11"/>
      <c r="E31" s="11"/>
      <c r="F31" s="20" t="s">
        <v>13</v>
      </c>
      <c r="G31" s="21">
        <f>SUM(G3:G30)</f>
        <v>6048.9000000000005</v>
      </c>
      <c r="H31" s="21"/>
      <c r="I31" s="21" t="s">
        <v>385</v>
      </c>
      <c r="J31" s="21">
        <f>SUM(J3:J30)</f>
        <v>5685.9660000000003</v>
      </c>
      <c r="K31" s="21"/>
      <c r="L31" s="21"/>
      <c r="M31" s="21">
        <f>SUM(M3:M30)</f>
        <v>4928.9904499999993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58"/>
      <c r="AB31" s="18"/>
    </row>
    <row r="32" spans="1:28" x14ac:dyDescent="0.25">
      <c r="A32" s="197"/>
      <c r="B32" s="11"/>
      <c r="C32" s="11"/>
      <c r="D32" s="11"/>
      <c r="E32" s="11"/>
      <c r="F32" s="20" t="s">
        <v>386</v>
      </c>
      <c r="G32" s="200">
        <f>G31*0.99</f>
        <v>5988.4110000000001</v>
      </c>
      <c r="H32" s="200"/>
      <c r="I32" s="16"/>
      <c r="J32" s="16"/>
      <c r="K32" s="18"/>
      <c r="L32" s="18"/>
      <c r="M32" s="18"/>
      <c r="O32" s="197"/>
      <c r="P32" s="11"/>
      <c r="Q32" s="11"/>
      <c r="R32" s="11"/>
      <c r="S32" s="11"/>
      <c r="T32" s="11"/>
      <c r="U32" s="20" t="s">
        <v>13</v>
      </c>
      <c r="V32" s="21">
        <f>SUM(V4:V31)</f>
        <v>0</v>
      </c>
      <c r="W32" s="21"/>
      <c r="X32" s="21" t="s">
        <v>385</v>
      </c>
      <c r="Y32" s="21">
        <f>SUM(Y4:Y31)</f>
        <v>0</v>
      </c>
      <c r="Z32" s="21"/>
      <c r="AA32" s="21"/>
      <c r="AB32" s="21">
        <f>SUM(AB4:AB31)</f>
        <v>0</v>
      </c>
    </row>
    <row r="33" spans="1:43" ht="15.75" x14ac:dyDescent="0.25">
      <c r="A33" s="7"/>
      <c r="B33" s="11"/>
      <c r="C33" s="11"/>
      <c r="D33" s="11"/>
      <c r="E33" s="11"/>
      <c r="F33" s="333" t="s">
        <v>17</v>
      </c>
      <c r="G33" s="333"/>
      <c r="H33" s="333"/>
      <c r="I33" s="333"/>
      <c r="J33" s="201"/>
      <c r="K33" s="202">
        <f>G32-J31</f>
        <v>302.44499999999971</v>
      </c>
      <c r="L33" s="203"/>
      <c r="M33" s="33"/>
      <c r="O33" s="197"/>
      <c r="P33" s="11"/>
      <c r="Q33" s="11"/>
      <c r="R33" s="11"/>
      <c r="S33" s="11"/>
      <c r="T33" s="11"/>
      <c r="U33" s="20" t="s">
        <v>386</v>
      </c>
      <c r="V33" s="200">
        <f>V32*0.99</f>
        <v>0</v>
      </c>
      <c r="W33" s="200"/>
      <c r="X33" s="16"/>
      <c r="Y33" s="16"/>
      <c r="Z33" s="18"/>
      <c r="AA33" s="18"/>
      <c r="AB33" s="18"/>
    </row>
    <row r="34" spans="1:43" ht="15.75" x14ac:dyDescent="0.25">
      <c r="O34" s="7"/>
      <c r="P34" s="11"/>
      <c r="Q34" s="11"/>
      <c r="R34" s="11"/>
      <c r="S34" s="11"/>
      <c r="T34" s="11"/>
      <c r="U34" s="333" t="s">
        <v>17</v>
      </c>
      <c r="V34" s="333"/>
      <c r="W34" s="333"/>
      <c r="X34" s="333"/>
      <c r="Y34" s="201"/>
      <c r="Z34" s="202">
        <f>V33-Y32</f>
        <v>0</v>
      </c>
      <c r="AA34" s="203"/>
      <c r="AB34" s="33"/>
    </row>
    <row r="38" spans="1:43" ht="26.25" x14ac:dyDescent="0.4">
      <c r="B38" s="332" t="s">
        <v>18</v>
      </c>
      <c r="C38" s="332"/>
      <c r="D38" s="332"/>
      <c r="E38" s="332"/>
    </row>
    <row r="39" spans="1:43" ht="26.25" x14ac:dyDescent="0.4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8</v>
      </c>
      <c r="G39" s="196" t="s">
        <v>375</v>
      </c>
      <c r="H39" s="196" t="s">
        <v>376</v>
      </c>
      <c r="I39" s="4" t="s">
        <v>248</v>
      </c>
      <c r="J39" s="4" t="s">
        <v>377</v>
      </c>
      <c r="K39" s="4" t="s">
        <v>11</v>
      </c>
      <c r="L39" s="4" t="s">
        <v>378</v>
      </c>
      <c r="M39" s="4" t="s">
        <v>379</v>
      </c>
      <c r="P39" s="332" t="s">
        <v>19</v>
      </c>
      <c r="Q39" s="332"/>
      <c r="R39" s="332"/>
      <c r="S39" s="332"/>
      <c r="T39" s="332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  <c r="T40" s="4" t="s">
        <v>7</v>
      </c>
      <c r="U40" s="4" t="s">
        <v>8</v>
      </c>
      <c r="V40" s="196" t="s">
        <v>375</v>
      </c>
      <c r="W40" s="196" t="s">
        <v>376</v>
      </c>
      <c r="X40" s="4" t="s">
        <v>248</v>
      </c>
      <c r="Y40" s="4" t="s">
        <v>377</v>
      </c>
      <c r="Z40" s="4" t="s">
        <v>11</v>
      </c>
      <c r="AA40" s="4" t="s">
        <v>378</v>
      </c>
      <c r="AB40" s="4" t="s">
        <v>379</v>
      </c>
      <c r="AD40" s="28"/>
      <c r="AE40" s="28"/>
      <c r="AF40" s="28"/>
      <c r="AG40" s="28"/>
      <c r="AH40" s="28"/>
      <c r="AI40" s="28"/>
      <c r="AJ40" s="204"/>
      <c r="AK40" s="204"/>
      <c r="AL40" s="28"/>
      <c r="AM40" s="28"/>
      <c r="AN40" s="28"/>
      <c r="AO40" s="28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I41" s="33"/>
      <c r="AJ41" s="33"/>
      <c r="AK41" s="33"/>
      <c r="AL41" s="33"/>
      <c r="AM41" s="33"/>
      <c r="AN41" s="206"/>
      <c r="AO41" s="33"/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D42" s="205"/>
      <c r="AI42" s="33"/>
      <c r="AJ42" s="33"/>
      <c r="AK42" s="33"/>
      <c r="AL42" s="33"/>
      <c r="AM42" s="33"/>
      <c r="AN42" s="206"/>
      <c r="AO42" s="33"/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D43" s="205"/>
      <c r="AI43" s="33"/>
      <c r="AJ43" s="33"/>
      <c r="AK43" s="33"/>
      <c r="AL43" s="33"/>
      <c r="AM43" s="33"/>
      <c r="AN43" s="206"/>
      <c r="AO43" s="33"/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8"/>
      <c r="AE44" s="28"/>
      <c r="AF44" s="28"/>
      <c r="AG44" s="28"/>
      <c r="AH44" s="28"/>
      <c r="AI44" s="28"/>
      <c r="AJ44" s="28"/>
      <c r="AK44" s="204"/>
      <c r="AL44" s="204"/>
      <c r="AM44" s="28"/>
      <c r="AN44" s="28"/>
      <c r="AO44" s="28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J45" s="33"/>
      <c r="AK45" s="33"/>
      <c r="AL45" s="33"/>
      <c r="AM45" s="33"/>
      <c r="AN45" s="33"/>
      <c r="AO45" s="207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J46" s="33"/>
      <c r="AK46" s="33"/>
      <c r="AL46" s="33"/>
      <c r="AM46" s="33"/>
      <c r="AN46" s="33"/>
      <c r="AO46" s="207"/>
      <c r="AP46" s="28"/>
      <c r="AQ46" s="28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F49" s="4" t="s">
        <v>2</v>
      </c>
      <c r="AG49" s="4" t="s">
        <v>3</v>
      </c>
      <c r="AH49" s="4" t="s">
        <v>4</v>
      </c>
      <c r="AI49" s="4" t="s">
        <v>5</v>
      </c>
      <c r="AJ49" s="4" t="s">
        <v>6</v>
      </c>
      <c r="AK49" s="4" t="s">
        <v>8</v>
      </c>
      <c r="AL49" s="196" t="s">
        <v>375</v>
      </c>
      <c r="AM49" s="196" t="s">
        <v>376</v>
      </c>
      <c r="AN49" s="4" t="s">
        <v>248</v>
      </c>
      <c r="AO49" s="4" t="s">
        <v>377</v>
      </c>
      <c r="AP49" s="4" t="s">
        <v>378</v>
      </c>
      <c r="AQ49" s="4" t="s">
        <v>379</v>
      </c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F50" s="197">
        <v>45007</v>
      </c>
      <c r="AG50" s="11" t="s">
        <v>387</v>
      </c>
      <c r="AH50" s="11" t="s">
        <v>38</v>
      </c>
      <c r="AI50" s="11" t="s">
        <v>388</v>
      </c>
      <c r="AJ50" s="11" t="s">
        <v>389</v>
      </c>
      <c r="AK50" s="10">
        <v>580</v>
      </c>
      <c r="AL50" s="10">
        <v>574.20000000000005</v>
      </c>
      <c r="AM50" s="10">
        <v>568.45799999999997</v>
      </c>
      <c r="AN50" s="10">
        <v>180</v>
      </c>
      <c r="AO50" s="10">
        <v>562.71600000000001</v>
      </c>
      <c r="AP50" s="198">
        <v>388.45800000000003</v>
      </c>
      <c r="AQ50" s="18">
        <v>384.57342</v>
      </c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F51" s="197">
        <v>45009</v>
      </c>
      <c r="AG51" s="11" t="s">
        <v>387</v>
      </c>
      <c r="AH51" s="11" t="s">
        <v>38</v>
      </c>
      <c r="AI51" s="11" t="s">
        <v>388</v>
      </c>
      <c r="AJ51" s="11" t="s">
        <v>390</v>
      </c>
      <c r="AK51" s="10">
        <v>175</v>
      </c>
      <c r="AL51" s="10">
        <v>173.25</v>
      </c>
      <c r="AM51" s="10">
        <v>171.51750000000001</v>
      </c>
      <c r="AN51" s="10"/>
      <c r="AO51" s="10">
        <v>169.785</v>
      </c>
      <c r="AP51" s="198">
        <v>171.51750000000001</v>
      </c>
      <c r="AQ51" s="18">
        <v>169.802325</v>
      </c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8"/>
      <c r="AE53" s="28"/>
      <c r="AF53" s="197">
        <v>45007</v>
      </c>
      <c r="AG53" s="11" t="s">
        <v>388</v>
      </c>
      <c r="AH53" s="11" t="s">
        <v>389</v>
      </c>
      <c r="AI53" s="18">
        <v>384.57342</v>
      </c>
      <c r="AJ53" s="28"/>
      <c r="AK53" s="204"/>
      <c r="AL53" s="204"/>
      <c r="AM53" s="28"/>
      <c r="AN53" s="28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99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197">
        <v>45009</v>
      </c>
      <c r="AG54" s="11" t="s">
        <v>388</v>
      </c>
      <c r="AH54" s="11" t="s">
        <v>390</v>
      </c>
      <c r="AI54" s="18">
        <v>169.802325</v>
      </c>
      <c r="AJ54" s="33"/>
      <c r="AK54" s="33"/>
      <c r="AL54" s="33"/>
      <c r="AM54" s="33"/>
      <c r="AN54" s="33"/>
      <c r="AO54" s="207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99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99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99"/>
      <c r="Y56" s="10"/>
      <c r="Z56" s="58"/>
      <c r="AA56" s="198"/>
      <c r="AB56" s="10"/>
      <c r="AD56" s="205"/>
      <c r="AJ56" s="33"/>
      <c r="AK56" s="33"/>
      <c r="AL56" s="33"/>
      <c r="AM56" s="208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1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C57" s="209" t="s">
        <v>282</v>
      </c>
      <c r="AD57" s="205"/>
      <c r="AJ57" s="33"/>
      <c r="AK57" s="33"/>
      <c r="AL57" s="33"/>
      <c r="AM57" s="208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1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1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1"/>
      <c r="J59" s="10"/>
      <c r="K59" s="58"/>
      <c r="L59" s="58"/>
      <c r="M59" s="18"/>
      <c r="O59" s="197"/>
      <c r="P59" s="11"/>
      <c r="Q59" s="11"/>
      <c r="R59" s="11"/>
      <c r="S59" s="11"/>
      <c r="T59" s="11"/>
      <c r="U59" s="10"/>
      <c r="V59" s="10"/>
      <c r="W59" s="10"/>
      <c r="X59" s="11"/>
      <c r="Y59" s="10"/>
      <c r="Z59" s="58"/>
      <c r="AA59" s="198"/>
      <c r="AB59" s="10"/>
      <c r="AK59" s="33"/>
      <c r="AL59" s="33"/>
      <c r="AN59" s="33"/>
    </row>
    <row r="60" spans="1:43" x14ac:dyDescent="0.25">
      <c r="A60" s="197"/>
      <c r="B60" s="11"/>
      <c r="C60" s="11"/>
      <c r="D60" s="11"/>
      <c r="E60" s="11"/>
      <c r="F60" s="20" t="s">
        <v>13</v>
      </c>
      <c r="G60" s="21">
        <f>SUM(G40:G59)</f>
        <v>0</v>
      </c>
      <c r="H60" s="21"/>
      <c r="I60" s="21" t="s">
        <v>385</v>
      </c>
      <c r="J60" s="21">
        <f>SUM(J40:J59)</f>
        <v>0</v>
      </c>
      <c r="K60" s="21"/>
      <c r="L60" s="21"/>
      <c r="M60" s="21">
        <f>SUM(M40:M59)</f>
        <v>0</v>
      </c>
      <c r="O60" s="197"/>
      <c r="P60" s="11"/>
      <c r="Q60" s="11"/>
      <c r="R60" s="11"/>
      <c r="S60" s="11"/>
      <c r="T60" s="11"/>
      <c r="U60" s="10"/>
      <c r="V60" s="10"/>
      <c r="W60" s="10"/>
      <c r="X60" s="11"/>
      <c r="Y60" s="10"/>
      <c r="Z60" s="58"/>
      <c r="AA60" s="58"/>
      <c r="AB60" s="18"/>
    </row>
    <row r="61" spans="1:43" x14ac:dyDescent="0.25">
      <c r="A61" s="197"/>
      <c r="B61" s="11"/>
      <c r="C61" s="11"/>
      <c r="D61" s="11"/>
      <c r="E61" s="11"/>
      <c r="F61" s="20" t="s">
        <v>386</v>
      </c>
      <c r="G61" s="200">
        <f>G60*0.99</f>
        <v>0</v>
      </c>
      <c r="H61" s="200"/>
      <c r="I61" s="16"/>
      <c r="J61" s="16"/>
      <c r="K61" s="18"/>
      <c r="L61" s="18"/>
      <c r="M61" s="18"/>
      <c r="O61" s="197"/>
      <c r="P61" s="11"/>
      <c r="Q61" s="11"/>
      <c r="R61" s="11"/>
      <c r="S61" s="11"/>
      <c r="T61" s="11"/>
      <c r="U61" s="20" t="s">
        <v>13</v>
      </c>
      <c r="V61" s="21">
        <f>SUM(V41:V60)</f>
        <v>0</v>
      </c>
      <c r="W61" s="21"/>
      <c r="X61" s="21" t="s">
        <v>385</v>
      </c>
      <c r="Y61" s="21">
        <f>SUM(Y41:Y60)</f>
        <v>0</v>
      </c>
      <c r="Z61" s="21"/>
      <c r="AA61" s="21"/>
      <c r="AB61" s="21">
        <f>SUM(AB41:AB60)</f>
        <v>0</v>
      </c>
    </row>
    <row r="62" spans="1:43" ht="15.75" x14ac:dyDescent="0.25">
      <c r="A62" s="7"/>
      <c r="B62" s="11"/>
      <c r="C62" s="11"/>
      <c r="D62" s="11"/>
      <c r="E62" s="11"/>
      <c r="F62" s="333" t="s">
        <v>17</v>
      </c>
      <c r="G62" s="333"/>
      <c r="H62" s="333"/>
      <c r="I62" s="333"/>
      <c r="J62" s="201"/>
      <c r="K62" s="202">
        <f>G61-J60</f>
        <v>0</v>
      </c>
      <c r="L62" s="203"/>
      <c r="M62" s="33"/>
      <c r="O62" s="197"/>
      <c r="P62" s="11"/>
      <c r="Q62" s="11"/>
      <c r="R62" s="11"/>
      <c r="S62" s="11"/>
      <c r="T62" s="11"/>
      <c r="U62" s="20" t="s">
        <v>386</v>
      </c>
      <c r="V62" s="200">
        <f>V61*0.99</f>
        <v>0</v>
      </c>
      <c r="W62" s="200"/>
      <c r="X62" s="16"/>
      <c r="Y62" s="16"/>
      <c r="Z62" s="18"/>
      <c r="AA62" s="18"/>
      <c r="AB62" s="18"/>
    </row>
    <row r="63" spans="1:43" ht="15.75" x14ac:dyDescent="0.25">
      <c r="O63" s="7"/>
      <c r="P63" s="11"/>
      <c r="Q63" s="11"/>
      <c r="R63" s="11"/>
      <c r="S63" s="11"/>
      <c r="T63" s="11"/>
      <c r="U63" s="333" t="s">
        <v>17</v>
      </c>
      <c r="V63" s="333"/>
      <c r="W63" s="333"/>
      <c r="X63" s="333"/>
      <c r="Y63" s="201"/>
      <c r="Z63" s="202">
        <f>V62-Y61</f>
        <v>0</v>
      </c>
      <c r="AA63" s="203"/>
      <c r="AB63" s="33"/>
    </row>
    <row r="68" spans="1:28" ht="26.25" x14ac:dyDescent="0.4">
      <c r="B68" s="332" t="s">
        <v>130</v>
      </c>
      <c r="C68" s="332"/>
      <c r="D68" s="332"/>
      <c r="E68" s="332"/>
    </row>
    <row r="69" spans="1:28" ht="26.25" x14ac:dyDescent="0.4">
      <c r="A69" s="4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4" t="s">
        <v>8</v>
      </c>
      <c r="G69" s="196" t="s">
        <v>375</v>
      </c>
      <c r="H69" s="196" t="s">
        <v>376</v>
      </c>
      <c r="I69" s="4" t="s">
        <v>248</v>
      </c>
      <c r="J69" s="4" t="s">
        <v>377</v>
      </c>
      <c r="K69" s="4" t="s">
        <v>11</v>
      </c>
      <c r="L69" s="4" t="s">
        <v>378</v>
      </c>
      <c r="M69" s="4" t="s">
        <v>379</v>
      </c>
      <c r="P69" s="332" t="s">
        <v>21</v>
      </c>
      <c r="Q69" s="332"/>
      <c r="R69" s="332"/>
      <c r="S69" s="332"/>
      <c r="T69" s="332"/>
    </row>
    <row r="70" spans="1:28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4" t="s">
        <v>2</v>
      </c>
      <c r="P70" s="4" t="s">
        <v>3</v>
      </c>
      <c r="Q70" s="4" t="s">
        <v>4</v>
      </c>
      <c r="R70" s="4" t="s">
        <v>5</v>
      </c>
      <c r="S70" s="4" t="s">
        <v>6</v>
      </c>
      <c r="T70" s="4" t="s">
        <v>7</v>
      </c>
      <c r="U70" s="4" t="s">
        <v>8</v>
      </c>
      <c r="V70" s="196" t="s">
        <v>375</v>
      </c>
      <c r="W70" s="196" t="s">
        <v>376</v>
      </c>
      <c r="X70" s="4" t="s">
        <v>248</v>
      </c>
      <c r="Y70" s="4" t="s">
        <v>377</v>
      </c>
      <c r="Z70" s="4" t="s">
        <v>11</v>
      </c>
      <c r="AA70" s="4" t="s">
        <v>378</v>
      </c>
      <c r="AB70" s="4" t="s">
        <v>379</v>
      </c>
    </row>
    <row r="71" spans="1:28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28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99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99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99"/>
      <c r="Y85" s="10"/>
      <c r="Z85" s="58"/>
      <c r="AA85" s="198"/>
      <c r="AB85" s="10"/>
      <c r="AF85" s="28"/>
      <c r="AG85" s="28"/>
      <c r="AH85" s="28"/>
      <c r="AI85" s="28"/>
      <c r="AJ85" s="28"/>
      <c r="AK85" s="28"/>
      <c r="AL85" s="28"/>
      <c r="AM85" s="204"/>
      <c r="AN85" s="28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99"/>
      <c r="Y86" s="10"/>
      <c r="Z86" s="58"/>
      <c r="AA86" s="198"/>
      <c r="AB86" s="10"/>
      <c r="AF86" s="205"/>
      <c r="AL86" s="33"/>
      <c r="AM86" s="33"/>
      <c r="AN86" s="33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1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  <c r="AF87" s="205"/>
      <c r="AL87" s="33"/>
      <c r="AM87" s="33"/>
      <c r="AN87" s="33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1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1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1"/>
      <c r="J89" s="10"/>
      <c r="K89" s="58"/>
      <c r="L89" s="5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1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20" t="s">
        <v>13</v>
      </c>
      <c r="G90" s="21">
        <f>SUM(G70:G89)</f>
        <v>0</v>
      </c>
      <c r="H90" s="21"/>
      <c r="I90" s="21" t="s">
        <v>385</v>
      </c>
      <c r="J90" s="21">
        <f>SUM(J70:J89)</f>
        <v>0</v>
      </c>
      <c r="K90" s="21"/>
      <c r="L90" s="21"/>
      <c r="M90" s="21">
        <f>SUM(M70:M89)</f>
        <v>0</v>
      </c>
      <c r="O90" s="197"/>
      <c r="P90" s="11"/>
      <c r="Q90" s="11"/>
      <c r="R90" s="11"/>
      <c r="S90" s="11"/>
      <c r="T90" s="11"/>
      <c r="U90" s="10"/>
      <c r="V90" s="10"/>
      <c r="W90" s="10"/>
      <c r="X90" s="11"/>
      <c r="Y90" s="10"/>
      <c r="Z90" s="58"/>
      <c r="AA90" s="58"/>
      <c r="AB90" s="18"/>
    </row>
    <row r="91" spans="1:40" x14ac:dyDescent="0.25">
      <c r="A91" s="197"/>
      <c r="B91" s="11"/>
      <c r="C91" s="11"/>
      <c r="D91" s="11"/>
      <c r="E91" s="11"/>
      <c r="F91" s="20" t="s">
        <v>386</v>
      </c>
      <c r="G91" s="200">
        <f>G90*0.99</f>
        <v>0</v>
      </c>
      <c r="H91" s="200"/>
      <c r="I91" s="16"/>
      <c r="J91" s="16"/>
      <c r="K91" s="18"/>
      <c r="L91" s="18"/>
      <c r="M91" s="18"/>
      <c r="O91" s="197"/>
      <c r="P91" s="11"/>
      <c r="Q91" s="11"/>
      <c r="R91" s="11"/>
      <c r="S91" s="11"/>
      <c r="T91" s="11"/>
      <c r="U91" s="20" t="s">
        <v>13</v>
      </c>
      <c r="V91" s="21">
        <f>SUM(V71:V90)</f>
        <v>0</v>
      </c>
      <c r="W91" s="21"/>
      <c r="X91" s="21" t="s">
        <v>385</v>
      </c>
      <c r="Y91" s="21">
        <f>SUM(Y71:Y90)</f>
        <v>0</v>
      </c>
      <c r="Z91" s="21"/>
      <c r="AA91" s="21"/>
      <c r="AB91" s="21">
        <f>SUM(AB71:AB90)</f>
        <v>0</v>
      </c>
    </row>
    <row r="92" spans="1:40" ht="15.75" x14ac:dyDescent="0.25">
      <c r="A92" s="7"/>
      <c r="B92" s="11"/>
      <c r="C92" s="11"/>
      <c r="D92" s="11"/>
      <c r="E92" s="11"/>
      <c r="F92" s="333" t="s">
        <v>17</v>
      </c>
      <c r="G92" s="333"/>
      <c r="H92" s="333"/>
      <c r="I92" s="333"/>
      <c r="J92" s="201"/>
      <c r="K92" s="202">
        <f>G91-J90</f>
        <v>0</v>
      </c>
      <c r="L92" s="203"/>
      <c r="M92" s="33"/>
      <c r="O92" s="197"/>
      <c r="P92" s="11"/>
      <c r="Q92" s="11"/>
      <c r="R92" s="11"/>
      <c r="S92" s="11"/>
      <c r="T92" s="11"/>
      <c r="U92" s="20" t="s">
        <v>386</v>
      </c>
      <c r="V92" s="200">
        <f>V91*0.99</f>
        <v>0</v>
      </c>
      <c r="W92" s="200"/>
      <c r="X92" s="16"/>
      <c r="Y92" s="16"/>
      <c r="Z92" s="18"/>
      <c r="AA92" s="18"/>
      <c r="AB92" s="18"/>
    </row>
    <row r="93" spans="1:40" ht="15.75" x14ac:dyDescent="0.25">
      <c r="O93" s="7"/>
      <c r="P93" s="11"/>
      <c r="Q93" s="11"/>
      <c r="R93" s="11"/>
      <c r="S93" s="11"/>
      <c r="T93" s="11"/>
      <c r="U93" s="333" t="s">
        <v>17</v>
      </c>
      <c r="V93" s="333"/>
      <c r="W93" s="333"/>
      <c r="X93" s="333"/>
      <c r="Y93" s="201"/>
      <c r="Z93" s="202">
        <f>V92-Y91</f>
        <v>0</v>
      </c>
      <c r="AA93" s="203"/>
      <c r="AB93" s="33"/>
    </row>
    <row r="99" spans="1:28" ht="26.25" x14ac:dyDescent="0.4">
      <c r="B99" s="332" t="s">
        <v>74</v>
      </c>
      <c r="C99" s="332"/>
      <c r="D99" s="332"/>
      <c r="E99" s="332"/>
    </row>
    <row r="100" spans="1:28" ht="26.25" x14ac:dyDescent="0.4">
      <c r="A100" s="4" t="s">
        <v>2</v>
      </c>
      <c r="B100" s="4" t="s">
        <v>3</v>
      </c>
      <c r="C100" s="4" t="s">
        <v>4</v>
      </c>
      <c r="D100" s="4" t="s">
        <v>5</v>
      </c>
      <c r="E100" s="4" t="s">
        <v>6</v>
      </c>
      <c r="F100" s="4" t="s">
        <v>8</v>
      </c>
      <c r="G100" s="196" t="s">
        <v>375</v>
      </c>
      <c r="H100" s="196" t="s">
        <v>376</v>
      </c>
      <c r="I100" s="4" t="s">
        <v>248</v>
      </c>
      <c r="J100" s="4" t="s">
        <v>377</v>
      </c>
      <c r="K100" s="4" t="s">
        <v>11</v>
      </c>
      <c r="L100" s="4" t="s">
        <v>378</v>
      </c>
      <c r="M100" s="4" t="s">
        <v>379</v>
      </c>
      <c r="P100" s="332" t="s">
        <v>75</v>
      </c>
      <c r="Q100" s="332"/>
      <c r="R100" s="332"/>
      <c r="S100" s="332"/>
      <c r="T100" s="332"/>
    </row>
    <row r="101" spans="1:28" x14ac:dyDescent="0.25">
      <c r="A101" s="197">
        <v>45118</v>
      </c>
      <c r="B101" s="11" t="s">
        <v>99</v>
      </c>
      <c r="C101" s="11" t="s">
        <v>38</v>
      </c>
      <c r="D101" s="11" t="s">
        <v>391</v>
      </c>
      <c r="E101" s="11" t="s">
        <v>56</v>
      </c>
      <c r="F101" s="10">
        <v>175</v>
      </c>
      <c r="G101" s="10">
        <f t="shared" ref="G101:H119" si="4">F101*0.99</f>
        <v>173.25</v>
      </c>
      <c r="H101" s="10">
        <f t="shared" si="4"/>
        <v>171.51750000000001</v>
      </c>
      <c r="I101" s="10"/>
      <c r="J101" s="10">
        <f t="shared" ref="J101:J119" si="5">G101*0.98</f>
        <v>169.785</v>
      </c>
      <c r="K101" s="58">
        <v>631</v>
      </c>
      <c r="L101" s="198">
        <f t="shared" ref="L101:L119" si="6">H101-I101</f>
        <v>171.51750000000001</v>
      </c>
      <c r="M101" s="18">
        <f t="shared" ref="M101:M119" si="7">L101*0.99</f>
        <v>169.80232500000002</v>
      </c>
      <c r="O101" s="4" t="s">
        <v>2</v>
      </c>
      <c r="P101" s="4" t="s">
        <v>3</v>
      </c>
      <c r="Q101" s="4" t="s">
        <v>4</v>
      </c>
      <c r="R101" s="4" t="s">
        <v>5</v>
      </c>
      <c r="S101" s="4" t="s">
        <v>6</v>
      </c>
      <c r="T101" s="4" t="s">
        <v>7</v>
      </c>
      <c r="U101" s="4" t="s">
        <v>8</v>
      </c>
      <c r="V101" s="196" t="s">
        <v>375</v>
      </c>
      <c r="W101" s="196" t="s">
        <v>376</v>
      </c>
      <c r="X101" s="4" t="s">
        <v>248</v>
      </c>
      <c r="Y101" s="4" t="s">
        <v>377</v>
      </c>
      <c r="Z101" s="4" t="s">
        <v>11</v>
      </c>
      <c r="AA101" s="4" t="s">
        <v>378</v>
      </c>
      <c r="AB101" s="4" t="s">
        <v>379</v>
      </c>
    </row>
    <row r="102" spans="1:28" x14ac:dyDescent="0.25">
      <c r="A102" s="197">
        <v>45126</v>
      </c>
      <c r="B102" s="11" t="s">
        <v>99</v>
      </c>
      <c r="C102" s="11" t="s">
        <v>38</v>
      </c>
      <c r="D102" s="11" t="s">
        <v>250</v>
      </c>
      <c r="E102" s="11" t="s">
        <v>381</v>
      </c>
      <c r="F102" s="10">
        <v>150</v>
      </c>
      <c r="G102" s="10">
        <f t="shared" si="4"/>
        <v>148.5</v>
      </c>
      <c r="H102" s="10">
        <f t="shared" si="4"/>
        <v>147.01499999999999</v>
      </c>
      <c r="I102" s="10"/>
      <c r="J102" s="10">
        <f t="shared" si="5"/>
        <v>145.53</v>
      </c>
      <c r="K102" s="58">
        <v>631</v>
      </c>
      <c r="L102" s="198">
        <f t="shared" si="6"/>
        <v>147.01499999999999</v>
      </c>
      <c r="M102" s="18">
        <f t="shared" si="7"/>
        <v>145.54485</v>
      </c>
      <c r="O102" s="197">
        <v>45108</v>
      </c>
      <c r="P102" s="11" t="s">
        <v>392</v>
      </c>
      <c r="Q102" s="11" t="s">
        <v>55</v>
      </c>
      <c r="R102" s="11" t="s">
        <v>391</v>
      </c>
      <c r="S102" s="11" t="s">
        <v>335</v>
      </c>
      <c r="T102" s="11"/>
      <c r="U102" s="10">
        <v>240</v>
      </c>
      <c r="V102" s="10">
        <f t="shared" ref="V102:W120" si="8">U102*0.99</f>
        <v>237.6</v>
      </c>
      <c r="W102" s="10">
        <f t="shared" si="8"/>
        <v>235.22399999999999</v>
      </c>
      <c r="X102" s="10">
        <v>100</v>
      </c>
      <c r="Y102" s="10">
        <f t="shared" ref="Y102:Y120" si="9">V102*0.98</f>
        <v>232.84799999999998</v>
      </c>
      <c r="Z102" s="210">
        <v>640</v>
      </c>
      <c r="AA102" s="198">
        <f t="shared" ref="AA102:AA120" si="10">W102-X102</f>
        <v>135.22399999999999</v>
      </c>
      <c r="AB102" s="18">
        <f t="shared" ref="AB102:AB120" si="11">AA102*0.99</f>
        <v>133.87175999999999</v>
      </c>
    </row>
    <row r="103" spans="1:28" x14ac:dyDescent="0.25">
      <c r="A103" s="197">
        <v>45108</v>
      </c>
      <c r="B103" s="11" t="s">
        <v>104</v>
      </c>
      <c r="C103" s="11" t="s">
        <v>47</v>
      </c>
      <c r="D103" s="11" t="s">
        <v>393</v>
      </c>
      <c r="E103" s="11"/>
      <c r="F103" s="10">
        <v>100</v>
      </c>
      <c r="G103" s="10">
        <f t="shared" si="4"/>
        <v>99</v>
      </c>
      <c r="H103" s="10">
        <f t="shared" si="4"/>
        <v>98.01</v>
      </c>
      <c r="I103" s="10"/>
      <c r="J103" s="10">
        <f t="shared" si="5"/>
        <v>97.02</v>
      </c>
      <c r="K103" s="58">
        <v>632</v>
      </c>
      <c r="L103" s="198">
        <f t="shared" si="6"/>
        <v>98.01</v>
      </c>
      <c r="M103" s="18">
        <f t="shared" si="7"/>
        <v>97.029899999999998</v>
      </c>
      <c r="O103" s="197">
        <v>45147</v>
      </c>
      <c r="P103" s="11" t="s">
        <v>32</v>
      </c>
      <c r="Q103" s="11" t="s">
        <v>47</v>
      </c>
      <c r="R103" s="11" t="s">
        <v>256</v>
      </c>
      <c r="S103" s="11" t="s">
        <v>388</v>
      </c>
      <c r="T103" s="11"/>
      <c r="U103" s="10">
        <v>150</v>
      </c>
      <c r="V103" s="10">
        <f t="shared" si="8"/>
        <v>148.5</v>
      </c>
      <c r="W103" s="10">
        <f t="shared" si="8"/>
        <v>147.01499999999999</v>
      </c>
      <c r="X103" s="10"/>
      <c r="Y103" s="10">
        <f t="shared" si="9"/>
        <v>145.53</v>
      </c>
      <c r="Z103" s="58">
        <v>660</v>
      </c>
      <c r="AA103" s="198">
        <f t="shared" si="10"/>
        <v>147.01499999999999</v>
      </c>
      <c r="AB103" s="18">
        <f t="shared" si="11"/>
        <v>145.54485</v>
      </c>
    </row>
    <row r="104" spans="1:28" x14ac:dyDescent="0.25">
      <c r="A104" s="197">
        <v>45108</v>
      </c>
      <c r="B104" s="11" t="s">
        <v>104</v>
      </c>
      <c r="C104" s="11" t="s">
        <v>47</v>
      </c>
      <c r="D104" s="11" t="s">
        <v>393</v>
      </c>
      <c r="E104" s="11"/>
      <c r="F104" s="10">
        <v>100</v>
      </c>
      <c r="G104" s="10">
        <f t="shared" si="4"/>
        <v>99</v>
      </c>
      <c r="H104" s="10">
        <f t="shared" si="4"/>
        <v>98.01</v>
      </c>
      <c r="I104" s="10"/>
      <c r="J104" s="10">
        <f t="shared" si="5"/>
        <v>97.02</v>
      </c>
      <c r="K104" s="58">
        <v>632</v>
      </c>
      <c r="L104" s="198">
        <f t="shared" si="6"/>
        <v>98.01</v>
      </c>
      <c r="M104" s="18">
        <f t="shared" si="7"/>
        <v>97.029899999999998</v>
      </c>
      <c r="O104" s="197">
        <v>45147</v>
      </c>
      <c r="P104" s="11" t="s">
        <v>37</v>
      </c>
      <c r="Q104" s="11" t="s">
        <v>38</v>
      </c>
      <c r="R104" s="11" t="s">
        <v>391</v>
      </c>
      <c r="S104" s="11" t="s">
        <v>26</v>
      </c>
      <c r="T104" s="11"/>
      <c r="U104" s="10">
        <v>200</v>
      </c>
      <c r="V104" s="10">
        <f t="shared" si="8"/>
        <v>198</v>
      </c>
      <c r="W104" s="10">
        <f t="shared" si="8"/>
        <v>196.02</v>
      </c>
      <c r="X104" s="10"/>
      <c r="Y104" s="10">
        <f t="shared" si="9"/>
        <v>194.04</v>
      </c>
      <c r="Z104" s="211">
        <v>659</v>
      </c>
      <c r="AA104" s="198">
        <f t="shared" si="10"/>
        <v>196.02</v>
      </c>
      <c r="AB104" s="18">
        <f t="shared" si="11"/>
        <v>194.0598</v>
      </c>
    </row>
    <row r="105" spans="1:28" x14ac:dyDescent="0.25">
      <c r="A105" s="197">
        <v>45128</v>
      </c>
      <c r="B105" s="11" t="s">
        <v>104</v>
      </c>
      <c r="C105" s="11" t="s">
        <v>55</v>
      </c>
      <c r="D105" s="11" t="s">
        <v>391</v>
      </c>
      <c r="E105" s="11" t="s">
        <v>88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641</v>
      </c>
      <c r="L105" s="198">
        <f t="shared" si="6"/>
        <v>147.01499999999999</v>
      </c>
      <c r="M105" s="18">
        <f t="shared" si="7"/>
        <v>145.54485</v>
      </c>
      <c r="O105" s="197">
        <v>45149</v>
      </c>
      <c r="P105" s="11" t="s">
        <v>32</v>
      </c>
      <c r="Q105" s="11" t="s">
        <v>47</v>
      </c>
      <c r="R105" s="11" t="s">
        <v>391</v>
      </c>
      <c r="S105" s="11" t="s">
        <v>394</v>
      </c>
      <c r="T105" s="11"/>
      <c r="U105" s="10">
        <v>150</v>
      </c>
      <c r="V105" s="10">
        <f t="shared" si="8"/>
        <v>148.5</v>
      </c>
      <c r="W105" s="10">
        <f t="shared" si="8"/>
        <v>147.01499999999999</v>
      </c>
      <c r="X105" s="10"/>
      <c r="Y105" s="10">
        <f t="shared" si="9"/>
        <v>145.53</v>
      </c>
      <c r="Z105" s="58">
        <v>660</v>
      </c>
      <c r="AA105" s="198">
        <f t="shared" si="10"/>
        <v>147.01499999999999</v>
      </c>
      <c r="AB105" s="18">
        <f t="shared" si="11"/>
        <v>145.54485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4"/>
        <v>0</v>
      </c>
      <c r="H106" s="10">
        <f t="shared" si="4"/>
        <v>0</v>
      </c>
      <c r="I106" s="10"/>
      <c r="J106" s="10">
        <f t="shared" si="5"/>
        <v>0</v>
      </c>
      <c r="K106" s="58"/>
      <c r="L106" s="198">
        <f t="shared" si="6"/>
        <v>0</v>
      </c>
      <c r="M106" s="18">
        <f t="shared" si="7"/>
        <v>0</v>
      </c>
      <c r="O106" s="197">
        <v>45149</v>
      </c>
      <c r="P106" s="11" t="s">
        <v>37</v>
      </c>
      <c r="Q106" s="11" t="s">
        <v>38</v>
      </c>
      <c r="R106" s="11" t="s">
        <v>391</v>
      </c>
      <c r="S106" s="11" t="s">
        <v>26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211">
        <v>659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/>
      <c r="B107" s="11"/>
      <c r="C107" s="11"/>
      <c r="D107" s="11"/>
      <c r="E107" s="11"/>
      <c r="F107" s="10"/>
      <c r="G107" s="10">
        <f t="shared" si="4"/>
        <v>0</v>
      </c>
      <c r="H107" s="10">
        <f t="shared" si="4"/>
        <v>0</v>
      </c>
      <c r="I107" s="10"/>
      <c r="J107" s="10">
        <f t="shared" si="5"/>
        <v>0</v>
      </c>
      <c r="K107" s="58"/>
      <c r="L107" s="198">
        <f t="shared" si="6"/>
        <v>0</v>
      </c>
      <c r="M107" s="18">
        <f t="shared" si="7"/>
        <v>0</v>
      </c>
      <c r="O107" s="197">
        <v>45152</v>
      </c>
      <c r="P107" s="11" t="s">
        <v>32</v>
      </c>
      <c r="Q107" s="11" t="s">
        <v>47</v>
      </c>
      <c r="R107" s="11" t="s">
        <v>391</v>
      </c>
      <c r="S107" s="11" t="s">
        <v>56</v>
      </c>
      <c r="T107" s="11"/>
      <c r="U107" s="10">
        <v>175</v>
      </c>
      <c r="V107" s="10">
        <f t="shared" si="8"/>
        <v>173.25</v>
      </c>
      <c r="W107" s="10">
        <f t="shared" si="8"/>
        <v>171.51750000000001</v>
      </c>
      <c r="X107" s="10"/>
      <c r="Y107" s="10">
        <f t="shared" si="9"/>
        <v>169.785</v>
      </c>
      <c r="Z107" s="58">
        <v>660</v>
      </c>
      <c r="AA107" s="198">
        <f t="shared" si="10"/>
        <v>171.51750000000001</v>
      </c>
      <c r="AB107" s="18">
        <f t="shared" si="11"/>
        <v>169.80232500000002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4"/>
        <v>0</v>
      </c>
      <c r="H108" s="10">
        <f t="shared" si="4"/>
        <v>0</v>
      </c>
      <c r="I108" s="10"/>
      <c r="J108" s="10">
        <f t="shared" si="5"/>
        <v>0</v>
      </c>
      <c r="K108" s="58"/>
      <c r="L108" s="198">
        <f t="shared" si="6"/>
        <v>0</v>
      </c>
      <c r="M108" s="18">
        <f t="shared" si="7"/>
        <v>0</v>
      </c>
      <c r="O108" s="197">
        <v>45152</v>
      </c>
      <c r="P108" s="11" t="s">
        <v>37</v>
      </c>
      <c r="Q108" s="11" t="s">
        <v>38</v>
      </c>
      <c r="R108" s="11" t="s">
        <v>391</v>
      </c>
      <c r="S108" s="11" t="s">
        <v>395</v>
      </c>
      <c r="T108" s="11"/>
      <c r="U108" s="10">
        <v>550</v>
      </c>
      <c r="V108" s="10">
        <f t="shared" si="8"/>
        <v>544.5</v>
      </c>
      <c r="W108" s="10">
        <f t="shared" si="8"/>
        <v>539.05499999999995</v>
      </c>
      <c r="X108" s="10">
        <v>100</v>
      </c>
      <c r="Y108" s="10">
        <f t="shared" si="9"/>
        <v>533.61</v>
      </c>
      <c r="Z108" s="211">
        <v>659</v>
      </c>
      <c r="AA108" s="198">
        <f t="shared" si="10"/>
        <v>439.05499999999995</v>
      </c>
      <c r="AB108" s="18">
        <f t="shared" si="11"/>
        <v>434.66444999999993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45153</v>
      </c>
      <c r="P109" s="11" t="s">
        <v>37</v>
      </c>
      <c r="Q109" s="11" t="s">
        <v>38</v>
      </c>
      <c r="R109" s="11" t="s">
        <v>396</v>
      </c>
      <c r="S109" s="11" t="s">
        <v>388</v>
      </c>
      <c r="T109" s="11"/>
      <c r="U109" s="10">
        <v>300</v>
      </c>
      <c r="V109" s="10">
        <f t="shared" si="8"/>
        <v>297</v>
      </c>
      <c r="W109" s="10">
        <f t="shared" si="8"/>
        <v>294.02999999999997</v>
      </c>
      <c r="X109" s="10"/>
      <c r="Y109" s="10">
        <f t="shared" si="9"/>
        <v>291.06</v>
      </c>
      <c r="Z109" s="211">
        <v>659</v>
      </c>
      <c r="AA109" s="198">
        <f t="shared" si="10"/>
        <v>294.02999999999997</v>
      </c>
      <c r="AB109" s="18">
        <f t="shared" si="11"/>
        <v>291.08969999999999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45153</v>
      </c>
      <c r="P110" s="11" t="s">
        <v>32</v>
      </c>
      <c r="Q110" s="11" t="s">
        <v>47</v>
      </c>
      <c r="R110" s="11" t="s">
        <v>391</v>
      </c>
      <c r="S110" s="11" t="s">
        <v>394</v>
      </c>
      <c r="T110" s="11"/>
      <c r="U110" s="10">
        <v>150</v>
      </c>
      <c r="V110" s="10">
        <f t="shared" si="8"/>
        <v>148.5</v>
      </c>
      <c r="W110" s="10">
        <f t="shared" si="8"/>
        <v>147.01499999999999</v>
      </c>
      <c r="X110" s="10"/>
      <c r="Y110" s="10">
        <f t="shared" si="9"/>
        <v>145.53</v>
      </c>
      <c r="Z110" s="58">
        <v>660</v>
      </c>
      <c r="AA110" s="198">
        <f t="shared" si="10"/>
        <v>147.01499999999999</v>
      </c>
      <c r="AB110" s="18">
        <f t="shared" si="11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45154</v>
      </c>
      <c r="P111" s="11" t="s">
        <v>37</v>
      </c>
      <c r="Q111" s="11" t="s">
        <v>38</v>
      </c>
      <c r="R111" s="11" t="s">
        <v>391</v>
      </c>
      <c r="S111" s="11" t="s">
        <v>397</v>
      </c>
      <c r="T111" s="11"/>
      <c r="U111" s="10">
        <v>240</v>
      </c>
      <c r="V111" s="10">
        <f t="shared" si="8"/>
        <v>237.6</v>
      </c>
      <c r="W111" s="10">
        <f t="shared" si="8"/>
        <v>235.22399999999999</v>
      </c>
      <c r="X111" s="10">
        <v>100</v>
      </c>
      <c r="Y111" s="10">
        <f t="shared" si="9"/>
        <v>232.84799999999998</v>
      </c>
      <c r="Z111" s="211">
        <v>659</v>
      </c>
      <c r="AA111" s="198">
        <f t="shared" si="10"/>
        <v>135.22399999999999</v>
      </c>
      <c r="AB111" s="18">
        <f t="shared" si="11"/>
        <v>133.87175999999999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45156</v>
      </c>
      <c r="P112" s="11" t="s">
        <v>37</v>
      </c>
      <c r="Q112" s="11" t="s">
        <v>38</v>
      </c>
      <c r="R112" s="11" t="s">
        <v>391</v>
      </c>
      <c r="S112" s="11" t="s">
        <v>88</v>
      </c>
      <c r="T112" s="11"/>
      <c r="U112" s="10">
        <v>150</v>
      </c>
      <c r="V112" s="10">
        <f t="shared" si="8"/>
        <v>148.5</v>
      </c>
      <c r="W112" s="10">
        <f t="shared" si="8"/>
        <v>147.01499999999999</v>
      </c>
      <c r="X112" s="10"/>
      <c r="Y112" s="10">
        <f t="shared" si="9"/>
        <v>145.53</v>
      </c>
      <c r="Z112" s="211">
        <v>659</v>
      </c>
      <c r="AA112" s="198">
        <f t="shared" si="10"/>
        <v>147.01499999999999</v>
      </c>
      <c r="AB112" s="18">
        <f t="shared" si="11"/>
        <v>145.54485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45156</v>
      </c>
      <c r="P113" s="11" t="s">
        <v>32</v>
      </c>
      <c r="Q113" s="11" t="s">
        <v>47</v>
      </c>
      <c r="R113" s="11" t="s">
        <v>391</v>
      </c>
      <c r="S113" s="11" t="s">
        <v>382</v>
      </c>
      <c r="T113" s="11"/>
      <c r="U113" s="10">
        <v>240</v>
      </c>
      <c r="V113" s="10">
        <f t="shared" si="8"/>
        <v>237.6</v>
      </c>
      <c r="W113" s="10">
        <f t="shared" si="8"/>
        <v>235.22399999999999</v>
      </c>
      <c r="X113" s="10">
        <v>90</v>
      </c>
      <c r="Y113" s="10">
        <f t="shared" si="9"/>
        <v>232.84799999999998</v>
      </c>
      <c r="Z113" s="58">
        <v>660</v>
      </c>
      <c r="AA113" s="198">
        <f t="shared" si="10"/>
        <v>145.22399999999999</v>
      </c>
      <c r="AB113" s="18">
        <f t="shared" si="11"/>
        <v>143.77176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45157</v>
      </c>
      <c r="P114" s="11" t="s">
        <v>37</v>
      </c>
      <c r="Q114" s="11" t="s">
        <v>38</v>
      </c>
      <c r="R114" s="11" t="s">
        <v>391</v>
      </c>
      <c r="S114" s="11" t="s">
        <v>398</v>
      </c>
      <c r="T114" s="11"/>
      <c r="U114" s="10">
        <v>580</v>
      </c>
      <c r="V114" s="10">
        <f t="shared" si="8"/>
        <v>574.20000000000005</v>
      </c>
      <c r="W114" s="10">
        <f t="shared" si="8"/>
        <v>568.45800000000008</v>
      </c>
      <c r="X114" s="10">
        <v>220</v>
      </c>
      <c r="Y114" s="10">
        <f t="shared" si="9"/>
        <v>562.71600000000001</v>
      </c>
      <c r="Z114" s="211">
        <v>659</v>
      </c>
      <c r="AA114" s="198">
        <f t="shared" si="10"/>
        <v>348.45800000000008</v>
      </c>
      <c r="AB114" s="18">
        <f t="shared" si="11"/>
        <v>344.97342000000009</v>
      </c>
    </row>
    <row r="115" spans="1:28" ht="14.25" customHeight="1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99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45158</v>
      </c>
      <c r="P115" s="11" t="s">
        <v>32</v>
      </c>
      <c r="Q115" s="11" t="s">
        <v>47</v>
      </c>
      <c r="R115" s="11" t="s">
        <v>399</v>
      </c>
      <c r="S115" s="11"/>
      <c r="T115" s="11"/>
      <c r="U115" s="10">
        <v>100</v>
      </c>
      <c r="V115" s="10">
        <f t="shared" si="8"/>
        <v>99</v>
      </c>
      <c r="W115" s="10">
        <f t="shared" si="8"/>
        <v>98.01</v>
      </c>
      <c r="X115" s="10"/>
      <c r="Y115" s="10">
        <f t="shared" si="9"/>
        <v>97.02</v>
      </c>
      <c r="Z115" s="58">
        <v>660</v>
      </c>
      <c r="AA115" s="198">
        <f t="shared" si="10"/>
        <v>98.01</v>
      </c>
      <c r="AB115" s="18">
        <f t="shared" si="11"/>
        <v>97.029899999999998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99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45160</v>
      </c>
      <c r="P116" s="11" t="s">
        <v>37</v>
      </c>
      <c r="Q116" s="11" t="s">
        <v>38</v>
      </c>
      <c r="R116" s="11" t="s">
        <v>400</v>
      </c>
      <c r="S116" s="11" t="s">
        <v>388</v>
      </c>
      <c r="T116" s="11"/>
      <c r="U116" s="10">
        <v>300</v>
      </c>
      <c r="V116" s="10">
        <f t="shared" si="8"/>
        <v>297</v>
      </c>
      <c r="W116" s="10">
        <f t="shared" si="8"/>
        <v>294.02999999999997</v>
      </c>
      <c r="X116" s="199"/>
      <c r="Y116" s="10">
        <f t="shared" si="9"/>
        <v>291.06</v>
      </c>
      <c r="Z116" s="58">
        <v>675</v>
      </c>
      <c r="AA116" s="198">
        <f t="shared" si="10"/>
        <v>294.02999999999997</v>
      </c>
      <c r="AB116" s="18">
        <f t="shared" si="11"/>
        <v>291.08969999999999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45163</v>
      </c>
      <c r="P117" s="11" t="s">
        <v>32</v>
      </c>
      <c r="Q117" s="11" t="s">
        <v>47</v>
      </c>
      <c r="R117" s="11" t="s">
        <v>391</v>
      </c>
      <c r="S117" s="11" t="s">
        <v>397</v>
      </c>
      <c r="T117" s="11"/>
      <c r="U117" s="10">
        <v>240</v>
      </c>
      <c r="V117" s="10">
        <f t="shared" si="8"/>
        <v>237.6</v>
      </c>
      <c r="W117" s="10">
        <f t="shared" si="8"/>
        <v>235.22399999999999</v>
      </c>
      <c r="X117" s="199">
        <v>90</v>
      </c>
      <c r="Y117" s="10">
        <f t="shared" si="9"/>
        <v>232.84799999999998</v>
      </c>
      <c r="Z117" s="58">
        <v>674</v>
      </c>
      <c r="AA117" s="198">
        <f t="shared" si="10"/>
        <v>145.22399999999999</v>
      </c>
      <c r="AB117" s="18">
        <f t="shared" si="11"/>
        <v>143.77176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1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45168</v>
      </c>
      <c r="P118" s="11" t="s">
        <v>37</v>
      </c>
      <c r="Q118" s="11" t="s">
        <v>38</v>
      </c>
      <c r="R118" s="11" t="s">
        <v>391</v>
      </c>
      <c r="S118" s="11" t="s">
        <v>88</v>
      </c>
      <c r="T118" s="11"/>
      <c r="U118" s="10">
        <v>150</v>
      </c>
      <c r="V118" s="10">
        <f t="shared" si="8"/>
        <v>148.5</v>
      </c>
      <c r="W118" s="10">
        <f t="shared" si="8"/>
        <v>147.01499999999999</v>
      </c>
      <c r="X118" s="10"/>
      <c r="Y118" s="10">
        <f t="shared" si="9"/>
        <v>145.53</v>
      </c>
      <c r="Z118" s="58">
        <v>675</v>
      </c>
      <c r="AA118" s="198">
        <f t="shared" si="10"/>
        <v>147.01499999999999</v>
      </c>
      <c r="AB118" s="18">
        <f t="shared" si="11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1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45159</v>
      </c>
      <c r="P119" s="11" t="s">
        <v>32</v>
      </c>
      <c r="Q119" s="11" t="s">
        <v>47</v>
      </c>
      <c r="R119" s="11" t="s">
        <v>391</v>
      </c>
      <c r="S119" s="11" t="s">
        <v>88</v>
      </c>
      <c r="T119" s="11"/>
      <c r="U119" s="10">
        <v>150</v>
      </c>
      <c r="V119" s="10">
        <f t="shared" si="8"/>
        <v>148.5</v>
      </c>
      <c r="W119" s="10">
        <f t="shared" si="8"/>
        <v>147.01499999999999</v>
      </c>
      <c r="X119" s="11"/>
      <c r="Y119" s="10">
        <f t="shared" si="9"/>
        <v>145.53</v>
      </c>
      <c r="Z119" s="58">
        <v>674</v>
      </c>
      <c r="AA119" s="198">
        <f t="shared" si="10"/>
        <v>147.01499999999999</v>
      </c>
      <c r="AB119" s="18">
        <f t="shared" si="11"/>
        <v>145.54485</v>
      </c>
    </row>
    <row r="120" spans="1:28" x14ac:dyDescent="0.25">
      <c r="A120" s="197"/>
      <c r="B120" s="11"/>
      <c r="C120" s="11"/>
      <c r="D120" s="11"/>
      <c r="E120" s="11"/>
      <c r="F120" s="10"/>
      <c r="G120" s="10"/>
      <c r="H120" s="10"/>
      <c r="I120" s="11"/>
      <c r="J120" s="10"/>
      <c r="K120" s="58"/>
      <c r="L120" s="58"/>
      <c r="M120" s="18"/>
      <c r="O120" s="197"/>
      <c r="P120" s="11"/>
      <c r="Q120" s="11"/>
      <c r="R120" s="11"/>
      <c r="S120" s="11"/>
      <c r="T120" s="11"/>
      <c r="U120" s="10"/>
      <c r="V120" s="10">
        <f t="shared" si="8"/>
        <v>0</v>
      </c>
      <c r="W120" s="10">
        <f t="shared" si="8"/>
        <v>0</v>
      </c>
      <c r="X120" s="11"/>
      <c r="Y120" s="10">
        <f t="shared" si="9"/>
        <v>0</v>
      </c>
      <c r="Z120" s="58"/>
      <c r="AA120" s="198">
        <f t="shared" si="10"/>
        <v>0</v>
      </c>
      <c r="AB120" s="18">
        <f t="shared" si="11"/>
        <v>0</v>
      </c>
    </row>
    <row r="121" spans="1:28" x14ac:dyDescent="0.25">
      <c r="A121" s="197"/>
      <c r="B121" s="11"/>
      <c r="C121" s="11"/>
      <c r="D121" s="11"/>
      <c r="E121" s="11"/>
      <c r="F121" s="20" t="s">
        <v>13</v>
      </c>
      <c r="G121" s="21">
        <f>SUM(G101:G120)</f>
        <v>668.25</v>
      </c>
      <c r="H121" s="21"/>
      <c r="I121" s="21" t="s">
        <v>385</v>
      </c>
      <c r="J121" s="21">
        <f>SUM(J101:J120)</f>
        <v>654.88499999999999</v>
      </c>
      <c r="K121" s="21"/>
      <c r="L121" s="21"/>
      <c r="M121" s="21">
        <f>SUM(M101:M120)</f>
        <v>654.95182499999999</v>
      </c>
      <c r="O121" s="197"/>
      <c r="P121" s="11"/>
      <c r="Q121" s="11"/>
      <c r="R121" s="11"/>
      <c r="S121" s="11"/>
      <c r="T121" s="11"/>
      <c r="U121" s="10"/>
      <c r="V121" s="10"/>
      <c r="W121" s="10"/>
      <c r="X121" s="11"/>
      <c r="Y121" s="10"/>
      <c r="Z121" s="58"/>
      <c r="AA121" s="58"/>
      <c r="AB121" s="18"/>
    </row>
    <row r="122" spans="1:28" x14ac:dyDescent="0.25">
      <c r="A122" s="197"/>
      <c r="B122" s="11"/>
      <c r="C122" s="11"/>
      <c r="D122" s="11"/>
      <c r="E122" s="11"/>
      <c r="F122" s="20" t="s">
        <v>386</v>
      </c>
      <c r="G122" s="200">
        <f>G121*0.99</f>
        <v>661.5675</v>
      </c>
      <c r="H122" s="200"/>
      <c r="I122" s="16"/>
      <c r="J122" s="16"/>
      <c r="K122" s="18"/>
      <c r="L122" s="18"/>
      <c r="M122" s="18"/>
      <c r="O122" s="197"/>
      <c r="P122" s="11"/>
      <c r="Q122" s="11"/>
      <c r="R122" s="11"/>
      <c r="S122" s="11"/>
      <c r="T122" s="11"/>
      <c r="U122" s="20" t="s">
        <v>13</v>
      </c>
      <c r="V122" s="21">
        <f>SUM(V102:V121)</f>
        <v>4172.8500000000004</v>
      </c>
      <c r="W122" s="21"/>
      <c r="X122" s="21" t="s">
        <v>385</v>
      </c>
      <c r="Y122" s="21">
        <f>SUM(Y102:Y121)</f>
        <v>4089.3930000000005</v>
      </c>
      <c r="Z122" s="21"/>
      <c r="AA122" s="21"/>
      <c r="AB122" s="21">
        <f>SUM(AB102:AB121)</f>
        <v>3396.8102850000005</v>
      </c>
    </row>
    <row r="123" spans="1:28" ht="15.75" x14ac:dyDescent="0.25">
      <c r="A123" s="7"/>
      <c r="B123" s="11"/>
      <c r="C123" s="11"/>
      <c r="D123" s="11"/>
      <c r="E123" s="11"/>
      <c r="F123" s="333" t="s">
        <v>17</v>
      </c>
      <c r="G123" s="333"/>
      <c r="H123" s="333"/>
      <c r="I123" s="333"/>
      <c r="J123" s="201"/>
      <c r="K123" s="202">
        <f>G122-J121</f>
        <v>6.6825000000000045</v>
      </c>
      <c r="L123" s="203"/>
      <c r="M123" s="33"/>
      <c r="O123" s="197"/>
      <c r="P123" s="11"/>
      <c r="Q123" s="11"/>
      <c r="R123" s="11"/>
      <c r="S123" s="11"/>
      <c r="T123" s="11"/>
      <c r="U123" s="20" t="s">
        <v>386</v>
      </c>
      <c r="V123" s="200">
        <f>V122*0.99</f>
        <v>4131.1215000000002</v>
      </c>
      <c r="W123" s="200"/>
      <c r="X123" s="16"/>
      <c r="Y123" s="16"/>
      <c r="Z123" s="18"/>
      <c r="AA123" s="18"/>
      <c r="AB123" s="18"/>
    </row>
    <row r="124" spans="1:28" ht="15.75" x14ac:dyDescent="0.25">
      <c r="O124" s="7"/>
      <c r="P124" s="11"/>
      <c r="Q124" s="11"/>
      <c r="R124" s="11"/>
      <c r="S124" s="11"/>
      <c r="T124" s="11"/>
      <c r="U124" s="333" t="s">
        <v>17</v>
      </c>
      <c r="V124" s="333"/>
      <c r="W124" s="333"/>
      <c r="X124" s="333"/>
      <c r="Y124" s="201"/>
      <c r="Z124" s="202">
        <f>V123-Y122</f>
        <v>41.728499999999713</v>
      </c>
      <c r="AA124" s="203"/>
      <c r="AB124" s="33"/>
    </row>
    <row r="131" spans="1:28" ht="26.25" x14ac:dyDescent="0.4">
      <c r="B131" s="332" t="s">
        <v>97</v>
      </c>
      <c r="C131" s="332"/>
      <c r="D131" s="332"/>
      <c r="E131" s="332"/>
    </row>
    <row r="132" spans="1:28" ht="26.25" x14ac:dyDescent="0.4">
      <c r="A132" s="4" t="s">
        <v>2</v>
      </c>
      <c r="B132" s="4" t="s">
        <v>3</v>
      </c>
      <c r="C132" s="4" t="s">
        <v>4</v>
      </c>
      <c r="D132" s="4" t="s">
        <v>5</v>
      </c>
      <c r="E132" s="4" t="s">
        <v>6</v>
      </c>
      <c r="F132" s="4" t="s">
        <v>8</v>
      </c>
      <c r="G132" s="196" t="s">
        <v>375</v>
      </c>
      <c r="H132" s="196" t="s">
        <v>376</v>
      </c>
      <c r="I132" s="4" t="s">
        <v>248</v>
      </c>
      <c r="J132" s="4" t="s">
        <v>377</v>
      </c>
      <c r="K132" s="4" t="s">
        <v>11</v>
      </c>
      <c r="L132" s="4" t="s">
        <v>401</v>
      </c>
      <c r="M132" s="4" t="s">
        <v>379</v>
      </c>
      <c r="P132" s="332" t="s">
        <v>167</v>
      </c>
      <c r="Q132" s="332"/>
      <c r="R132" s="332"/>
      <c r="S132" s="332"/>
      <c r="T132" s="332"/>
    </row>
    <row r="133" spans="1:28" x14ac:dyDescent="0.25">
      <c r="A133" s="197">
        <v>45175</v>
      </c>
      <c r="B133" s="11" t="s">
        <v>71</v>
      </c>
      <c r="C133" s="11" t="s">
        <v>47</v>
      </c>
      <c r="D133" s="11" t="s">
        <v>388</v>
      </c>
      <c r="E133" s="11" t="s">
        <v>26</v>
      </c>
      <c r="F133" s="10">
        <v>150</v>
      </c>
      <c r="G133" s="10">
        <f t="shared" ref="G133:H151" si="12">F133*0.99</f>
        <v>148.5</v>
      </c>
      <c r="H133" s="10">
        <f t="shared" si="12"/>
        <v>147.01499999999999</v>
      </c>
      <c r="I133" s="10"/>
      <c r="J133" s="10">
        <f t="shared" ref="J133:J140" si="13">G133*0.98</f>
        <v>145.53</v>
      </c>
      <c r="K133" s="212">
        <v>697</v>
      </c>
      <c r="L133" s="198">
        <f t="shared" ref="L133:L151" si="14">H133-I133</f>
        <v>147.01499999999999</v>
      </c>
      <c r="M133" s="18">
        <f t="shared" ref="M133:M140" si="15">L133*0.99</f>
        <v>145.54485</v>
      </c>
      <c r="O133" s="4" t="s">
        <v>2</v>
      </c>
      <c r="P133" s="4" t="s">
        <v>3</v>
      </c>
      <c r="Q133" s="4" t="s">
        <v>4</v>
      </c>
      <c r="R133" s="4" t="s">
        <v>5</v>
      </c>
      <c r="S133" s="4" t="s">
        <v>6</v>
      </c>
      <c r="T133" s="4" t="s">
        <v>7</v>
      </c>
      <c r="U133" s="4" t="s">
        <v>8</v>
      </c>
      <c r="V133" s="196" t="s">
        <v>375</v>
      </c>
      <c r="W133" s="196" t="s">
        <v>376</v>
      </c>
      <c r="X133" s="4" t="s">
        <v>248</v>
      </c>
      <c r="Y133" s="4" t="s">
        <v>377</v>
      </c>
      <c r="Z133" s="4" t="s">
        <v>11</v>
      </c>
      <c r="AA133" s="4" t="s">
        <v>378</v>
      </c>
      <c r="AB133" s="4" t="s">
        <v>379</v>
      </c>
    </row>
    <row r="134" spans="1:28" x14ac:dyDescent="0.25">
      <c r="A134" s="197">
        <v>45176</v>
      </c>
      <c r="B134" s="11" t="s">
        <v>71</v>
      </c>
      <c r="C134" s="11" t="s">
        <v>47</v>
      </c>
      <c r="D134" s="11" t="s">
        <v>388</v>
      </c>
      <c r="E134" s="11" t="s">
        <v>383</v>
      </c>
      <c r="F134" s="10">
        <v>240</v>
      </c>
      <c r="G134" s="10">
        <f t="shared" si="12"/>
        <v>237.6</v>
      </c>
      <c r="H134" s="10">
        <f t="shared" si="12"/>
        <v>235.22399999999999</v>
      </c>
      <c r="I134" s="10">
        <v>100</v>
      </c>
      <c r="J134" s="10">
        <f t="shared" si="13"/>
        <v>232.84799999999998</v>
      </c>
      <c r="K134" s="212">
        <v>697</v>
      </c>
      <c r="L134" s="198">
        <f t="shared" si="14"/>
        <v>135.22399999999999</v>
      </c>
      <c r="M134" s="18">
        <f t="shared" si="15"/>
        <v>133.87175999999999</v>
      </c>
      <c r="O134" s="213">
        <v>45205</v>
      </c>
      <c r="P134" s="127" t="s">
        <v>79</v>
      </c>
      <c r="Q134" s="127" t="s">
        <v>33</v>
      </c>
      <c r="R134" s="127" t="s">
        <v>402</v>
      </c>
      <c r="S134" s="127" t="s">
        <v>403</v>
      </c>
      <c r="T134" s="127"/>
      <c r="U134" s="214">
        <v>340</v>
      </c>
      <c r="V134" s="214">
        <f t="shared" ref="V134:W153" si="16">U134*0.99</f>
        <v>336.6</v>
      </c>
      <c r="W134" s="214">
        <f t="shared" si="16"/>
        <v>333.23400000000004</v>
      </c>
      <c r="X134" s="214">
        <v>170</v>
      </c>
      <c r="Y134" s="214">
        <f t="shared" ref="Y134:Y153" si="17">W134*0.96</f>
        <v>319.90464000000003</v>
      </c>
      <c r="Z134" s="215">
        <v>735</v>
      </c>
      <c r="AA134" s="216">
        <f t="shared" ref="AA134:AA141" si="18">W134-X134</f>
        <v>163.23400000000004</v>
      </c>
      <c r="AB134" s="214">
        <f t="shared" ref="AB134:AB141" si="19">AA134*0.96</f>
        <v>156.70464000000004</v>
      </c>
    </row>
    <row r="135" spans="1:28" x14ac:dyDescent="0.25">
      <c r="A135" s="197">
        <v>45177</v>
      </c>
      <c r="B135" s="11" t="s">
        <v>104</v>
      </c>
      <c r="C135" s="11" t="s">
        <v>47</v>
      </c>
      <c r="D135" s="11" t="s">
        <v>388</v>
      </c>
      <c r="E135" s="11" t="s">
        <v>56</v>
      </c>
      <c r="F135" s="10">
        <v>175</v>
      </c>
      <c r="G135" s="10">
        <f t="shared" si="12"/>
        <v>173.25</v>
      </c>
      <c r="H135" s="10">
        <f t="shared" si="12"/>
        <v>171.51750000000001</v>
      </c>
      <c r="I135" s="10"/>
      <c r="J135" s="10">
        <f t="shared" si="13"/>
        <v>169.785</v>
      </c>
      <c r="K135" s="212">
        <v>697</v>
      </c>
      <c r="L135" s="198">
        <f t="shared" si="14"/>
        <v>171.51750000000001</v>
      </c>
      <c r="M135" s="18">
        <f t="shared" si="15"/>
        <v>169.80232500000002</v>
      </c>
      <c r="O135" s="213">
        <v>45208</v>
      </c>
      <c r="P135" s="127" t="s">
        <v>404</v>
      </c>
      <c r="Q135" s="127" t="s">
        <v>33</v>
      </c>
      <c r="R135" s="127" t="s">
        <v>405</v>
      </c>
      <c r="S135" s="127" t="s">
        <v>397</v>
      </c>
      <c r="T135" s="127"/>
      <c r="U135" s="214">
        <v>240</v>
      </c>
      <c r="V135" s="214">
        <f t="shared" si="16"/>
        <v>237.6</v>
      </c>
      <c r="W135" s="214">
        <f t="shared" si="16"/>
        <v>235.22399999999999</v>
      </c>
      <c r="X135" s="214"/>
      <c r="Y135" s="214">
        <f t="shared" si="17"/>
        <v>225.81503999999998</v>
      </c>
      <c r="Z135" s="215">
        <v>735</v>
      </c>
      <c r="AA135" s="216">
        <f t="shared" si="18"/>
        <v>235.22399999999999</v>
      </c>
      <c r="AB135" s="214">
        <f t="shared" si="19"/>
        <v>225.81503999999998</v>
      </c>
    </row>
    <row r="136" spans="1:28" x14ac:dyDescent="0.25">
      <c r="A136" s="197">
        <v>45177</v>
      </c>
      <c r="B136" s="11" t="s">
        <v>104</v>
      </c>
      <c r="C136" s="11" t="s">
        <v>47</v>
      </c>
      <c r="D136" s="11" t="s">
        <v>406</v>
      </c>
      <c r="E136" s="11"/>
      <c r="F136" s="10">
        <v>40</v>
      </c>
      <c r="G136" s="10">
        <f t="shared" si="12"/>
        <v>39.6</v>
      </c>
      <c r="H136" s="10">
        <f t="shared" si="12"/>
        <v>39.204000000000001</v>
      </c>
      <c r="I136" s="10"/>
      <c r="J136" s="10">
        <f t="shared" si="13"/>
        <v>38.808</v>
      </c>
      <c r="K136" s="212">
        <v>697</v>
      </c>
      <c r="L136" s="198">
        <f t="shared" si="14"/>
        <v>39.204000000000001</v>
      </c>
      <c r="M136" s="18">
        <f t="shared" si="15"/>
        <v>38.811959999999999</v>
      </c>
      <c r="O136" s="213">
        <v>45211</v>
      </c>
      <c r="P136" s="127" t="s">
        <v>99</v>
      </c>
      <c r="Q136" s="127" t="s">
        <v>38</v>
      </c>
      <c r="R136" s="127" t="s">
        <v>402</v>
      </c>
      <c r="S136" s="127" t="s">
        <v>403</v>
      </c>
      <c r="T136" s="127"/>
      <c r="U136" s="214">
        <v>340</v>
      </c>
      <c r="V136" s="214">
        <f t="shared" si="16"/>
        <v>336.6</v>
      </c>
      <c r="W136" s="214">
        <f t="shared" si="16"/>
        <v>333.23400000000004</v>
      </c>
      <c r="X136" s="214">
        <v>170</v>
      </c>
      <c r="Y136" s="214">
        <f t="shared" si="17"/>
        <v>319.90464000000003</v>
      </c>
      <c r="Z136" s="215">
        <v>736</v>
      </c>
      <c r="AA136" s="216">
        <f t="shared" si="18"/>
        <v>163.23400000000004</v>
      </c>
      <c r="AB136" s="214">
        <f t="shared" si="19"/>
        <v>156.70464000000004</v>
      </c>
    </row>
    <row r="137" spans="1:28" x14ac:dyDescent="0.25">
      <c r="A137" s="197">
        <v>45156</v>
      </c>
      <c r="B137" s="11" t="s">
        <v>71</v>
      </c>
      <c r="C137" s="11" t="s">
        <v>47</v>
      </c>
      <c r="D137" s="11" t="s">
        <v>388</v>
      </c>
      <c r="E137" s="11" t="s">
        <v>56</v>
      </c>
      <c r="F137" s="10">
        <v>175</v>
      </c>
      <c r="G137" s="10">
        <f t="shared" si="12"/>
        <v>173.25</v>
      </c>
      <c r="H137" s="10">
        <f t="shared" si="12"/>
        <v>171.51750000000001</v>
      </c>
      <c r="I137" s="10"/>
      <c r="J137" s="10">
        <f t="shared" si="13"/>
        <v>169.785</v>
      </c>
      <c r="K137" s="212">
        <v>697</v>
      </c>
      <c r="L137" s="198">
        <f t="shared" si="14"/>
        <v>171.51750000000001</v>
      </c>
      <c r="M137" s="18">
        <f t="shared" si="15"/>
        <v>169.80232500000002</v>
      </c>
      <c r="O137" s="213"/>
      <c r="P137" s="127"/>
      <c r="Q137" s="127"/>
      <c r="R137" s="127"/>
      <c r="S137" s="127"/>
      <c r="T137" s="127"/>
      <c r="U137" s="214"/>
      <c r="V137" s="214">
        <f t="shared" si="16"/>
        <v>0</v>
      </c>
      <c r="W137" s="214">
        <f t="shared" si="16"/>
        <v>0</v>
      </c>
      <c r="X137" s="214"/>
      <c r="Y137" s="214">
        <f t="shared" si="17"/>
        <v>0</v>
      </c>
      <c r="Z137" s="215"/>
      <c r="AA137" s="216">
        <f t="shared" si="18"/>
        <v>0</v>
      </c>
      <c r="AB137" s="214">
        <f t="shared" si="19"/>
        <v>0</v>
      </c>
    </row>
    <row r="138" spans="1:28" x14ac:dyDescent="0.25">
      <c r="A138" s="197">
        <v>45187</v>
      </c>
      <c r="B138" s="11" t="s">
        <v>99</v>
      </c>
      <c r="C138" s="11" t="s">
        <v>38</v>
      </c>
      <c r="D138" s="11" t="s">
        <v>388</v>
      </c>
      <c r="E138" s="11" t="s">
        <v>389</v>
      </c>
      <c r="F138" s="10">
        <v>550</v>
      </c>
      <c r="G138" s="10">
        <f t="shared" si="12"/>
        <v>544.5</v>
      </c>
      <c r="H138" s="10">
        <f t="shared" si="12"/>
        <v>539.05499999999995</v>
      </c>
      <c r="I138" s="10"/>
      <c r="J138" s="10">
        <f t="shared" si="13"/>
        <v>533.61</v>
      </c>
      <c r="K138" s="217">
        <v>698</v>
      </c>
      <c r="L138" s="198">
        <f t="shared" si="14"/>
        <v>539.05499999999995</v>
      </c>
      <c r="M138" s="18">
        <f t="shared" si="15"/>
        <v>533.66444999999999</v>
      </c>
      <c r="O138" s="213">
        <v>45212</v>
      </c>
      <c r="P138" s="127" t="s">
        <v>99</v>
      </c>
      <c r="Q138" s="127" t="s">
        <v>38</v>
      </c>
      <c r="R138" s="127" t="s">
        <v>405</v>
      </c>
      <c r="S138" s="127" t="s">
        <v>88</v>
      </c>
      <c r="T138" s="127"/>
      <c r="U138" s="214">
        <v>150</v>
      </c>
      <c r="V138" s="214">
        <f t="shared" si="16"/>
        <v>148.5</v>
      </c>
      <c r="W138" s="214">
        <f t="shared" si="16"/>
        <v>147.01499999999999</v>
      </c>
      <c r="X138" s="214"/>
      <c r="Y138" s="214">
        <f t="shared" si="17"/>
        <v>141.13439999999997</v>
      </c>
      <c r="Z138" s="215">
        <v>736</v>
      </c>
      <c r="AA138" s="216">
        <f t="shared" si="18"/>
        <v>147.01499999999999</v>
      </c>
      <c r="AB138" s="214">
        <f t="shared" si="19"/>
        <v>141.13439999999997</v>
      </c>
    </row>
    <row r="139" spans="1:28" x14ac:dyDescent="0.25">
      <c r="A139" s="197">
        <v>45187</v>
      </c>
      <c r="B139" s="11" t="s">
        <v>99</v>
      </c>
      <c r="C139" s="11" t="s">
        <v>38</v>
      </c>
      <c r="D139" s="11" t="s">
        <v>407</v>
      </c>
      <c r="E139" s="11"/>
      <c r="F139" s="10">
        <v>42</v>
      </c>
      <c r="G139" s="10">
        <f t="shared" si="12"/>
        <v>41.58</v>
      </c>
      <c r="H139" s="10">
        <f t="shared" si="12"/>
        <v>41.164200000000001</v>
      </c>
      <c r="I139" s="10"/>
      <c r="J139" s="10">
        <f t="shared" si="13"/>
        <v>40.748399999999997</v>
      </c>
      <c r="K139" s="217">
        <v>698</v>
      </c>
      <c r="L139" s="198">
        <f t="shared" si="14"/>
        <v>41.164200000000001</v>
      </c>
      <c r="M139" s="18">
        <f t="shared" si="15"/>
        <v>40.752558000000001</v>
      </c>
      <c r="O139" s="213">
        <v>45215</v>
      </c>
      <c r="P139" s="127" t="s">
        <v>99</v>
      </c>
      <c r="Q139" s="127" t="s">
        <v>38</v>
      </c>
      <c r="R139" s="127" t="s">
        <v>405</v>
      </c>
      <c r="S139" s="127" t="s">
        <v>408</v>
      </c>
      <c r="T139" s="127"/>
      <c r="U139" s="214">
        <v>550</v>
      </c>
      <c r="V139" s="214">
        <f t="shared" si="16"/>
        <v>544.5</v>
      </c>
      <c r="W139" s="214">
        <f t="shared" si="16"/>
        <v>539.05499999999995</v>
      </c>
      <c r="X139" s="214">
        <v>270</v>
      </c>
      <c r="Y139" s="214">
        <f t="shared" si="17"/>
        <v>517.49279999999999</v>
      </c>
      <c r="Z139" s="215">
        <v>736</v>
      </c>
      <c r="AA139" s="216">
        <f t="shared" si="18"/>
        <v>269.05499999999995</v>
      </c>
      <c r="AB139" s="214">
        <f t="shared" si="19"/>
        <v>258.29279999999994</v>
      </c>
    </row>
    <row r="140" spans="1:28" x14ac:dyDescent="0.25">
      <c r="A140" s="197">
        <v>45187</v>
      </c>
      <c r="B140" s="11" t="s">
        <v>99</v>
      </c>
      <c r="C140" s="11" t="s">
        <v>38</v>
      </c>
      <c r="D140" s="11" t="s">
        <v>406</v>
      </c>
      <c r="E140" s="11"/>
      <c r="F140" s="10">
        <v>45</v>
      </c>
      <c r="G140" s="10">
        <f t="shared" si="12"/>
        <v>44.55</v>
      </c>
      <c r="H140" s="10">
        <f t="shared" si="12"/>
        <v>44.104499999999994</v>
      </c>
      <c r="I140" s="10"/>
      <c r="J140" s="10">
        <f t="shared" si="13"/>
        <v>43.658999999999999</v>
      </c>
      <c r="K140" s="217">
        <v>698</v>
      </c>
      <c r="L140" s="198">
        <f t="shared" si="14"/>
        <v>44.104499999999994</v>
      </c>
      <c r="M140" s="18">
        <f t="shared" si="15"/>
        <v>43.663454999999992</v>
      </c>
      <c r="O140" s="213">
        <v>45216</v>
      </c>
      <c r="P140" s="127" t="s">
        <v>99</v>
      </c>
      <c r="Q140" s="127" t="s">
        <v>38</v>
      </c>
      <c r="R140" s="127" t="s">
        <v>409</v>
      </c>
      <c r="S140" s="127" t="s">
        <v>403</v>
      </c>
      <c r="T140" s="127"/>
      <c r="U140" s="214">
        <v>340</v>
      </c>
      <c r="V140" s="214">
        <f t="shared" si="16"/>
        <v>336.6</v>
      </c>
      <c r="W140" s="214">
        <f t="shared" si="16"/>
        <v>333.23400000000004</v>
      </c>
      <c r="X140" s="214">
        <v>170</v>
      </c>
      <c r="Y140" s="214">
        <f t="shared" si="17"/>
        <v>319.90464000000003</v>
      </c>
      <c r="Z140" s="215">
        <v>736</v>
      </c>
      <c r="AA140" s="216">
        <f t="shared" si="18"/>
        <v>163.23400000000004</v>
      </c>
      <c r="AB140" s="214">
        <f t="shared" si="19"/>
        <v>156.70464000000004</v>
      </c>
    </row>
    <row r="141" spans="1:28" x14ac:dyDescent="0.25">
      <c r="A141" s="197">
        <v>44825</v>
      </c>
      <c r="B141" s="11" t="s">
        <v>79</v>
      </c>
      <c r="C141" s="11" t="s">
        <v>33</v>
      </c>
      <c r="D141" s="11" t="s">
        <v>250</v>
      </c>
      <c r="E141" s="11" t="s">
        <v>381</v>
      </c>
      <c r="F141" s="10">
        <v>150</v>
      </c>
      <c r="G141" s="10">
        <f t="shared" si="12"/>
        <v>148.5</v>
      </c>
      <c r="H141" s="10">
        <f t="shared" si="12"/>
        <v>147.01499999999999</v>
      </c>
      <c r="I141" s="10"/>
      <c r="J141" s="10">
        <f t="shared" ref="J141:J151" si="20">H141*0.96</f>
        <v>141.13439999999997</v>
      </c>
      <c r="K141" s="58"/>
      <c r="L141" s="198">
        <f t="shared" si="14"/>
        <v>147.01499999999999</v>
      </c>
      <c r="M141" s="18">
        <f t="shared" ref="M141:M151" si="21">L141*0.96</f>
        <v>141.13439999999997</v>
      </c>
      <c r="O141" s="213">
        <v>45217</v>
      </c>
      <c r="P141" s="127" t="s">
        <v>99</v>
      </c>
      <c r="Q141" s="127" t="s">
        <v>38</v>
      </c>
      <c r="R141" s="127" t="s">
        <v>410</v>
      </c>
      <c r="S141" s="127" t="s">
        <v>381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45191</v>
      </c>
      <c r="B142" s="11" t="s">
        <v>79</v>
      </c>
      <c r="C142" s="11" t="s">
        <v>33</v>
      </c>
      <c r="D142" s="11" t="s">
        <v>388</v>
      </c>
      <c r="E142" s="11" t="s">
        <v>335</v>
      </c>
      <c r="F142" s="10">
        <v>270</v>
      </c>
      <c r="G142" s="10">
        <f t="shared" si="12"/>
        <v>267.3</v>
      </c>
      <c r="H142" s="10">
        <f t="shared" si="12"/>
        <v>264.62700000000001</v>
      </c>
      <c r="I142" s="10">
        <v>120</v>
      </c>
      <c r="J142" s="10">
        <f t="shared" si="20"/>
        <v>254.04192</v>
      </c>
      <c r="K142" s="58"/>
      <c r="L142" s="198">
        <f t="shared" si="14"/>
        <v>144.62700000000001</v>
      </c>
      <c r="M142" s="18">
        <f t="shared" si="21"/>
        <v>138.84192000000002</v>
      </c>
      <c r="O142" s="213"/>
      <c r="P142" s="127"/>
      <c r="Q142" s="127"/>
      <c r="R142" s="127"/>
      <c r="S142" s="127"/>
      <c r="T142" s="127"/>
      <c r="U142" s="214"/>
      <c r="V142" s="214">
        <f t="shared" si="16"/>
        <v>0</v>
      </c>
      <c r="W142" s="214">
        <f t="shared" si="16"/>
        <v>0</v>
      </c>
      <c r="X142" s="214"/>
      <c r="Y142" s="214">
        <f t="shared" si="17"/>
        <v>0</v>
      </c>
      <c r="Z142" s="215"/>
      <c r="AA142" s="216"/>
      <c r="AB142" s="214"/>
    </row>
    <row r="143" spans="1:28" x14ac:dyDescent="0.25">
      <c r="A143" s="197">
        <v>45192</v>
      </c>
      <c r="B143" s="11" t="s">
        <v>71</v>
      </c>
      <c r="C143" s="11" t="s">
        <v>47</v>
      </c>
      <c r="D143" s="11" t="s">
        <v>388</v>
      </c>
      <c r="E143" s="11" t="s">
        <v>397</v>
      </c>
      <c r="F143" s="10">
        <v>240</v>
      </c>
      <c r="G143" s="10">
        <f t="shared" si="12"/>
        <v>237.6</v>
      </c>
      <c r="H143" s="10">
        <f t="shared" si="12"/>
        <v>235.22399999999999</v>
      </c>
      <c r="I143" s="10">
        <v>100</v>
      </c>
      <c r="J143" s="10">
        <f t="shared" si="20"/>
        <v>225.81503999999998</v>
      </c>
      <c r="K143" s="58"/>
      <c r="L143" s="198">
        <f t="shared" si="14"/>
        <v>135.22399999999999</v>
      </c>
      <c r="M143" s="18">
        <f t="shared" si="21"/>
        <v>129.81503999999998</v>
      </c>
      <c r="O143" s="213">
        <v>45218</v>
      </c>
      <c r="P143" s="127" t="s">
        <v>99</v>
      </c>
      <c r="Q143" s="127" t="s">
        <v>38</v>
      </c>
      <c r="R143" s="127" t="s">
        <v>405</v>
      </c>
      <c r="S143" s="127" t="s">
        <v>160</v>
      </c>
      <c r="T143" s="127"/>
      <c r="U143" s="214">
        <v>670</v>
      </c>
      <c r="V143" s="214">
        <f t="shared" si="16"/>
        <v>663.3</v>
      </c>
      <c r="W143" s="214">
        <f t="shared" si="16"/>
        <v>656.66699999999992</v>
      </c>
      <c r="X143" s="214">
        <v>330</v>
      </c>
      <c r="Y143" s="214">
        <f t="shared" si="17"/>
        <v>630.40031999999985</v>
      </c>
      <c r="Z143" s="215">
        <v>736</v>
      </c>
      <c r="AA143" s="216">
        <f t="shared" ref="AA143:AA153" si="22">W143-X143</f>
        <v>326.66699999999992</v>
      </c>
      <c r="AB143" s="214">
        <f t="shared" ref="AB143:AB153" si="23">AA143*0.96</f>
        <v>313.6003199999999</v>
      </c>
    </row>
    <row r="144" spans="1:28" x14ac:dyDescent="0.25">
      <c r="A144" s="218">
        <v>45194</v>
      </c>
      <c r="B144" s="44" t="s">
        <v>71</v>
      </c>
      <c r="C144" s="44" t="s">
        <v>47</v>
      </c>
      <c r="D144" s="44" t="s">
        <v>411</v>
      </c>
      <c r="E144" s="44"/>
      <c r="F144" s="219">
        <v>100</v>
      </c>
      <c r="G144" s="219">
        <f t="shared" si="12"/>
        <v>99</v>
      </c>
      <c r="H144" s="219">
        <f t="shared" si="12"/>
        <v>98.01</v>
      </c>
      <c r="I144" s="219"/>
      <c r="J144" s="219">
        <f t="shared" si="20"/>
        <v>94.089600000000004</v>
      </c>
      <c r="K144" s="220">
        <v>737</v>
      </c>
      <c r="L144" s="221">
        <f t="shared" si="14"/>
        <v>98.01</v>
      </c>
      <c r="M144" s="219">
        <f t="shared" si="21"/>
        <v>94.089600000000004</v>
      </c>
      <c r="O144" s="213">
        <v>45218</v>
      </c>
      <c r="P144" s="127" t="s">
        <v>79</v>
      </c>
      <c r="Q144" s="127" t="s">
        <v>33</v>
      </c>
      <c r="R144" s="127" t="s">
        <v>405</v>
      </c>
      <c r="S144" s="127" t="s">
        <v>335</v>
      </c>
      <c r="T144" s="127"/>
      <c r="U144" s="214">
        <v>267</v>
      </c>
      <c r="V144" s="214">
        <f t="shared" si="16"/>
        <v>264.33</v>
      </c>
      <c r="W144" s="214">
        <f t="shared" si="16"/>
        <v>261.68669999999997</v>
      </c>
      <c r="X144" s="214">
        <v>100</v>
      </c>
      <c r="Y144" s="214">
        <f t="shared" si="17"/>
        <v>251.21923199999998</v>
      </c>
      <c r="Z144" s="215">
        <v>735</v>
      </c>
      <c r="AA144" s="216">
        <f t="shared" si="22"/>
        <v>161.68669999999997</v>
      </c>
      <c r="AB144" s="214">
        <f t="shared" si="23"/>
        <v>155.21923199999998</v>
      </c>
    </row>
    <row r="145" spans="1:28" x14ac:dyDescent="0.25">
      <c r="A145" s="197">
        <v>45197</v>
      </c>
      <c r="B145" s="11" t="s">
        <v>99</v>
      </c>
      <c r="C145" s="11" t="s">
        <v>38</v>
      </c>
      <c r="D145" s="11" t="s">
        <v>388</v>
      </c>
      <c r="E145" s="11" t="s">
        <v>282</v>
      </c>
      <c r="F145" s="10">
        <v>150</v>
      </c>
      <c r="G145" s="10">
        <f t="shared" si="12"/>
        <v>148.5</v>
      </c>
      <c r="H145" s="10">
        <f t="shared" si="12"/>
        <v>147.01499999999999</v>
      </c>
      <c r="I145" s="10"/>
      <c r="J145" s="10">
        <f t="shared" si="20"/>
        <v>141.13439999999997</v>
      </c>
      <c r="K145" s="58"/>
      <c r="L145" s="198">
        <f t="shared" si="14"/>
        <v>147.01499999999999</v>
      </c>
      <c r="M145" s="18">
        <f t="shared" si="21"/>
        <v>141.13439999999997</v>
      </c>
      <c r="O145" s="213">
        <v>45201</v>
      </c>
      <c r="P145" s="127" t="s">
        <v>412</v>
      </c>
      <c r="Q145" s="127" t="s">
        <v>47</v>
      </c>
      <c r="R145" s="127" t="s">
        <v>282</v>
      </c>
      <c r="S145" s="127"/>
      <c r="T145" s="127"/>
      <c r="U145" s="214">
        <v>100</v>
      </c>
      <c r="V145" s="214">
        <f t="shared" si="16"/>
        <v>99</v>
      </c>
      <c r="W145" s="214">
        <f t="shared" si="16"/>
        <v>98.01</v>
      </c>
      <c r="X145" s="214"/>
      <c r="Y145" s="214">
        <f t="shared" si="17"/>
        <v>94.089600000000004</v>
      </c>
      <c r="Z145" s="215">
        <v>737</v>
      </c>
      <c r="AA145" s="216">
        <f t="shared" si="22"/>
        <v>98.01</v>
      </c>
      <c r="AB145" s="214">
        <f t="shared" si="23"/>
        <v>94.089600000000004</v>
      </c>
    </row>
    <row r="146" spans="1:28" x14ac:dyDescent="0.25">
      <c r="A146" s="197">
        <v>45167</v>
      </c>
      <c r="B146" s="11" t="s">
        <v>99</v>
      </c>
      <c r="C146" s="11" t="s">
        <v>38</v>
      </c>
      <c r="D146" s="11" t="s">
        <v>388</v>
      </c>
      <c r="E146" s="11" t="s">
        <v>26</v>
      </c>
      <c r="F146" s="10">
        <v>150</v>
      </c>
      <c r="G146" s="10">
        <f t="shared" si="12"/>
        <v>148.5</v>
      </c>
      <c r="H146" s="10">
        <f t="shared" si="12"/>
        <v>147.01499999999999</v>
      </c>
      <c r="I146" s="10"/>
      <c r="J146" s="10">
        <f t="shared" si="20"/>
        <v>141.13439999999997</v>
      </c>
      <c r="K146" s="58"/>
      <c r="L146" s="198">
        <f t="shared" si="14"/>
        <v>147.01499999999999</v>
      </c>
      <c r="M146" s="18">
        <f t="shared" si="21"/>
        <v>141.13439999999997</v>
      </c>
      <c r="O146" s="197">
        <v>45223</v>
      </c>
      <c r="P146" s="11" t="s">
        <v>90</v>
      </c>
      <c r="Q146" s="11" t="s">
        <v>33</v>
      </c>
      <c r="R146" s="51" t="s">
        <v>405</v>
      </c>
      <c r="S146" s="51" t="s">
        <v>56</v>
      </c>
      <c r="T146" s="11"/>
      <c r="U146" s="10">
        <v>175</v>
      </c>
      <c r="V146" s="10">
        <f t="shared" si="16"/>
        <v>173.25</v>
      </c>
      <c r="W146" s="10">
        <f t="shared" si="16"/>
        <v>171.51750000000001</v>
      </c>
      <c r="X146" s="10"/>
      <c r="Y146" s="10">
        <f t="shared" si="17"/>
        <v>164.6568</v>
      </c>
      <c r="Z146" s="222">
        <v>749</v>
      </c>
      <c r="AA146" s="198">
        <f t="shared" si="22"/>
        <v>171.51750000000001</v>
      </c>
      <c r="AB146" s="18">
        <f t="shared" si="23"/>
        <v>164.6568</v>
      </c>
    </row>
    <row r="147" spans="1:28" x14ac:dyDescent="0.25">
      <c r="A147" s="197">
        <v>45198</v>
      </c>
      <c r="B147" s="11" t="s">
        <v>104</v>
      </c>
      <c r="C147" s="11" t="s">
        <v>47</v>
      </c>
      <c r="D147" s="11" t="s">
        <v>388</v>
      </c>
      <c r="E147" s="11" t="s">
        <v>335</v>
      </c>
      <c r="F147" s="10">
        <v>240</v>
      </c>
      <c r="G147" s="10">
        <f t="shared" si="12"/>
        <v>237.6</v>
      </c>
      <c r="H147" s="10">
        <f t="shared" si="12"/>
        <v>235.22399999999999</v>
      </c>
      <c r="I147" s="199">
        <v>100</v>
      </c>
      <c r="J147" s="10">
        <f t="shared" si="20"/>
        <v>225.81503999999998</v>
      </c>
      <c r="K147" s="58"/>
      <c r="L147" s="198">
        <f t="shared" si="14"/>
        <v>135.22399999999999</v>
      </c>
      <c r="M147" s="18">
        <f t="shared" si="21"/>
        <v>129.81503999999998</v>
      </c>
      <c r="O147" s="197">
        <v>45225</v>
      </c>
      <c r="P147" s="11" t="s">
        <v>99</v>
      </c>
      <c r="Q147" s="11" t="s">
        <v>38</v>
      </c>
      <c r="R147" s="51" t="s">
        <v>402</v>
      </c>
      <c r="S147" s="51" t="s">
        <v>381</v>
      </c>
      <c r="T147" s="11"/>
      <c r="U147" s="10">
        <v>340</v>
      </c>
      <c r="V147" s="10">
        <f t="shared" si="16"/>
        <v>336.6</v>
      </c>
      <c r="W147" s="10">
        <f t="shared" si="16"/>
        <v>333.23400000000004</v>
      </c>
      <c r="X147" s="10">
        <v>170</v>
      </c>
      <c r="Y147" s="10">
        <f t="shared" si="17"/>
        <v>319.90464000000003</v>
      </c>
      <c r="Z147" s="58">
        <v>750</v>
      </c>
      <c r="AA147" s="198">
        <f t="shared" si="22"/>
        <v>163.23400000000004</v>
      </c>
      <c r="AB147" s="18">
        <f t="shared" si="23"/>
        <v>156.70464000000004</v>
      </c>
    </row>
    <row r="148" spans="1:28" x14ac:dyDescent="0.25">
      <c r="A148" s="218">
        <v>45198</v>
      </c>
      <c r="B148" s="44" t="s">
        <v>413</v>
      </c>
      <c r="C148" s="44" t="s">
        <v>47</v>
      </c>
      <c r="D148" s="44"/>
      <c r="E148" s="44"/>
      <c r="F148" s="219">
        <v>100</v>
      </c>
      <c r="G148" s="219">
        <f t="shared" si="12"/>
        <v>99</v>
      </c>
      <c r="H148" s="219">
        <f t="shared" si="12"/>
        <v>98.01</v>
      </c>
      <c r="I148" s="223"/>
      <c r="J148" s="219">
        <f t="shared" si="20"/>
        <v>94.089600000000004</v>
      </c>
      <c r="K148" s="220">
        <v>737</v>
      </c>
      <c r="L148" s="221">
        <f t="shared" si="14"/>
        <v>98.01</v>
      </c>
      <c r="M148" s="219">
        <f t="shared" si="21"/>
        <v>94.089600000000004</v>
      </c>
      <c r="O148" s="197">
        <v>45227</v>
      </c>
      <c r="P148" s="11" t="s">
        <v>99</v>
      </c>
      <c r="Q148" s="11" t="s">
        <v>38</v>
      </c>
      <c r="R148" s="51" t="s">
        <v>405</v>
      </c>
      <c r="S148" s="51" t="s">
        <v>160</v>
      </c>
      <c r="T148" s="11"/>
      <c r="U148" s="10">
        <v>670</v>
      </c>
      <c r="V148" s="10">
        <f t="shared" si="16"/>
        <v>663.3</v>
      </c>
      <c r="W148" s="10">
        <f t="shared" si="16"/>
        <v>656.66699999999992</v>
      </c>
      <c r="X148" s="10"/>
      <c r="Y148" s="10">
        <f t="shared" si="17"/>
        <v>630.40031999999985</v>
      </c>
      <c r="Z148" s="58">
        <v>750</v>
      </c>
      <c r="AA148" s="198">
        <f t="shared" si="22"/>
        <v>656.66699999999992</v>
      </c>
      <c r="AB148" s="18">
        <f t="shared" si="23"/>
        <v>630.40031999999985</v>
      </c>
    </row>
    <row r="149" spans="1:28" x14ac:dyDescent="0.25">
      <c r="A149" s="197">
        <v>45199</v>
      </c>
      <c r="B149" s="11" t="s">
        <v>104</v>
      </c>
      <c r="C149" s="11" t="s">
        <v>33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45230</v>
      </c>
      <c r="P149" s="11" t="s">
        <v>104</v>
      </c>
      <c r="Q149" s="11" t="s">
        <v>33</v>
      </c>
      <c r="R149" s="51" t="s">
        <v>405</v>
      </c>
      <c r="S149" s="51" t="s">
        <v>414</v>
      </c>
      <c r="T149" s="11"/>
      <c r="U149" s="10">
        <v>150</v>
      </c>
      <c r="V149" s="10">
        <f t="shared" si="16"/>
        <v>148.5</v>
      </c>
      <c r="W149" s="10">
        <f t="shared" si="16"/>
        <v>147.01499999999999</v>
      </c>
      <c r="X149" s="199"/>
      <c r="Y149" s="10">
        <f t="shared" si="17"/>
        <v>141.13439999999997</v>
      </c>
      <c r="Z149" s="222">
        <v>749</v>
      </c>
      <c r="AA149" s="198">
        <f t="shared" si="22"/>
        <v>147.01499999999999</v>
      </c>
      <c r="AB149" s="18">
        <f t="shared" si="23"/>
        <v>141.13439999999997</v>
      </c>
    </row>
    <row r="150" spans="1:28" x14ac:dyDescent="0.25">
      <c r="A150" s="197"/>
      <c r="B150" s="11"/>
      <c r="C150" s="11"/>
      <c r="D150" s="11"/>
      <c r="E150" s="11"/>
      <c r="F150" s="10"/>
      <c r="G150" s="10">
        <f t="shared" si="12"/>
        <v>0</v>
      </c>
      <c r="H150" s="10">
        <f t="shared" si="12"/>
        <v>0</v>
      </c>
      <c r="I150" s="11"/>
      <c r="J150" s="10">
        <f t="shared" si="20"/>
        <v>0</v>
      </c>
      <c r="K150" s="58"/>
      <c r="L150" s="198">
        <f t="shared" si="14"/>
        <v>0</v>
      </c>
      <c r="M150" s="18">
        <f t="shared" si="21"/>
        <v>0</v>
      </c>
      <c r="O150" s="197">
        <v>45230</v>
      </c>
      <c r="P150" s="11" t="s">
        <v>99</v>
      </c>
      <c r="Q150" s="11" t="s">
        <v>38</v>
      </c>
      <c r="R150" s="51" t="s">
        <v>405</v>
      </c>
      <c r="S150" s="51" t="s">
        <v>414</v>
      </c>
      <c r="T150" s="11"/>
      <c r="U150" s="10">
        <v>150</v>
      </c>
      <c r="V150" s="10">
        <f t="shared" si="16"/>
        <v>148.5</v>
      </c>
      <c r="W150" s="10">
        <f t="shared" si="16"/>
        <v>147.01499999999999</v>
      </c>
      <c r="X150" s="199"/>
      <c r="Y150" s="10">
        <f t="shared" si="17"/>
        <v>141.13439999999997</v>
      </c>
      <c r="Z150" s="58">
        <v>750</v>
      </c>
      <c r="AA150" s="198">
        <f t="shared" si="22"/>
        <v>147.01499999999999</v>
      </c>
      <c r="AB150" s="18">
        <f t="shared" si="23"/>
        <v>141.13439999999997</v>
      </c>
    </row>
    <row r="151" spans="1:28" x14ac:dyDescent="0.25">
      <c r="A151" s="197"/>
      <c r="B151" s="11"/>
      <c r="C151" s="11"/>
      <c r="D151" s="11"/>
      <c r="E151" s="11"/>
      <c r="F151" s="10"/>
      <c r="G151" s="10">
        <f t="shared" si="12"/>
        <v>0</v>
      </c>
      <c r="H151" s="10">
        <f t="shared" si="12"/>
        <v>0</v>
      </c>
      <c r="I151" s="11"/>
      <c r="J151" s="10">
        <f t="shared" si="20"/>
        <v>0</v>
      </c>
      <c r="K151" s="58"/>
      <c r="L151" s="198">
        <f t="shared" si="14"/>
        <v>0</v>
      </c>
      <c r="M151" s="18">
        <f t="shared" si="21"/>
        <v>0</v>
      </c>
      <c r="O151" s="197">
        <v>45230</v>
      </c>
      <c r="P151" s="11" t="s">
        <v>164</v>
      </c>
      <c r="Q151" s="11" t="s">
        <v>58</v>
      </c>
      <c r="R151" s="11" t="s">
        <v>405</v>
      </c>
      <c r="S151" s="11" t="s">
        <v>414</v>
      </c>
      <c r="T151" s="11"/>
      <c r="U151" s="10">
        <v>150</v>
      </c>
      <c r="V151" s="10">
        <f t="shared" si="16"/>
        <v>148.5</v>
      </c>
      <c r="W151" s="10">
        <f t="shared" si="16"/>
        <v>147.01499999999999</v>
      </c>
      <c r="X151" s="10"/>
      <c r="Y151" s="10">
        <f t="shared" si="17"/>
        <v>141.13439999999997</v>
      </c>
      <c r="Z151" s="58">
        <v>753</v>
      </c>
      <c r="AA151" s="198">
        <f t="shared" si="22"/>
        <v>147.01499999999999</v>
      </c>
      <c r="AB151" s="18">
        <f t="shared" si="23"/>
        <v>141.13439999999997</v>
      </c>
    </row>
    <row r="152" spans="1:28" x14ac:dyDescent="0.25">
      <c r="A152" s="197"/>
      <c r="B152" s="11"/>
      <c r="C152" s="11"/>
      <c r="D152" s="11"/>
      <c r="E152" s="11"/>
      <c r="F152" s="10"/>
      <c r="G152" s="10"/>
      <c r="H152" s="10"/>
      <c r="I152" s="11"/>
      <c r="J152" s="10"/>
      <c r="K152" s="58"/>
      <c r="L152" s="58"/>
      <c r="M152" s="18">
        <f>L152*0.97</f>
        <v>0</v>
      </c>
      <c r="O152" s="197"/>
      <c r="P152" s="11"/>
      <c r="Q152" s="11"/>
      <c r="R152" s="11"/>
      <c r="S152" s="11"/>
      <c r="T152" s="11"/>
      <c r="U152" s="10"/>
      <c r="V152" s="10">
        <f t="shared" si="16"/>
        <v>0</v>
      </c>
      <c r="W152" s="10">
        <f t="shared" si="16"/>
        <v>0</v>
      </c>
      <c r="X152" s="11"/>
      <c r="Y152" s="10">
        <f t="shared" si="17"/>
        <v>0</v>
      </c>
      <c r="Z152" s="58"/>
      <c r="AA152" s="198">
        <f t="shared" si="22"/>
        <v>0</v>
      </c>
      <c r="AB152" s="18">
        <f t="shared" si="23"/>
        <v>0</v>
      </c>
    </row>
    <row r="153" spans="1:28" x14ac:dyDescent="0.25">
      <c r="A153" s="197"/>
      <c r="B153" s="11"/>
      <c r="C153" s="11"/>
      <c r="D153" s="11"/>
      <c r="E153" s="11"/>
      <c r="F153" s="20" t="s">
        <v>13</v>
      </c>
      <c r="G153" s="21">
        <f>SUM(G133:G152)</f>
        <v>2937.33</v>
      </c>
      <c r="H153" s="21"/>
      <c r="I153" s="21" t="s">
        <v>385</v>
      </c>
      <c r="J153" s="21">
        <f>SUM(J133:J152)</f>
        <v>2833.1621999999993</v>
      </c>
      <c r="K153" s="21"/>
      <c r="L153" s="21">
        <f>SUM(L133:L152)</f>
        <v>2487.9566999999997</v>
      </c>
      <c r="M153" s="21">
        <f>SUM(M133:M152)</f>
        <v>2427.1024829999992</v>
      </c>
      <c r="O153" s="197"/>
      <c r="P153" s="11"/>
      <c r="Q153" s="11"/>
      <c r="R153" s="11"/>
      <c r="S153" s="11"/>
      <c r="T153" s="11"/>
      <c r="U153" s="10"/>
      <c r="V153" s="10">
        <f t="shared" si="16"/>
        <v>0</v>
      </c>
      <c r="W153" s="10">
        <f t="shared" si="16"/>
        <v>0</v>
      </c>
      <c r="X153" s="11"/>
      <c r="Y153" s="10">
        <f t="shared" si="17"/>
        <v>0</v>
      </c>
      <c r="Z153" s="58"/>
      <c r="AA153" s="198">
        <f t="shared" si="22"/>
        <v>0</v>
      </c>
      <c r="AB153" s="18">
        <f t="shared" si="23"/>
        <v>0</v>
      </c>
    </row>
    <row r="154" spans="1:28" x14ac:dyDescent="0.25">
      <c r="A154" s="197"/>
      <c r="B154" s="11"/>
      <c r="C154" s="11"/>
      <c r="D154" s="11"/>
      <c r="E154" s="11"/>
      <c r="F154" s="20" t="s">
        <v>386</v>
      </c>
      <c r="G154" s="200">
        <f>G153*0.99</f>
        <v>2907.9566999999997</v>
      </c>
      <c r="H154" s="200"/>
      <c r="I154" s="16"/>
      <c r="J154" s="16"/>
      <c r="K154" s="18"/>
      <c r="L154" s="18"/>
      <c r="M154" s="18"/>
      <c r="O154" s="197"/>
      <c r="P154" s="11"/>
      <c r="Q154" s="11"/>
      <c r="R154" s="11"/>
      <c r="S154" s="11"/>
      <c r="T154" s="11"/>
      <c r="U154" s="10"/>
      <c r="V154" s="10"/>
      <c r="W154" s="10"/>
      <c r="X154" s="11"/>
      <c r="Y154" s="10"/>
      <c r="Z154" s="58"/>
      <c r="AA154" s="58"/>
      <c r="AB154" s="18"/>
    </row>
    <row r="155" spans="1:28" ht="15.75" x14ac:dyDescent="0.25">
      <c r="A155" s="7"/>
      <c r="B155" s="11"/>
      <c r="C155" s="11"/>
      <c r="D155" s="11"/>
      <c r="E155" s="11"/>
      <c r="F155" s="333" t="s">
        <v>17</v>
      </c>
      <c r="G155" s="333"/>
      <c r="H155" s="333"/>
      <c r="I155" s="333"/>
      <c r="J155" s="201"/>
      <c r="K155" s="202">
        <f>G154-J153</f>
        <v>74.794500000000426</v>
      </c>
      <c r="L155" s="203"/>
      <c r="M155" s="33"/>
      <c r="O155" s="197"/>
      <c r="P155" s="11"/>
      <c r="Q155" s="11"/>
      <c r="R155" s="11"/>
      <c r="S155" s="11"/>
      <c r="T155" s="11"/>
      <c r="U155" s="20" t="s">
        <v>13</v>
      </c>
      <c r="V155" s="21">
        <f>SUM(V134:V154)</f>
        <v>4734.1799999999994</v>
      </c>
      <c r="W155" s="21"/>
      <c r="X155" s="21" t="s">
        <v>385</v>
      </c>
      <c r="Y155" s="21">
        <f>SUM(Y134:Y154)</f>
        <v>4499.3646719999997</v>
      </c>
      <c r="Z155" s="21"/>
      <c r="AA155" s="21"/>
      <c r="AB155" s="21">
        <f>SUM(AB134:AB154)</f>
        <v>3174.5646719999991</v>
      </c>
    </row>
    <row r="156" spans="1:28" x14ac:dyDescent="0.25">
      <c r="O156" s="197"/>
      <c r="P156" s="11"/>
      <c r="Q156" s="11"/>
      <c r="R156" s="11"/>
      <c r="S156" s="11"/>
      <c r="T156" s="11"/>
      <c r="U156" s="20" t="s">
        <v>386</v>
      </c>
      <c r="V156" s="200">
        <f>V155*0.99</f>
        <v>4686.8381999999992</v>
      </c>
      <c r="W156" s="200"/>
      <c r="X156" s="16"/>
      <c r="Y156" s="16"/>
      <c r="Z156" s="18"/>
      <c r="AA156" s="18"/>
      <c r="AB156" s="18"/>
    </row>
    <row r="157" spans="1:28" ht="15.75" x14ac:dyDescent="0.25">
      <c r="O157" s="7"/>
      <c r="P157" s="11"/>
      <c r="Q157" s="11"/>
      <c r="R157" s="11"/>
      <c r="S157" s="11"/>
      <c r="T157" s="11"/>
      <c r="U157" s="333" t="s">
        <v>17</v>
      </c>
      <c r="V157" s="333"/>
      <c r="W157" s="333"/>
      <c r="X157" s="333"/>
      <c r="Y157" s="201"/>
      <c r="Z157" s="202">
        <f>V156-Y155</f>
        <v>187.47352799999953</v>
      </c>
      <c r="AA157" s="203"/>
      <c r="AB157" s="33"/>
    </row>
    <row r="161" spans="1:28" ht="26.25" x14ac:dyDescent="0.4">
      <c r="B161" s="332" t="s">
        <v>102</v>
      </c>
      <c r="C161" s="332"/>
      <c r="D161" s="332"/>
      <c r="E161" s="332"/>
    </row>
    <row r="162" spans="1:28" x14ac:dyDescent="0.25">
      <c r="A162" s="4" t="s">
        <v>2</v>
      </c>
      <c r="B162" s="4" t="s">
        <v>3</v>
      </c>
      <c r="C162" s="4" t="s">
        <v>4</v>
      </c>
      <c r="D162" s="4" t="s">
        <v>5</v>
      </c>
      <c r="E162" s="4" t="s">
        <v>6</v>
      </c>
      <c r="F162" s="4" t="s">
        <v>8</v>
      </c>
      <c r="G162" s="196" t="s">
        <v>375</v>
      </c>
      <c r="H162" s="196" t="s">
        <v>376</v>
      </c>
      <c r="I162" s="4" t="s">
        <v>248</v>
      </c>
      <c r="J162" s="4" t="s">
        <v>377</v>
      </c>
      <c r="K162" s="4" t="s">
        <v>11</v>
      </c>
      <c r="L162" s="4" t="s">
        <v>378</v>
      </c>
      <c r="M162" s="4" t="s">
        <v>379</v>
      </c>
    </row>
    <row r="163" spans="1:28" ht="18" customHeight="1" x14ac:dyDescent="0.4">
      <c r="A163" s="197">
        <v>45236</v>
      </c>
      <c r="B163" s="11" t="s">
        <v>104</v>
      </c>
      <c r="C163" s="11" t="s">
        <v>33</v>
      </c>
      <c r="D163" s="11" t="s">
        <v>405</v>
      </c>
      <c r="E163" s="224" t="s">
        <v>88</v>
      </c>
      <c r="F163" s="10">
        <v>150</v>
      </c>
      <c r="G163" s="225">
        <f t="shared" ref="G163:H188" si="24">F163*0.99</f>
        <v>148.5</v>
      </c>
      <c r="H163" s="10">
        <f t="shared" si="24"/>
        <v>147.01499999999999</v>
      </c>
      <c r="I163" s="10"/>
      <c r="J163" s="10">
        <f t="shared" ref="J163:J188" si="25">G163*0.96</f>
        <v>142.56</v>
      </c>
      <c r="K163" s="58">
        <v>774</v>
      </c>
      <c r="L163" s="198">
        <f t="shared" ref="L163:L188" si="26">H163-I163</f>
        <v>147.01499999999999</v>
      </c>
      <c r="M163" s="18">
        <f t="shared" ref="M163:M188" si="27">L163*0.96</f>
        <v>141.13439999999997</v>
      </c>
      <c r="P163" s="332" t="s">
        <v>203</v>
      </c>
      <c r="Q163" s="332"/>
      <c r="R163" s="332"/>
      <c r="S163" s="332"/>
      <c r="T163" s="332"/>
    </row>
    <row r="164" spans="1:28" x14ac:dyDescent="0.25">
      <c r="A164" s="197">
        <v>45236</v>
      </c>
      <c r="B164" s="11" t="s">
        <v>164</v>
      </c>
      <c r="C164" s="11" t="s">
        <v>58</v>
      </c>
      <c r="D164" s="11" t="s">
        <v>405</v>
      </c>
      <c r="E164" s="11" t="s">
        <v>88</v>
      </c>
      <c r="F164" s="10">
        <v>200</v>
      </c>
      <c r="G164" s="10">
        <f t="shared" si="24"/>
        <v>198</v>
      </c>
      <c r="H164" s="10">
        <f t="shared" si="24"/>
        <v>196.02</v>
      </c>
      <c r="I164" s="10"/>
      <c r="J164" s="10">
        <f t="shared" si="25"/>
        <v>190.07999999999998</v>
      </c>
      <c r="K164" s="76">
        <v>772</v>
      </c>
      <c r="L164" s="198">
        <f t="shared" si="26"/>
        <v>196.02</v>
      </c>
      <c r="M164" s="18">
        <f t="shared" si="27"/>
        <v>188.17920000000001</v>
      </c>
      <c r="O164" s="4" t="s">
        <v>2</v>
      </c>
      <c r="P164" s="4" t="s">
        <v>3</v>
      </c>
      <c r="Q164" s="4" t="s">
        <v>4</v>
      </c>
      <c r="R164" s="4" t="s">
        <v>5</v>
      </c>
      <c r="S164" s="4" t="s">
        <v>6</v>
      </c>
      <c r="T164" s="4" t="s">
        <v>7</v>
      </c>
      <c r="U164" s="4" t="s">
        <v>8</v>
      </c>
      <c r="V164" s="196" t="s">
        <v>375</v>
      </c>
      <c r="W164" s="196" t="s">
        <v>376</v>
      </c>
      <c r="X164" s="4" t="s">
        <v>248</v>
      </c>
      <c r="Y164" s="4" t="s">
        <v>377</v>
      </c>
      <c r="Z164" s="4" t="s">
        <v>11</v>
      </c>
      <c r="AA164" s="4" t="s">
        <v>378</v>
      </c>
      <c r="AB164" s="4" t="s">
        <v>379</v>
      </c>
    </row>
    <row r="165" spans="1:28" x14ac:dyDescent="0.25">
      <c r="A165" s="197">
        <v>45236</v>
      </c>
      <c r="B165" s="11" t="s">
        <v>99</v>
      </c>
      <c r="C165" s="11" t="s">
        <v>38</v>
      </c>
      <c r="D165" s="11" t="s">
        <v>405</v>
      </c>
      <c r="E165" s="11" t="s">
        <v>415</v>
      </c>
      <c r="F165" s="10">
        <v>970</v>
      </c>
      <c r="G165" s="10">
        <f t="shared" si="24"/>
        <v>960.3</v>
      </c>
      <c r="H165" s="10">
        <f t="shared" si="24"/>
        <v>950.697</v>
      </c>
      <c r="I165" s="10">
        <v>470</v>
      </c>
      <c r="J165" s="10">
        <f t="shared" si="25"/>
        <v>921.88799999999992</v>
      </c>
      <c r="K165" s="226">
        <v>771</v>
      </c>
      <c r="L165" s="198">
        <f t="shared" si="26"/>
        <v>480.697</v>
      </c>
      <c r="M165" s="18">
        <f t="shared" si="27"/>
        <v>461.46911999999998</v>
      </c>
      <c r="O165" s="197">
        <v>45264</v>
      </c>
      <c r="P165" s="11" t="s">
        <v>99</v>
      </c>
      <c r="Q165" s="11" t="s">
        <v>416</v>
      </c>
      <c r="R165" s="11" t="s">
        <v>381</v>
      </c>
      <c r="S165" s="11" t="s">
        <v>382</v>
      </c>
      <c r="T165" s="11"/>
      <c r="U165" s="10">
        <v>240</v>
      </c>
      <c r="V165" s="10">
        <f t="shared" ref="V165:W184" si="28">U165*0.99</f>
        <v>237.6</v>
      </c>
      <c r="W165" s="10">
        <f t="shared" si="28"/>
        <v>235.22399999999999</v>
      </c>
      <c r="X165" s="10">
        <v>100</v>
      </c>
      <c r="Y165" s="10">
        <f t="shared" ref="Y165:Y184" si="29">V165*0.98</f>
        <v>232.84799999999998</v>
      </c>
      <c r="Z165" s="58"/>
      <c r="AA165" s="198">
        <f t="shared" ref="AA165:AA184" si="30">W165-X165</f>
        <v>135.22399999999999</v>
      </c>
      <c r="AB165" s="18">
        <f t="shared" ref="AB165:AB184" si="31">AA165*0.99</f>
        <v>133.87175999999999</v>
      </c>
    </row>
    <row r="166" spans="1:28" x14ac:dyDescent="0.25">
      <c r="A166" s="197">
        <v>45238</v>
      </c>
      <c r="B166" s="11" t="s">
        <v>104</v>
      </c>
      <c r="C166" s="11" t="s">
        <v>33</v>
      </c>
      <c r="D166" s="11" t="s">
        <v>405</v>
      </c>
      <c r="E166" s="11" t="s">
        <v>354</v>
      </c>
      <c r="F166" s="10">
        <v>550</v>
      </c>
      <c r="G166" s="225">
        <f t="shared" si="24"/>
        <v>544.5</v>
      </c>
      <c r="H166" s="10">
        <f t="shared" si="24"/>
        <v>539.05499999999995</v>
      </c>
      <c r="I166" s="10">
        <v>270</v>
      </c>
      <c r="J166" s="10">
        <f t="shared" si="25"/>
        <v>522.72</v>
      </c>
      <c r="K166" s="58">
        <v>774</v>
      </c>
      <c r="L166" s="198">
        <f t="shared" si="26"/>
        <v>269.05499999999995</v>
      </c>
      <c r="M166" s="18">
        <f t="shared" si="27"/>
        <v>258.29279999999994</v>
      </c>
      <c r="O166" s="197">
        <v>45264</v>
      </c>
      <c r="P166" s="11" t="s">
        <v>90</v>
      </c>
      <c r="Q166" s="11" t="s">
        <v>33</v>
      </c>
      <c r="R166" s="11" t="s">
        <v>381</v>
      </c>
      <c r="S166" s="11" t="s">
        <v>382</v>
      </c>
      <c r="T166" s="11"/>
      <c r="U166" s="10">
        <v>240</v>
      </c>
      <c r="V166" s="10">
        <f t="shared" si="28"/>
        <v>237.6</v>
      </c>
      <c r="W166" s="10">
        <f t="shared" si="28"/>
        <v>235.22399999999999</v>
      </c>
      <c r="X166" s="10">
        <v>100</v>
      </c>
      <c r="Y166" s="10">
        <f t="shared" si="29"/>
        <v>232.84799999999998</v>
      </c>
      <c r="Z166" s="58"/>
      <c r="AA166" s="198">
        <f t="shared" si="30"/>
        <v>135.22399999999999</v>
      </c>
      <c r="AB166" s="18">
        <f t="shared" si="31"/>
        <v>133.87175999999999</v>
      </c>
    </row>
    <row r="167" spans="1:28" x14ac:dyDescent="0.25">
      <c r="A167" s="197">
        <v>45239</v>
      </c>
      <c r="B167" s="11" t="s">
        <v>104</v>
      </c>
      <c r="C167" s="11" t="s">
        <v>33</v>
      </c>
      <c r="D167" s="11" t="s">
        <v>417</v>
      </c>
      <c r="E167" s="11" t="s">
        <v>405</v>
      </c>
      <c r="F167" s="10">
        <v>340</v>
      </c>
      <c r="G167" s="225">
        <f t="shared" si="24"/>
        <v>336.6</v>
      </c>
      <c r="H167" s="10">
        <f t="shared" si="24"/>
        <v>333.23400000000004</v>
      </c>
      <c r="I167" s="10">
        <v>170</v>
      </c>
      <c r="J167" s="10">
        <f t="shared" si="25"/>
        <v>323.13600000000002</v>
      </c>
      <c r="K167" s="58">
        <v>774</v>
      </c>
      <c r="L167" s="198">
        <f t="shared" si="26"/>
        <v>163.23400000000004</v>
      </c>
      <c r="M167" s="18">
        <f t="shared" si="27"/>
        <v>156.70464000000004</v>
      </c>
      <c r="O167" s="197">
        <v>45265</v>
      </c>
      <c r="P167" s="11" t="s">
        <v>99</v>
      </c>
      <c r="Q167" s="11" t="s">
        <v>38</v>
      </c>
      <c r="R167" s="11" t="s">
        <v>381</v>
      </c>
      <c r="S167" s="11" t="s">
        <v>410</v>
      </c>
      <c r="T167" s="11"/>
      <c r="U167" s="10">
        <v>150</v>
      </c>
      <c r="V167" s="10">
        <f t="shared" si="28"/>
        <v>148.5</v>
      </c>
      <c r="W167" s="10">
        <f t="shared" si="28"/>
        <v>147.01499999999999</v>
      </c>
      <c r="X167" s="10"/>
      <c r="Y167" s="10">
        <f t="shared" si="29"/>
        <v>145.53</v>
      </c>
      <c r="Z167" s="58"/>
      <c r="AA167" s="198">
        <f t="shared" si="30"/>
        <v>147.01499999999999</v>
      </c>
      <c r="AB167" s="18">
        <f t="shared" si="31"/>
        <v>145.54485</v>
      </c>
    </row>
    <row r="168" spans="1:28" x14ac:dyDescent="0.25">
      <c r="A168" s="197">
        <v>45240</v>
      </c>
      <c r="B168" s="11" t="s">
        <v>99</v>
      </c>
      <c r="C168" s="11" t="s">
        <v>38</v>
      </c>
      <c r="D168" s="11" t="s">
        <v>381</v>
      </c>
      <c r="E168" s="11" t="s">
        <v>88</v>
      </c>
      <c r="F168" s="10">
        <v>150</v>
      </c>
      <c r="G168" s="10">
        <f t="shared" si="24"/>
        <v>148.5</v>
      </c>
      <c r="H168" s="10">
        <f t="shared" si="24"/>
        <v>147.01499999999999</v>
      </c>
      <c r="I168" s="10"/>
      <c r="J168" s="10">
        <f t="shared" si="25"/>
        <v>142.56</v>
      </c>
      <c r="K168" s="226">
        <v>771</v>
      </c>
      <c r="L168" s="198">
        <f t="shared" si="26"/>
        <v>147.01499999999999</v>
      </c>
      <c r="M168" s="18">
        <f t="shared" si="27"/>
        <v>141.13439999999997</v>
      </c>
      <c r="O168" s="197">
        <v>45267</v>
      </c>
      <c r="P168" s="11" t="s">
        <v>164</v>
      </c>
      <c r="Q168" s="11" t="s">
        <v>58</v>
      </c>
      <c r="R168" s="11" t="s">
        <v>418</v>
      </c>
      <c r="S168" s="11" t="s">
        <v>381</v>
      </c>
      <c r="T168" s="11"/>
      <c r="U168" s="10">
        <v>340</v>
      </c>
      <c r="V168" s="10">
        <f t="shared" si="28"/>
        <v>336.6</v>
      </c>
      <c r="W168" s="10">
        <f t="shared" si="28"/>
        <v>333.23400000000004</v>
      </c>
      <c r="X168" s="10"/>
      <c r="Y168" s="10">
        <f t="shared" si="29"/>
        <v>329.86799999999999</v>
      </c>
      <c r="Z168" s="58"/>
      <c r="AA168" s="198">
        <f t="shared" si="30"/>
        <v>333.23400000000004</v>
      </c>
      <c r="AB168" s="18">
        <f t="shared" si="31"/>
        <v>329.90166000000005</v>
      </c>
    </row>
    <row r="169" spans="1:28" x14ac:dyDescent="0.25">
      <c r="A169" s="197">
        <v>45242</v>
      </c>
      <c r="B169" s="11" t="s">
        <v>79</v>
      </c>
      <c r="C169" s="11" t="s">
        <v>33</v>
      </c>
      <c r="D169" s="11" t="s">
        <v>381</v>
      </c>
      <c r="E169" s="11" t="s">
        <v>382</v>
      </c>
      <c r="F169" s="10">
        <v>270</v>
      </c>
      <c r="G169" s="225">
        <f t="shared" si="24"/>
        <v>267.3</v>
      </c>
      <c r="H169" s="10">
        <f t="shared" si="24"/>
        <v>264.62700000000001</v>
      </c>
      <c r="I169" s="10">
        <v>100</v>
      </c>
      <c r="J169" s="10">
        <f t="shared" si="25"/>
        <v>256.608</v>
      </c>
      <c r="K169" s="58">
        <v>774</v>
      </c>
      <c r="L169" s="198">
        <f t="shared" si="26"/>
        <v>164.62700000000001</v>
      </c>
      <c r="M169" s="18">
        <f t="shared" si="27"/>
        <v>158.04192</v>
      </c>
      <c r="O169" s="227">
        <v>45267</v>
      </c>
      <c r="P169" s="228" t="s">
        <v>202</v>
      </c>
      <c r="Q169" s="228" t="s">
        <v>33</v>
      </c>
      <c r="R169" s="228" t="s">
        <v>381</v>
      </c>
      <c r="S169" s="228" t="s">
        <v>88</v>
      </c>
      <c r="T169" s="11"/>
      <c r="U169" s="10">
        <v>150</v>
      </c>
      <c r="V169" s="10">
        <f t="shared" si="28"/>
        <v>148.5</v>
      </c>
      <c r="W169" s="10">
        <f t="shared" si="28"/>
        <v>147.01499999999999</v>
      </c>
      <c r="X169" s="10"/>
      <c r="Y169" s="10">
        <f t="shared" si="29"/>
        <v>145.53</v>
      </c>
      <c r="Z169" s="58"/>
      <c r="AA169" s="198">
        <f t="shared" si="30"/>
        <v>147.01499999999999</v>
      </c>
      <c r="AB169" s="18">
        <f t="shared" si="31"/>
        <v>145.54485</v>
      </c>
    </row>
    <row r="170" spans="1:28" x14ac:dyDescent="0.25">
      <c r="A170" s="197">
        <v>45182</v>
      </c>
      <c r="B170" s="11" t="s">
        <v>79</v>
      </c>
      <c r="C170" s="11" t="s">
        <v>33</v>
      </c>
      <c r="D170" s="11" t="s">
        <v>405</v>
      </c>
      <c r="E170" s="11" t="s">
        <v>88</v>
      </c>
      <c r="F170" s="10">
        <v>150</v>
      </c>
      <c r="G170" s="225">
        <f t="shared" si="24"/>
        <v>148.5</v>
      </c>
      <c r="H170" s="10">
        <f t="shared" si="24"/>
        <v>147.01499999999999</v>
      </c>
      <c r="I170" s="10"/>
      <c r="J170" s="10">
        <f t="shared" si="25"/>
        <v>142.56</v>
      </c>
      <c r="K170" s="58">
        <v>774</v>
      </c>
      <c r="L170" s="198">
        <f t="shared" si="26"/>
        <v>147.01499999999999</v>
      </c>
      <c r="M170" s="18">
        <f t="shared" si="27"/>
        <v>141.13439999999997</v>
      </c>
      <c r="O170" s="197">
        <v>45271</v>
      </c>
      <c r="P170" s="11" t="s">
        <v>99</v>
      </c>
      <c r="Q170" s="11" t="s">
        <v>38</v>
      </c>
      <c r="R170" s="11" t="s">
        <v>381</v>
      </c>
      <c r="S170" s="11" t="s">
        <v>88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45243</v>
      </c>
      <c r="B171" s="11" t="s">
        <v>99</v>
      </c>
      <c r="C171" s="11" t="s">
        <v>38</v>
      </c>
      <c r="D171" s="11" t="s">
        <v>381</v>
      </c>
      <c r="E171" s="11" t="s">
        <v>335</v>
      </c>
      <c r="F171" s="10">
        <v>340</v>
      </c>
      <c r="G171" s="10">
        <f t="shared" si="24"/>
        <v>336.6</v>
      </c>
      <c r="H171" s="10">
        <f t="shared" si="24"/>
        <v>333.23400000000004</v>
      </c>
      <c r="I171" s="10">
        <v>120</v>
      </c>
      <c r="J171" s="10">
        <f t="shared" si="25"/>
        <v>323.13600000000002</v>
      </c>
      <c r="K171" s="226">
        <v>771</v>
      </c>
      <c r="L171" s="198">
        <f t="shared" si="26"/>
        <v>213.23400000000004</v>
      </c>
      <c r="M171" s="18">
        <f t="shared" si="27"/>
        <v>204.70464000000004</v>
      </c>
      <c r="O171" s="197">
        <v>45271</v>
      </c>
      <c r="P171" s="11" t="s">
        <v>202</v>
      </c>
      <c r="Q171" s="11" t="s">
        <v>33</v>
      </c>
      <c r="R171" s="11" t="s">
        <v>381</v>
      </c>
      <c r="S171" s="11" t="s">
        <v>88</v>
      </c>
      <c r="T171" s="11"/>
      <c r="U171" s="10">
        <v>150</v>
      </c>
      <c r="V171" s="10">
        <f t="shared" si="28"/>
        <v>148.5</v>
      </c>
      <c r="W171" s="10">
        <f t="shared" si="28"/>
        <v>147.01499999999999</v>
      </c>
      <c r="X171" s="10"/>
      <c r="Y171" s="10">
        <f t="shared" si="29"/>
        <v>145.53</v>
      </c>
      <c r="Z171" s="58"/>
      <c r="AA171" s="198">
        <f t="shared" si="30"/>
        <v>147.01499999999999</v>
      </c>
      <c r="AB171" s="18">
        <f t="shared" si="31"/>
        <v>145.54485</v>
      </c>
    </row>
    <row r="172" spans="1:28" x14ac:dyDescent="0.25">
      <c r="A172" s="197">
        <v>45245</v>
      </c>
      <c r="B172" s="11" t="s">
        <v>79</v>
      </c>
      <c r="C172" s="11" t="s">
        <v>33</v>
      </c>
      <c r="D172" s="11" t="s">
        <v>384</v>
      </c>
      <c r="E172" s="11" t="s">
        <v>405</v>
      </c>
      <c r="F172" s="10">
        <v>340</v>
      </c>
      <c r="G172" s="225">
        <f t="shared" si="24"/>
        <v>336.6</v>
      </c>
      <c r="H172" s="10">
        <f t="shared" si="24"/>
        <v>333.23400000000004</v>
      </c>
      <c r="I172" s="10">
        <v>170</v>
      </c>
      <c r="J172" s="10">
        <f t="shared" si="25"/>
        <v>323.13600000000002</v>
      </c>
      <c r="K172" s="58">
        <v>774</v>
      </c>
      <c r="L172" s="198">
        <f t="shared" si="26"/>
        <v>163.23400000000004</v>
      </c>
      <c r="M172" s="18">
        <f t="shared" si="27"/>
        <v>156.70464000000004</v>
      </c>
      <c r="O172" s="197">
        <v>45272</v>
      </c>
      <c r="P172" s="11" t="s">
        <v>202</v>
      </c>
      <c r="Q172" s="11" t="s">
        <v>33</v>
      </c>
      <c r="R172" s="11" t="s">
        <v>381</v>
      </c>
      <c r="S172" s="11" t="s">
        <v>56</v>
      </c>
      <c r="T172" s="11"/>
      <c r="U172" s="10">
        <v>175</v>
      </c>
      <c r="V172" s="10">
        <f t="shared" si="28"/>
        <v>173.25</v>
      </c>
      <c r="W172" s="10">
        <f t="shared" si="28"/>
        <v>171.51750000000001</v>
      </c>
      <c r="X172" s="10"/>
      <c r="Y172" s="10">
        <f t="shared" si="29"/>
        <v>169.785</v>
      </c>
      <c r="Z172" s="58"/>
      <c r="AA172" s="198">
        <f t="shared" si="30"/>
        <v>171.51750000000001</v>
      </c>
      <c r="AB172" s="18">
        <f t="shared" si="31"/>
        <v>169.80232500000002</v>
      </c>
    </row>
    <row r="173" spans="1:28" x14ac:dyDescent="0.25">
      <c r="A173" s="197">
        <v>45245</v>
      </c>
      <c r="B173" s="11" t="s">
        <v>164</v>
      </c>
      <c r="C173" s="11" t="s">
        <v>58</v>
      </c>
      <c r="D173" s="11" t="s">
        <v>381</v>
      </c>
      <c r="E173" s="11" t="s">
        <v>88</v>
      </c>
      <c r="F173" s="10">
        <v>200</v>
      </c>
      <c r="G173" s="10">
        <f t="shared" si="24"/>
        <v>198</v>
      </c>
      <c r="H173" s="10">
        <f t="shared" si="24"/>
        <v>196.02</v>
      </c>
      <c r="I173" s="10"/>
      <c r="J173" s="10">
        <f t="shared" si="25"/>
        <v>190.07999999999998</v>
      </c>
      <c r="K173" s="76">
        <v>772</v>
      </c>
      <c r="L173" s="198">
        <f t="shared" si="26"/>
        <v>196.02</v>
      </c>
      <c r="M173" s="18">
        <f t="shared" si="27"/>
        <v>188.17920000000001</v>
      </c>
      <c r="O173" s="197">
        <v>45272</v>
      </c>
      <c r="P173" s="11" t="s">
        <v>99</v>
      </c>
      <c r="Q173" s="11" t="s">
        <v>38</v>
      </c>
      <c r="R173" s="11" t="s">
        <v>381</v>
      </c>
      <c r="S173" s="11" t="s">
        <v>56</v>
      </c>
      <c r="T173" s="11"/>
      <c r="U173" s="10">
        <v>175</v>
      </c>
      <c r="V173" s="10">
        <f t="shared" si="28"/>
        <v>173.25</v>
      </c>
      <c r="W173" s="10">
        <f t="shared" si="28"/>
        <v>171.51750000000001</v>
      </c>
      <c r="X173" s="10"/>
      <c r="Y173" s="10">
        <f t="shared" si="29"/>
        <v>169.785</v>
      </c>
      <c r="Z173" s="58"/>
      <c r="AA173" s="198">
        <f t="shared" si="30"/>
        <v>171.51750000000001</v>
      </c>
      <c r="AB173" s="18">
        <f t="shared" si="31"/>
        <v>169.80232500000002</v>
      </c>
    </row>
    <row r="174" spans="1:28" x14ac:dyDescent="0.25">
      <c r="A174" s="197">
        <v>45246</v>
      </c>
      <c r="B174" s="11" t="s">
        <v>164</v>
      </c>
      <c r="C174" s="11" t="s">
        <v>58</v>
      </c>
      <c r="D174" s="11" t="s">
        <v>405</v>
      </c>
      <c r="E174" s="11" t="s">
        <v>56</v>
      </c>
      <c r="F174" s="10">
        <v>175</v>
      </c>
      <c r="G174" s="10">
        <f t="shared" si="24"/>
        <v>173.25</v>
      </c>
      <c r="H174" s="10">
        <f t="shared" si="24"/>
        <v>171.51750000000001</v>
      </c>
      <c r="I174" s="10"/>
      <c r="J174" s="10">
        <f t="shared" si="25"/>
        <v>166.32</v>
      </c>
      <c r="K174" s="76">
        <v>772</v>
      </c>
      <c r="L174" s="198">
        <f t="shared" si="26"/>
        <v>171.51750000000001</v>
      </c>
      <c r="M174" s="18">
        <f t="shared" si="27"/>
        <v>164.6568</v>
      </c>
      <c r="O174" s="197">
        <v>45272</v>
      </c>
      <c r="P174" s="11" t="s">
        <v>202</v>
      </c>
      <c r="Q174" s="11" t="s">
        <v>47</v>
      </c>
      <c r="R174" s="11" t="s">
        <v>381</v>
      </c>
      <c r="S174" s="11" t="s">
        <v>56</v>
      </c>
      <c r="T174" s="11"/>
      <c r="U174" s="10">
        <v>175</v>
      </c>
      <c r="V174" s="10">
        <f t="shared" si="28"/>
        <v>173.25</v>
      </c>
      <c r="W174" s="10">
        <f t="shared" si="28"/>
        <v>171.51750000000001</v>
      </c>
      <c r="X174" s="10"/>
      <c r="Y174" s="10">
        <f t="shared" si="29"/>
        <v>169.785</v>
      </c>
      <c r="Z174" s="58"/>
      <c r="AA174" s="198">
        <f t="shared" si="30"/>
        <v>171.51750000000001</v>
      </c>
      <c r="AB174" s="18">
        <f t="shared" si="31"/>
        <v>169.80232500000002</v>
      </c>
    </row>
    <row r="175" spans="1:28" x14ac:dyDescent="0.25">
      <c r="A175" s="197">
        <v>45247</v>
      </c>
      <c r="B175" s="11" t="s">
        <v>79</v>
      </c>
      <c r="C175" s="11" t="s">
        <v>33</v>
      </c>
      <c r="D175" s="11" t="s">
        <v>381</v>
      </c>
      <c r="E175" s="11" t="s">
        <v>91</v>
      </c>
      <c r="F175" s="10">
        <v>270</v>
      </c>
      <c r="G175" s="225">
        <f t="shared" si="24"/>
        <v>267.3</v>
      </c>
      <c r="H175" s="10">
        <f t="shared" si="24"/>
        <v>264.62700000000001</v>
      </c>
      <c r="I175" s="10">
        <v>120</v>
      </c>
      <c r="J175" s="10">
        <f t="shared" si="25"/>
        <v>256.608</v>
      </c>
      <c r="K175" s="58">
        <v>774</v>
      </c>
      <c r="L175" s="198">
        <f t="shared" si="26"/>
        <v>144.62700000000001</v>
      </c>
      <c r="M175" s="18">
        <f t="shared" si="27"/>
        <v>138.84192000000002</v>
      </c>
      <c r="O175" s="197">
        <v>45275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45248</v>
      </c>
      <c r="B176" s="11" t="s">
        <v>79</v>
      </c>
      <c r="C176" s="11" t="s">
        <v>33</v>
      </c>
      <c r="D176" s="11" t="s">
        <v>381</v>
      </c>
      <c r="E176" s="11" t="s">
        <v>335</v>
      </c>
      <c r="F176" s="10">
        <v>270</v>
      </c>
      <c r="G176" s="225">
        <f t="shared" si="24"/>
        <v>267.3</v>
      </c>
      <c r="H176" s="10">
        <f t="shared" si="24"/>
        <v>264.62700000000001</v>
      </c>
      <c r="I176" s="10">
        <v>100</v>
      </c>
      <c r="J176" s="10">
        <f t="shared" si="25"/>
        <v>256.608</v>
      </c>
      <c r="K176" s="58">
        <v>774</v>
      </c>
      <c r="L176" s="198">
        <f t="shared" si="26"/>
        <v>164.62700000000001</v>
      </c>
      <c r="M176" s="18">
        <f t="shared" si="27"/>
        <v>158.04192</v>
      </c>
      <c r="O176" s="197">
        <v>45275</v>
      </c>
      <c r="P176" s="11" t="s">
        <v>164</v>
      </c>
      <c r="Q176" s="11" t="s">
        <v>58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45250</v>
      </c>
      <c r="B177" s="11" t="s">
        <v>99</v>
      </c>
      <c r="C177" s="11" t="s">
        <v>38</v>
      </c>
      <c r="D177" s="11" t="s">
        <v>381</v>
      </c>
      <c r="E177" s="11" t="s">
        <v>382</v>
      </c>
      <c r="F177" s="10">
        <v>240</v>
      </c>
      <c r="G177" s="10">
        <f t="shared" si="24"/>
        <v>237.6</v>
      </c>
      <c r="H177" s="10">
        <f t="shared" si="24"/>
        <v>235.22399999999999</v>
      </c>
      <c r="I177" s="10">
        <v>100</v>
      </c>
      <c r="J177" s="10">
        <f t="shared" si="25"/>
        <v>228.09599999999998</v>
      </c>
      <c r="K177" s="226">
        <v>771</v>
      </c>
      <c r="L177" s="198">
        <f t="shared" si="26"/>
        <v>135.22399999999999</v>
      </c>
      <c r="M177" s="18">
        <f t="shared" si="27"/>
        <v>129.81503999999998</v>
      </c>
      <c r="O177" s="197">
        <v>45276</v>
      </c>
      <c r="P177" s="11" t="s">
        <v>202</v>
      </c>
      <c r="Q177" s="11" t="s">
        <v>33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45251</v>
      </c>
      <c r="B178" s="11" t="s">
        <v>99</v>
      </c>
      <c r="C178" s="11" t="s">
        <v>38</v>
      </c>
      <c r="D178" s="11" t="s">
        <v>381</v>
      </c>
      <c r="E178" s="11" t="s">
        <v>389</v>
      </c>
      <c r="F178" s="10">
        <v>580</v>
      </c>
      <c r="G178" s="10">
        <f t="shared" si="24"/>
        <v>574.20000000000005</v>
      </c>
      <c r="H178" s="10">
        <f t="shared" si="24"/>
        <v>568.45800000000008</v>
      </c>
      <c r="I178" s="199">
        <v>290</v>
      </c>
      <c r="J178" s="10">
        <f t="shared" si="25"/>
        <v>551.23199999999997</v>
      </c>
      <c r="K178" s="58">
        <v>788</v>
      </c>
      <c r="L178" s="198">
        <f t="shared" si="26"/>
        <v>278.45800000000008</v>
      </c>
      <c r="M178" s="18">
        <f t="shared" si="27"/>
        <v>267.31968000000006</v>
      </c>
      <c r="O178" s="197">
        <v>45278</v>
      </c>
      <c r="P178" s="11" t="s">
        <v>99</v>
      </c>
      <c r="Q178" s="11" t="s">
        <v>38</v>
      </c>
      <c r="R178" s="11" t="s">
        <v>381</v>
      </c>
      <c r="S178" s="11" t="s">
        <v>410</v>
      </c>
      <c r="T178" s="11"/>
      <c r="U178" s="10">
        <v>170</v>
      </c>
      <c r="V178" s="10">
        <f t="shared" si="28"/>
        <v>168.3</v>
      </c>
      <c r="W178" s="10">
        <f t="shared" si="28"/>
        <v>166.61700000000002</v>
      </c>
      <c r="X178" s="10"/>
      <c r="Y178" s="10">
        <f t="shared" si="29"/>
        <v>164.934</v>
      </c>
      <c r="Z178" s="58"/>
      <c r="AA178" s="198">
        <f t="shared" si="30"/>
        <v>166.61700000000002</v>
      </c>
      <c r="AB178" s="18">
        <f t="shared" si="31"/>
        <v>164.95083000000002</v>
      </c>
    </row>
    <row r="179" spans="1:28" x14ac:dyDescent="0.25">
      <c r="A179" s="197">
        <v>45252</v>
      </c>
      <c r="B179" s="11" t="s">
        <v>164</v>
      </c>
      <c r="C179" s="11" t="s">
        <v>58</v>
      </c>
      <c r="D179" s="11" t="s">
        <v>381</v>
      </c>
      <c r="E179" s="11" t="s">
        <v>88</v>
      </c>
      <c r="F179" s="10">
        <v>200</v>
      </c>
      <c r="G179" s="10">
        <f t="shared" si="24"/>
        <v>198</v>
      </c>
      <c r="H179" s="10">
        <f t="shared" si="24"/>
        <v>196.02</v>
      </c>
      <c r="I179" s="199"/>
      <c r="J179" s="10">
        <f t="shared" si="25"/>
        <v>190.07999999999998</v>
      </c>
      <c r="K179" s="58">
        <v>786</v>
      </c>
      <c r="L179" s="198">
        <f t="shared" si="26"/>
        <v>196.02</v>
      </c>
      <c r="M179" s="18">
        <f t="shared" si="27"/>
        <v>188.17920000000001</v>
      </c>
      <c r="O179" s="197">
        <v>45278</v>
      </c>
      <c r="P179" s="11" t="s">
        <v>99</v>
      </c>
      <c r="Q179" s="11" t="s">
        <v>38</v>
      </c>
      <c r="R179" s="11" t="s">
        <v>381</v>
      </c>
      <c r="S179" s="11" t="s">
        <v>397</v>
      </c>
      <c r="T179" s="11"/>
      <c r="U179" s="10">
        <v>140</v>
      </c>
      <c r="V179" s="10">
        <f t="shared" si="28"/>
        <v>138.6</v>
      </c>
      <c r="W179" s="10">
        <f t="shared" si="28"/>
        <v>137.214</v>
      </c>
      <c r="X179" s="10"/>
      <c r="Y179" s="10">
        <f t="shared" si="29"/>
        <v>135.828</v>
      </c>
      <c r="Z179" s="58"/>
      <c r="AA179" s="198">
        <f t="shared" si="30"/>
        <v>137.214</v>
      </c>
      <c r="AB179" s="18">
        <f t="shared" si="31"/>
        <v>135.84186</v>
      </c>
    </row>
    <row r="180" spans="1:28" x14ac:dyDescent="0.25">
      <c r="A180" s="197">
        <v>45253</v>
      </c>
      <c r="B180" s="11" t="s">
        <v>99</v>
      </c>
      <c r="C180" s="11" t="s">
        <v>38</v>
      </c>
      <c r="D180" s="11" t="s">
        <v>384</v>
      </c>
      <c r="E180" s="11" t="s">
        <v>405</v>
      </c>
      <c r="F180" s="10">
        <v>340</v>
      </c>
      <c r="G180" s="10">
        <f t="shared" si="24"/>
        <v>336.6</v>
      </c>
      <c r="H180" s="10">
        <f t="shared" si="24"/>
        <v>333.23400000000004</v>
      </c>
      <c r="I180" s="10">
        <v>170</v>
      </c>
      <c r="J180" s="10">
        <f t="shared" si="25"/>
        <v>323.13600000000002</v>
      </c>
      <c r="K180" s="58">
        <v>788</v>
      </c>
      <c r="L180" s="198">
        <f t="shared" si="26"/>
        <v>163.23400000000004</v>
      </c>
      <c r="M180" s="18">
        <f t="shared" si="27"/>
        <v>156.70464000000004</v>
      </c>
      <c r="O180" s="197">
        <v>45278</v>
      </c>
      <c r="P180" s="11" t="s">
        <v>79</v>
      </c>
      <c r="Q180" s="11" t="s">
        <v>33</v>
      </c>
      <c r="R180" s="11" t="s">
        <v>381</v>
      </c>
      <c r="S180" s="11" t="s">
        <v>397</v>
      </c>
      <c r="T180" s="11"/>
      <c r="U180" s="10">
        <v>140</v>
      </c>
      <c r="V180" s="10">
        <f t="shared" si="28"/>
        <v>138.6</v>
      </c>
      <c r="W180" s="10">
        <f t="shared" si="28"/>
        <v>137.214</v>
      </c>
      <c r="X180" s="199"/>
      <c r="Y180" s="10">
        <f t="shared" si="29"/>
        <v>135.828</v>
      </c>
      <c r="Z180" s="58"/>
      <c r="AA180" s="198">
        <f t="shared" si="30"/>
        <v>137.214</v>
      </c>
      <c r="AB180" s="18">
        <f t="shared" si="31"/>
        <v>135.84186</v>
      </c>
    </row>
    <row r="181" spans="1:28" x14ac:dyDescent="0.25">
      <c r="A181" s="197">
        <v>45253</v>
      </c>
      <c r="B181" s="11" t="s">
        <v>164</v>
      </c>
      <c r="C181" s="11" t="s">
        <v>58</v>
      </c>
      <c r="D181" s="11" t="s">
        <v>381</v>
      </c>
      <c r="E181" s="11" t="s">
        <v>160</v>
      </c>
      <c r="F181" s="10">
        <v>670</v>
      </c>
      <c r="G181" s="10">
        <f t="shared" si="24"/>
        <v>663.3</v>
      </c>
      <c r="H181" s="10">
        <f t="shared" si="24"/>
        <v>656.66699999999992</v>
      </c>
      <c r="I181" s="10">
        <v>200</v>
      </c>
      <c r="J181" s="10">
        <f t="shared" si="25"/>
        <v>636.76799999999992</v>
      </c>
      <c r="K181" s="58">
        <v>786</v>
      </c>
      <c r="L181" s="198">
        <f t="shared" si="26"/>
        <v>456.66699999999992</v>
      </c>
      <c r="M181" s="18">
        <f t="shared" si="27"/>
        <v>438.40031999999991</v>
      </c>
      <c r="O181" s="197">
        <v>45280</v>
      </c>
      <c r="P181" s="11" t="s">
        <v>79</v>
      </c>
      <c r="Q181" s="11" t="s">
        <v>33</v>
      </c>
      <c r="R181" s="11" t="s">
        <v>419</v>
      </c>
      <c r="S181" s="11" t="s">
        <v>381</v>
      </c>
      <c r="T181" s="11"/>
      <c r="U181" s="10">
        <v>140</v>
      </c>
      <c r="V181" s="10">
        <f t="shared" si="28"/>
        <v>138.6</v>
      </c>
      <c r="W181" s="10">
        <f t="shared" si="28"/>
        <v>137.214</v>
      </c>
      <c r="X181" s="199"/>
      <c r="Y181" s="10">
        <f t="shared" si="29"/>
        <v>135.828</v>
      </c>
      <c r="Z181" s="58"/>
      <c r="AA181" s="198">
        <f t="shared" si="30"/>
        <v>137.214</v>
      </c>
      <c r="AB181" s="18">
        <f t="shared" si="31"/>
        <v>135.84186</v>
      </c>
    </row>
    <row r="182" spans="1:28" x14ac:dyDescent="0.25">
      <c r="A182" s="197">
        <v>45254</v>
      </c>
      <c r="B182" s="11" t="s">
        <v>99</v>
      </c>
      <c r="C182" s="11" t="s">
        <v>38</v>
      </c>
      <c r="D182" s="11" t="s">
        <v>381</v>
      </c>
      <c r="E182" s="11" t="s">
        <v>335</v>
      </c>
      <c r="F182" s="10">
        <v>270</v>
      </c>
      <c r="G182" s="10">
        <f t="shared" si="24"/>
        <v>267.3</v>
      </c>
      <c r="H182" s="10">
        <f t="shared" si="24"/>
        <v>264.62700000000001</v>
      </c>
      <c r="I182" s="10">
        <v>100</v>
      </c>
      <c r="J182" s="10">
        <f t="shared" si="25"/>
        <v>256.608</v>
      </c>
      <c r="K182" s="58">
        <v>788</v>
      </c>
      <c r="L182" s="198">
        <f t="shared" si="26"/>
        <v>164.62700000000001</v>
      </c>
      <c r="M182" s="18">
        <f t="shared" si="27"/>
        <v>158.04192</v>
      </c>
      <c r="O182" s="197">
        <v>45280</v>
      </c>
      <c r="P182" s="11" t="s">
        <v>99</v>
      </c>
      <c r="Q182" s="11" t="s">
        <v>38</v>
      </c>
      <c r="R182" s="11" t="s">
        <v>381</v>
      </c>
      <c r="S182" s="11" t="s">
        <v>354</v>
      </c>
      <c r="T182" s="11"/>
      <c r="U182" s="10">
        <v>500</v>
      </c>
      <c r="V182" s="10">
        <f t="shared" si="28"/>
        <v>495</v>
      </c>
      <c r="W182" s="10">
        <f t="shared" si="28"/>
        <v>490.05</v>
      </c>
      <c r="X182" s="199"/>
      <c r="Y182" s="10">
        <f t="shared" si="29"/>
        <v>485.09999999999997</v>
      </c>
      <c r="Z182" s="58"/>
      <c r="AA182" s="198">
        <f t="shared" si="30"/>
        <v>490.05</v>
      </c>
      <c r="AB182" s="18">
        <f t="shared" si="31"/>
        <v>485.14949999999999</v>
      </c>
    </row>
    <row r="183" spans="1:28" x14ac:dyDescent="0.25">
      <c r="A183" s="197">
        <v>45254</v>
      </c>
      <c r="B183" s="11" t="s">
        <v>164</v>
      </c>
      <c r="C183" s="11" t="s">
        <v>58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/>
      <c r="J183" s="10">
        <f t="shared" si="25"/>
        <v>323.13600000000002</v>
      </c>
      <c r="K183" s="58">
        <v>786</v>
      </c>
      <c r="L183" s="198">
        <f t="shared" si="26"/>
        <v>333.23400000000004</v>
      </c>
      <c r="M183" s="18">
        <f t="shared" si="27"/>
        <v>319.90464000000003</v>
      </c>
      <c r="O183" s="197">
        <v>45281</v>
      </c>
      <c r="P183" s="11" t="s">
        <v>79</v>
      </c>
      <c r="Q183" s="11" t="s">
        <v>33</v>
      </c>
      <c r="R183" s="11" t="s">
        <v>381</v>
      </c>
      <c r="S183" s="11" t="s">
        <v>420</v>
      </c>
      <c r="T183" s="11"/>
      <c r="U183" s="10">
        <v>300</v>
      </c>
      <c r="V183" s="10">
        <f t="shared" si="28"/>
        <v>297</v>
      </c>
      <c r="W183" s="10">
        <f t="shared" si="28"/>
        <v>294.02999999999997</v>
      </c>
      <c r="X183" s="10"/>
      <c r="Y183" s="10">
        <f t="shared" si="29"/>
        <v>291.06</v>
      </c>
      <c r="Z183" s="58"/>
      <c r="AA183" s="198">
        <f t="shared" si="30"/>
        <v>294.02999999999997</v>
      </c>
      <c r="AB183" s="18">
        <f t="shared" si="31"/>
        <v>291.08969999999999</v>
      </c>
    </row>
    <row r="184" spans="1:28" x14ac:dyDescent="0.25">
      <c r="A184" s="197">
        <v>45255</v>
      </c>
      <c r="B184" s="11" t="s">
        <v>99</v>
      </c>
      <c r="C184" s="11" t="s">
        <v>38</v>
      </c>
      <c r="D184" s="11" t="s">
        <v>381</v>
      </c>
      <c r="E184" s="11" t="s">
        <v>160</v>
      </c>
      <c r="F184" s="10">
        <v>750</v>
      </c>
      <c r="G184" s="10">
        <f t="shared" si="24"/>
        <v>742.5</v>
      </c>
      <c r="H184" s="10">
        <f t="shared" si="24"/>
        <v>735.07500000000005</v>
      </c>
      <c r="I184" s="10">
        <v>370</v>
      </c>
      <c r="J184" s="10">
        <f t="shared" si="25"/>
        <v>712.8</v>
      </c>
      <c r="K184" s="58">
        <v>788</v>
      </c>
      <c r="L184" s="58">
        <f t="shared" si="26"/>
        <v>365.07500000000005</v>
      </c>
      <c r="M184" s="18">
        <f t="shared" si="27"/>
        <v>350.47200000000004</v>
      </c>
      <c r="O184" s="197" t="s">
        <v>421</v>
      </c>
      <c r="P184" s="11" t="s">
        <v>164</v>
      </c>
      <c r="Q184" s="11" t="s">
        <v>58</v>
      </c>
      <c r="R184" s="11" t="s">
        <v>381</v>
      </c>
      <c r="S184" s="11" t="s">
        <v>335</v>
      </c>
      <c r="T184" s="11"/>
      <c r="U184" s="10">
        <v>150</v>
      </c>
      <c r="V184" s="10">
        <f t="shared" si="28"/>
        <v>148.5</v>
      </c>
      <c r="W184" s="10">
        <f t="shared" si="28"/>
        <v>147.01499999999999</v>
      </c>
      <c r="X184" s="11"/>
      <c r="Y184" s="10">
        <f t="shared" si="29"/>
        <v>145.53</v>
      </c>
      <c r="Z184" s="58"/>
      <c r="AA184" s="198">
        <f t="shared" si="30"/>
        <v>147.01499999999999</v>
      </c>
      <c r="AB184" s="18">
        <f t="shared" si="31"/>
        <v>145.54485</v>
      </c>
    </row>
    <row r="185" spans="1:28" x14ac:dyDescent="0.25">
      <c r="A185" s="197">
        <v>45257</v>
      </c>
      <c r="B185" s="11" t="s">
        <v>79</v>
      </c>
      <c r="C185" s="229" t="s">
        <v>33</v>
      </c>
      <c r="D185" s="229" t="s">
        <v>381</v>
      </c>
      <c r="E185" s="229" t="s">
        <v>397</v>
      </c>
      <c r="F185" s="230">
        <v>240</v>
      </c>
      <c r="G185" s="10">
        <f t="shared" si="24"/>
        <v>237.6</v>
      </c>
      <c r="H185" s="10">
        <f t="shared" si="24"/>
        <v>235.22399999999999</v>
      </c>
      <c r="I185" s="10">
        <v>100</v>
      </c>
      <c r="J185" s="10">
        <f t="shared" si="25"/>
        <v>228.09599999999998</v>
      </c>
      <c r="K185" s="58">
        <v>787</v>
      </c>
      <c r="L185" s="58">
        <f t="shared" si="26"/>
        <v>135.22399999999999</v>
      </c>
      <c r="M185" s="18">
        <f t="shared" si="27"/>
        <v>129.81503999999998</v>
      </c>
      <c r="O185" s="197"/>
      <c r="P185" s="11"/>
      <c r="Q185" s="11"/>
      <c r="R185" s="11"/>
      <c r="S185" s="11"/>
      <c r="T185" s="11"/>
      <c r="U185" s="10"/>
      <c r="V185" s="10"/>
      <c r="W185" s="10"/>
      <c r="X185" s="11"/>
      <c r="Y185" s="10"/>
      <c r="Z185" s="58"/>
      <c r="AA185" s="198"/>
      <c r="AB185" s="18"/>
    </row>
    <row r="186" spans="1:28" x14ac:dyDescent="0.25">
      <c r="A186" s="197">
        <v>45259</v>
      </c>
      <c r="B186" s="11" t="s">
        <v>104</v>
      </c>
      <c r="C186" s="11" t="s">
        <v>47</v>
      </c>
      <c r="D186" s="11" t="s">
        <v>381</v>
      </c>
      <c r="E186" s="11" t="s">
        <v>422</v>
      </c>
      <c r="F186" s="10">
        <v>150</v>
      </c>
      <c r="G186" s="10">
        <f t="shared" si="24"/>
        <v>148.5</v>
      </c>
      <c r="H186" s="10">
        <f t="shared" si="24"/>
        <v>147.01499999999999</v>
      </c>
      <c r="I186" s="10"/>
      <c r="J186" s="10">
        <f t="shared" si="25"/>
        <v>142.56</v>
      </c>
      <c r="K186" s="58">
        <v>785</v>
      </c>
      <c r="L186" s="58">
        <f t="shared" si="26"/>
        <v>147.01499999999999</v>
      </c>
      <c r="M186" s="18">
        <f t="shared" si="27"/>
        <v>141.13439999999997</v>
      </c>
      <c r="O186" s="197"/>
      <c r="P186" s="11"/>
      <c r="Q186" s="11"/>
      <c r="R186" s="11"/>
      <c r="S186" s="11"/>
      <c r="T186" s="11"/>
      <c r="U186" s="10"/>
      <c r="V186" s="10"/>
      <c r="W186" s="10"/>
      <c r="X186" s="11"/>
      <c r="Y186" s="10"/>
      <c r="Z186" s="58"/>
      <c r="AA186" s="198"/>
      <c r="AB186" s="18"/>
    </row>
    <row r="187" spans="1:28" x14ac:dyDescent="0.25">
      <c r="A187" s="197">
        <v>45240</v>
      </c>
      <c r="B187" s="11" t="s">
        <v>99</v>
      </c>
      <c r="C187" s="228" t="s">
        <v>38</v>
      </c>
      <c r="D187" s="228" t="s">
        <v>423</v>
      </c>
      <c r="E187" s="228"/>
      <c r="F187" s="199">
        <v>150</v>
      </c>
      <c r="G187" s="199">
        <f t="shared" si="24"/>
        <v>148.5</v>
      </c>
      <c r="H187" s="10">
        <f t="shared" si="24"/>
        <v>147.01499999999999</v>
      </c>
      <c r="I187" s="10"/>
      <c r="J187" s="10">
        <f t="shared" si="25"/>
        <v>142.56</v>
      </c>
      <c r="K187" s="58">
        <v>788</v>
      </c>
      <c r="L187" s="58">
        <f t="shared" si="26"/>
        <v>147.01499999999999</v>
      </c>
      <c r="M187" s="18">
        <f t="shared" si="27"/>
        <v>141.13439999999997</v>
      </c>
      <c r="O187" s="197"/>
      <c r="P187" s="11"/>
      <c r="Q187" s="11"/>
      <c r="R187" s="11"/>
      <c r="S187" s="11"/>
      <c r="T187" s="11"/>
      <c r="U187" s="10"/>
      <c r="V187" s="10"/>
      <c r="W187" s="10"/>
      <c r="X187" s="11"/>
      <c r="Y187" s="10"/>
      <c r="Z187" s="58"/>
      <c r="AA187" s="198"/>
      <c r="AB187" s="18"/>
    </row>
    <row r="188" spans="1:28" x14ac:dyDescent="0.25">
      <c r="A188" s="197">
        <v>45247</v>
      </c>
      <c r="B188" s="11" t="s">
        <v>79</v>
      </c>
      <c r="C188" s="229" t="s">
        <v>33</v>
      </c>
      <c r="D188" s="229" t="s">
        <v>424</v>
      </c>
      <c r="E188" s="229"/>
      <c r="F188" s="230">
        <v>100</v>
      </c>
      <c r="G188" s="10">
        <f t="shared" si="24"/>
        <v>99</v>
      </c>
      <c r="H188" s="10">
        <f t="shared" si="24"/>
        <v>98.01</v>
      </c>
      <c r="I188" s="11"/>
      <c r="J188" s="10">
        <f t="shared" si="25"/>
        <v>95.039999999999992</v>
      </c>
      <c r="K188" s="58">
        <v>787</v>
      </c>
      <c r="L188" s="58">
        <f t="shared" si="26"/>
        <v>98.01</v>
      </c>
      <c r="M188" s="18">
        <f t="shared" si="27"/>
        <v>94.089600000000004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/>
      <c r="B189" s="11"/>
      <c r="C189" s="11"/>
      <c r="D189" s="11"/>
      <c r="E189" s="11"/>
      <c r="F189" s="20" t="s">
        <v>13</v>
      </c>
      <c r="G189" s="21">
        <f>SUM(G163:G188)</f>
        <v>8320.9500000000007</v>
      </c>
      <c r="H189" s="21"/>
      <c r="I189" s="21" t="s">
        <v>385</v>
      </c>
      <c r="J189" s="21">
        <f>SUM(J163:J188)</f>
        <v>7988.112000000001</v>
      </c>
      <c r="K189" s="21"/>
      <c r="L189" s="21"/>
      <c r="M189" s="21">
        <f>SUM(M163:M188)</f>
        <v>5172.2308800000001</v>
      </c>
      <c r="O189" s="197"/>
      <c r="P189" s="11"/>
      <c r="Q189" s="11"/>
      <c r="R189" s="11"/>
      <c r="S189" s="11"/>
      <c r="T189" s="11"/>
      <c r="U189" s="10"/>
      <c r="V189" s="10">
        <f>U189*0.99</f>
        <v>0</v>
      </c>
      <c r="W189" s="10">
        <f>V189*0.99</f>
        <v>0</v>
      </c>
      <c r="X189" s="11"/>
      <c r="Y189" s="10">
        <f>V189*0.98</f>
        <v>0</v>
      </c>
      <c r="Z189" s="58"/>
      <c r="AA189" s="198">
        <f>W189-X189</f>
        <v>0</v>
      </c>
      <c r="AB189" s="18">
        <f>AA189*0.99</f>
        <v>0</v>
      </c>
    </row>
    <row r="190" spans="1:28" x14ac:dyDescent="0.25">
      <c r="A190" s="197"/>
      <c r="B190" s="11"/>
      <c r="C190" s="11"/>
      <c r="D190" s="11"/>
      <c r="E190" s="11"/>
      <c r="F190" s="20" t="s">
        <v>386</v>
      </c>
      <c r="G190" s="200">
        <f>G189*0.99</f>
        <v>8237.7404999999999</v>
      </c>
      <c r="H190" s="200"/>
      <c r="I190" s="16"/>
      <c r="J190" s="16"/>
      <c r="K190" s="18"/>
      <c r="L190" s="18"/>
      <c r="M190" s="18"/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58"/>
      <c r="AB190" s="18"/>
    </row>
    <row r="191" spans="1:28" ht="15.75" x14ac:dyDescent="0.25">
      <c r="A191" s="7"/>
      <c r="B191" s="11"/>
      <c r="C191" s="11"/>
      <c r="D191" s="11"/>
      <c r="E191" s="11"/>
      <c r="F191" s="333" t="s">
        <v>17</v>
      </c>
      <c r="G191" s="333"/>
      <c r="H191" s="333"/>
      <c r="I191" s="333"/>
      <c r="J191" s="201"/>
      <c r="K191" s="202">
        <f>G190-J189</f>
        <v>249.62849999999889</v>
      </c>
      <c r="L191" s="203"/>
      <c r="M191" s="33"/>
      <c r="O191" s="197"/>
      <c r="P191" s="11"/>
      <c r="Q191" s="11"/>
      <c r="R191" s="11"/>
      <c r="S191" s="11"/>
      <c r="T191" s="11"/>
      <c r="U191" s="20" t="s">
        <v>13</v>
      </c>
      <c r="V191" s="21">
        <f>SUM(V165:V190)</f>
        <v>3969.9</v>
      </c>
      <c r="W191" s="21"/>
      <c r="X191" s="21" t="s">
        <v>385</v>
      </c>
      <c r="Y191" s="21">
        <f>SUM(Y165:Y190)</f>
        <v>3890.502</v>
      </c>
      <c r="Z191" s="21"/>
      <c r="AA191" s="21"/>
      <c r="AB191" s="21">
        <f>SUM(AB165:AB190)</f>
        <v>3692.8989900000006</v>
      </c>
    </row>
    <row r="192" spans="1:28" x14ac:dyDescent="0.25">
      <c r="O192" s="197"/>
      <c r="P192" s="11"/>
      <c r="Q192" s="11"/>
      <c r="R192" s="11"/>
      <c r="S192" s="11"/>
      <c r="T192" s="11"/>
      <c r="U192" s="20" t="s">
        <v>386</v>
      </c>
      <c r="V192" s="200">
        <f>V191*0.99</f>
        <v>3930.201</v>
      </c>
      <c r="W192" s="200"/>
      <c r="X192" s="16"/>
      <c r="Y192" s="16"/>
      <c r="Z192" s="18"/>
      <c r="AA192" s="18"/>
      <c r="AB192" s="18"/>
    </row>
    <row r="193" spans="15:28" ht="15.75" x14ac:dyDescent="0.25">
      <c r="O193" s="7"/>
      <c r="P193" s="11"/>
      <c r="Q193" s="11"/>
      <c r="R193" s="11"/>
      <c r="S193" s="11"/>
      <c r="T193" s="11"/>
      <c r="U193" s="333" t="s">
        <v>17</v>
      </c>
      <c r="V193" s="333"/>
      <c r="W193" s="333"/>
      <c r="X193" s="333"/>
      <c r="Y193" s="201"/>
      <c r="Z193" s="202">
        <f>V192-Y191</f>
        <v>39.699000000000069</v>
      </c>
      <c r="AA193" s="203"/>
      <c r="AB193" s="33"/>
    </row>
  </sheetData>
  <mergeCells count="24">
    <mergeCell ref="B161:E161"/>
    <mergeCell ref="P163:T163"/>
    <mergeCell ref="F191:I191"/>
    <mergeCell ref="U193:X193"/>
    <mergeCell ref="U124:X124"/>
    <mergeCell ref="B131:E131"/>
    <mergeCell ref="P132:T132"/>
    <mergeCell ref="F155:I155"/>
    <mergeCell ref="U157:X157"/>
    <mergeCell ref="F92:I92"/>
    <mergeCell ref="U93:X93"/>
    <mergeCell ref="B99:E99"/>
    <mergeCell ref="P100:T100"/>
    <mergeCell ref="F123:I123"/>
    <mergeCell ref="P39:T39"/>
    <mergeCell ref="F62:I62"/>
    <mergeCell ref="U63:X63"/>
    <mergeCell ref="B68:E68"/>
    <mergeCell ref="P69:T69"/>
    <mergeCell ref="B1:E1"/>
    <mergeCell ref="P2:T2"/>
    <mergeCell ref="F33:I33"/>
    <mergeCell ref="U34:X34"/>
    <mergeCell ref="B38:E38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2024-01-29T19:18:05Z</cp:lastPrinted>
  <dcterms:created xsi:type="dcterms:W3CDTF">2022-12-25T20:49:22Z</dcterms:created>
  <dcterms:modified xsi:type="dcterms:W3CDTF">2024-01-31T20:00:13Z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