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EB4A404-11B4-447D-9407-09C0A8D83BA0}" xr6:coauthVersionLast="47" xr6:coauthVersionMax="47" xr10:uidLastSave="{00000000-0000-0000-0000-000000000000}"/>
  <bookViews>
    <workbookView xWindow="-120" yWindow="-120" windowWidth="20730" windowHeight="11040" tabRatio="647" activeTab="1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nestle" sheetId="7" r:id="rId6"/>
    <sheet name="detergente " sheetId="8" r:id="rId7"/>
    <sheet name="holtrans" sheetId="6" r:id="rId8"/>
    <sheet name="PARAISO" sheetId="15" r:id="rId9"/>
    <sheet name="Alrimala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5" l="1"/>
  <c r="I6" i="25"/>
  <c r="R95" i="11"/>
  <c r="I226" i="7"/>
  <c r="I225" i="7"/>
  <c r="I224" i="7"/>
  <c r="I223" i="7"/>
  <c r="I222" i="7"/>
  <c r="I221" i="7"/>
  <c r="I220" i="7" l="1"/>
  <c r="I219" i="7"/>
  <c r="I218" i="7"/>
  <c r="I214" i="7" l="1"/>
  <c r="I215" i="7"/>
  <c r="I216" i="7"/>
  <c r="I217" i="7"/>
  <c r="I211" i="7"/>
  <c r="I212" i="7"/>
  <c r="I213" i="7"/>
  <c r="J183" i="4" l="1"/>
  <c r="G183" i="4"/>
  <c r="G184" i="4" s="1"/>
  <c r="T178" i="7"/>
  <c r="T179" i="7"/>
  <c r="T180" i="7"/>
  <c r="T176" i="7"/>
  <c r="T171" i="7"/>
  <c r="T172" i="7"/>
  <c r="T173" i="7"/>
  <c r="T174" i="7"/>
  <c r="T175" i="7"/>
  <c r="T170" i="7"/>
  <c r="T169" i="7"/>
  <c r="AC85" i="11"/>
  <c r="I151" i="7"/>
  <c r="G157" i="4"/>
  <c r="G158" i="4" s="1"/>
  <c r="J157" i="4"/>
  <c r="R53" i="19"/>
  <c r="J185" i="4" l="1"/>
  <c r="E198" i="13" s="1"/>
  <c r="J159" i="4"/>
  <c r="E168" i="13" s="1"/>
  <c r="G172" i="1"/>
  <c r="F166" i="2"/>
  <c r="F121" i="3"/>
  <c r="G129" i="4"/>
  <c r="G197" i="7"/>
  <c r="G62" i="15"/>
  <c r="I96" i="11"/>
  <c r="H96" i="11"/>
  <c r="G96" i="11"/>
  <c r="G82" i="18"/>
  <c r="C39" i="29" l="1"/>
  <c r="J145" i="13" s="1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I197" i="7" l="1"/>
  <c r="J61" i="9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76" i="13" s="1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J203" i="13" s="1"/>
  <c r="G42" i="24"/>
  <c r="J173" i="13" s="1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E216" i="13" s="1"/>
  <c r="F50" i="23"/>
  <c r="E186" i="13" s="1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E214" i="13" s="1"/>
  <c r="F39" i="22"/>
  <c r="E184" i="13" s="1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E213" i="13" s="1"/>
  <c r="F39" i="21"/>
  <c r="E183" i="13" s="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L62" i="20"/>
  <c r="L61" i="20"/>
  <c r="L60" i="20"/>
  <c r="L59" i="20"/>
  <c r="L58" i="20"/>
  <c r="L57" i="20"/>
  <c r="E57" i="20"/>
  <c r="L56" i="20"/>
  <c r="L40" i="20"/>
  <c r="E40" i="20"/>
  <c r="E48" i="20" s="1"/>
  <c r="E151" i="13" s="1"/>
  <c r="L29" i="20"/>
  <c r="L23" i="20"/>
  <c r="E29" i="20"/>
  <c r="E23" i="20"/>
  <c r="L12" i="20"/>
  <c r="L9" i="20"/>
  <c r="L6" i="20"/>
  <c r="E6" i="20"/>
  <c r="E7" i="20"/>
  <c r="E8" i="20"/>
  <c r="E9" i="20"/>
  <c r="E10" i="20"/>
  <c r="E11" i="20"/>
  <c r="E12" i="20"/>
  <c r="E5" i="20"/>
  <c r="E31" i="20" l="1"/>
  <c r="E89" i="13" s="1"/>
  <c r="L31" i="20"/>
  <c r="E121" i="13" s="1"/>
  <c r="L14" i="20"/>
  <c r="E59" i="13" s="1"/>
  <c r="E83" i="20"/>
  <c r="E101" i="20"/>
  <c r="L65" i="20"/>
  <c r="L83" i="20"/>
  <c r="L101" i="20"/>
  <c r="L48" i="20"/>
  <c r="E182" i="13" s="1"/>
  <c r="E65" i="20"/>
  <c r="E212" i="13" s="1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J186" i="13"/>
  <c r="H8" i="14" s="1"/>
  <c r="H12" i="14" s="1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F94" i="16"/>
  <c r="P93" i="16"/>
  <c r="O93" i="16"/>
  <c r="F93" i="16"/>
  <c r="P92" i="16"/>
  <c r="O92" i="16"/>
  <c r="F92" i="16"/>
  <c r="P91" i="16"/>
  <c r="O91" i="16"/>
  <c r="F91" i="16"/>
  <c r="P90" i="16"/>
  <c r="O90" i="16"/>
  <c r="F90" i="16"/>
  <c r="P89" i="16"/>
  <c r="O89" i="16"/>
  <c r="F89" i="16"/>
  <c r="P88" i="16"/>
  <c r="O88" i="16"/>
  <c r="F88" i="16"/>
  <c r="P87" i="16"/>
  <c r="O87" i="16"/>
  <c r="G87" i="16"/>
  <c r="F87" i="16"/>
  <c r="O86" i="16"/>
  <c r="P86" i="16" s="1"/>
  <c r="F86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4" i="19"/>
  <c r="J53" i="19"/>
  <c r="H53" i="19"/>
  <c r="G53" i="19"/>
  <c r="U24" i="19"/>
  <c r="S24" i="19"/>
  <c r="R24" i="19"/>
  <c r="J24" i="19"/>
  <c r="H24" i="19"/>
  <c r="G24" i="19"/>
  <c r="U165" i="18"/>
  <c r="S165" i="18"/>
  <c r="R165" i="18"/>
  <c r="R166" i="18" s="1"/>
  <c r="J166" i="18"/>
  <c r="H166" i="18"/>
  <c r="G166" i="18"/>
  <c r="G167" i="18" s="1"/>
  <c r="U137" i="18"/>
  <c r="S137" i="18"/>
  <c r="R137" i="18"/>
  <c r="R138" i="18" s="1"/>
  <c r="J138" i="18"/>
  <c r="H138" i="18"/>
  <c r="G138" i="18"/>
  <c r="G139" i="18" s="1"/>
  <c r="U109" i="18"/>
  <c r="S109" i="18"/>
  <c r="R109" i="18"/>
  <c r="R110" i="18" s="1"/>
  <c r="J110" i="18"/>
  <c r="H110" i="18"/>
  <c r="G110" i="18"/>
  <c r="G111" i="18" s="1"/>
  <c r="U81" i="18"/>
  <c r="S81" i="18"/>
  <c r="R81" i="18"/>
  <c r="R82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3" i="11"/>
  <c r="H193" i="11"/>
  <c r="G193" i="11"/>
  <c r="G194" i="11" s="1"/>
  <c r="S159" i="11"/>
  <c r="R159" i="11"/>
  <c r="Q159" i="11"/>
  <c r="Q160" i="11" s="1"/>
  <c r="I160" i="11"/>
  <c r="H160" i="11"/>
  <c r="G160" i="11"/>
  <c r="G161" i="11" s="1"/>
  <c r="S127" i="11"/>
  <c r="R127" i="11"/>
  <c r="Q127" i="11"/>
  <c r="Q128" i="11" s="1"/>
  <c r="I128" i="11"/>
  <c r="H128" i="11"/>
  <c r="G128" i="11"/>
  <c r="G129" i="11" s="1"/>
  <c r="S95" i="11"/>
  <c r="Q95" i="11"/>
  <c r="Q96" i="11" s="1"/>
  <c r="G97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E207" i="13" s="1"/>
  <c r="J55" i="18"/>
  <c r="E85" i="13" s="1"/>
  <c r="J168" i="18"/>
  <c r="J112" i="19"/>
  <c r="E209" i="13" s="1"/>
  <c r="J140" i="17"/>
  <c r="G158" i="16"/>
  <c r="G102" i="16"/>
  <c r="E194" i="13" s="1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E176" i="13" s="1"/>
  <c r="J168" i="12"/>
  <c r="J112" i="18"/>
  <c r="E208" i="13" s="1"/>
  <c r="J168" i="19"/>
  <c r="J84" i="17"/>
  <c r="E150" i="13" s="1"/>
  <c r="H175" i="10"/>
  <c r="H176" i="10" s="1"/>
  <c r="I162" i="11"/>
  <c r="U84" i="12"/>
  <c r="E177" i="13" s="1"/>
  <c r="U26" i="18"/>
  <c r="E55" i="13" s="1"/>
  <c r="U139" i="18"/>
  <c r="U84" i="19"/>
  <c r="E179" i="13" s="1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30" i="11"/>
  <c r="E206" i="13" s="1"/>
  <c r="U55" i="12"/>
  <c r="E116" i="13" s="1"/>
  <c r="U168" i="12"/>
  <c r="U111" i="18"/>
  <c r="U55" i="19"/>
  <c r="E118" i="13" s="1"/>
  <c r="U168" i="19"/>
  <c r="U84" i="17"/>
  <c r="E181" i="13" s="1"/>
  <c r="X22" i="10"/>
  <c r="AB22" i="10" s="1"/>
  <c r="AC22" i="10" s="1"/>
  <c r="P75" i="16"/>
  <c r="E164" i="13" s="1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3" i="18"/>
  <c r="E178" i="13" s="1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8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E211" i="13" s="1"/>
  <c r="I195" i="11"/>
  <c r="U112" i="12"/>
  <c r="U55" i="18"/>
  <c r="E117" i="13" s="1"/>
  <c r="U167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J108" i="6" l="1"/>
  <c r="AA85" i="10"/>
  <c r="E175" i="13" s="1"/>
  <c r="T267" i="7"/>
  <c r="T408" i="7"/>
  <c r="U134" i="15"/>
  <c r="G232" i="1"/>
  <c r="G233" i="1" s="1"/>
  <c r="I232" i="1" s="1"/>
  <c r="J234" i="1" s="1"/>
  <c r="E195" i="13" s="1"/>
  <c r="V168" i="3"/>
  <c r="V123" i="3"/>
  <c r="E167" i="13" s="1"/>
  <c r="V211" i="3"/>
  <c r="U71" i="6"/>
  <c r="S82" i="8"/>
  <c r="V254" i="3"/>
  <c r="J135" i="5"/>
  <c r="T18" i="9"/>
  <c r="T19" i="9" s="1"/>
  <c r="E51" i="13" s="1"/>
  <c r="T110" i="9"/>
  <c r="I254" i="3"/>
  <c r="J89" i="6"/>
  <c r="T337" i="7"/>
  <c r="I104" i="8"/>
  <c r="U111" i="15"/>
  <c r="T87" i="9"/>
  <c r="I82" i="8"/>
  <c r="E202" i="13" s="1"/>
  <c r="L84" i="10"/>
  <c r="E144" i="13" s="1"/>
  <c r="S38" i="8"/>
  <c r="I125" i="8"/>
  <c r="J87" i="15"/>
  <c r="E203" i="13" s="1"/>
  <c r="AA26" i="10"/>
  <c r="E52" i="13" s="1"/>
  <c r="AC146" i="10"/>
  <c r="L177" i="10"/>
  <c r="U52" i="6"/>
  <c r="E170" i="13" s="1"/>
  <c r="AA148" i="10"/>
  <c r="I211" i="3"/>
  <c r="S59" i="8"/>
  <c r="E172" i="13" s="1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E173" i="13" s="1"/>
  <c r="S104" i="8"/>
  <c r="U131" i="9"/>
  <c r="G353" i="1"/>
  <c r="G354" i="1" s="1"/>
  <c r="I353" i="1" s="1"/>
  <c r="J355" i="1" s="1"/>
  <c r="U108" i="6"/>
  <c r="U108" i="9"/>
  <c r="L115" i="10"/>
  <c r="E205" i="13" s="1"/>
  <c r="AC176" i="10"/>
  <c r="S173" i="1"/>
  <c r="S174" i="1" s="1"/>
  <c r="U173" i="1" s="1"/>
  <c r="V175" i="1" s="1"/>
  <c r="E165" i="13" s="1"/>
  <c r="V80" i="5"/>
  <c r="E169" i="13" s="1"/>
  <c r="V135" i="5"/>
  <c r="U89" i="6"/>
  <c r="I59" i="8"/>
  <c r="E141" i="13" s="1"/>
  <c r="U85" i="9"/>
  <c r="AC114" i="10"/>
  <c r="I168" i="3"/>
  <c r="E197" i="13" s="1"/>
  <c r="J71" i="6"/>
  <c r="E200" i="13" s="1"/>
  <c r="I408" i="7"/>
  <c r="S17" i="8"/>
  <c r="E49" i="13" s="1"/>
  <c r="J134" i="15"/>
  <c r="I40" i="9"/>
  <c r="I41" i="9" s="1"/>
  <c r="E81" i="13" s="1"/>
  <c r="AC83" i="10"/>
  <c r="AA178" i="10"/>
  <c r="I267" i="7"/>
  <c r="E201" i="13" s="1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E166" i="13" s="1"/>
  <c r="I227" i="2"/>
  <c r="E196" i="13" s="1"/>
  <c r="U227" i="2"/>
  <c r="I286" i="2"/>
  <c r="U286" i="2"/>
  <c r="I345" i="2"/>
  <c r="U345" i="2"/>
  <c r="T199" i="7"/>
  <c r="E171" i="13" s="1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2" i="1"/>
  <c r="S233" i="1" s="1"/>
  <c r="U232" i="1" s="1"/>
  <c r="V234" i="1" s="1"/>
  <c r="G293" i="1"/>
  <c r="G294" i="1" s="1"/>
  <c r="I293" i="1" s="1"/>
  <c r="J295" i="1" s="1"/>
  <c r="S293" i="1"/>
  <c r="S294" i="1" s="1"/>
  <c r="U293" i="1" s="1"/>
  <c r="V295" i="1" s="1"/>
  <c r="S353" i="1"/>
  <c r="S354" i="1" s="1"/>
  <c r="U353" i="1" s="1"/>
  <c r="V355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E204" i="13" s="1"/>
  <c r="T63" i="9"/>
  <c r="E174" i="13" s="1"/>
  <c r="U61" i="9"/>
  <c r="E143" i="13"/>
  <c r="T41" i="9"/>
  <c r="U39" i="9"/>
  <c r="V24" i="5"/>
  <c r="E46" i="13" s="1"/>
  <c r="J52" i="5"/>
  <c r="E76" i="13" s="1"/>
  <c r="J107" i="5"/>
  <c r="E199" i="13" s="1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E217" i="13" l="1"/>
  <c r="I3" i="14" s="1"/>
  <c r="I6" i="14" s="1"/>
  <c r="I15" i="14" s="1"/>
  <c r="E187" i="13"/>
  <c r="H3" i="14" s="1"/>
  <c r="H6" i="14" s="1"/>
  <c r="H15" i="14" s="1"/>
  <c r="E156" i="13"/>
  <c r="G3" i="14" s="1"/>
  <c r="G6" i="14" s="1"/>
  <c r="G15" i="14" s="1"/>
  <c r="E80" i="13"/>
  <c r="E112" i="13"/>
  <c r="E126" i="13" s="1"/>
  <c r="J117" i="1"/>
  <c r="E72" i="13" s="1"/>
  <c r="E94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32" i="13" s="1"/>
  <c r="E41" i="13"/>
  <c r="E63" i="13" s="1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/>
</calcChain>
</file>

<file path=xl/sharedStrings.xml><?xml version="1.0" encoding="utf-8"?>
<sst xmlns="http://schemas.openxmlformats.org/spreadsheetml/2006/main" count="8925" uniqueCount="720">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</sst>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" fontId="0" fillId="0" borderId="1" xfId="0" applyNumberFormat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0" fillId="0" borderId="0" xfId="1" applyNumberFormat="1" applyFont="1" applyBorder="1"/>
    <xf numFmtId="0" fontId="0" fillId="25" borderId="1" xfId="0" applyFill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22" fillId="29" borderId="0" xfId="0" applyFont="1" applyFill="1"/>
    <xf numFmtId="0" fontId="23" fillId="29" borderId="0" xfId="0" applyFont="1" applyFill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178" zoomScale="115" zoomScaleNormal="115" workbookViewId="0">
      <selection activeCell="A190" sqref="A190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9" x14ac:dyDescent="0.55000000000000004">
      <c r="A1" s="1"/>
      <c r="B1" s="2"/>
      <c r="C1" s="2"/>
      <c r="D1" s="228" t="s">
        <v>24</v>
      </c>
      <c r="E1" s="228"/>
      <c r="F1" s="228"/>
      <c r="G1" s="228"/>
      <c r="H1" s="2"/>
      <c r="I1" s="2"/>
      <c r="M1" s="1"/>
      <c r="N1" s="2"/>
      <c r="O1" s="2"/>
      <c r="P1" s="228" t="s">
        <v>87</v>
      </c>
      <c r="Q1" s="228"/>
      <c r="R1" s="228"/>
      <c r="S1" s="228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29" t="s">
        <v>18</v>
      </c>
      <c r="G55" s="229"/>
      <c r="H55" s="229"/>
      <c r="I55" s="229"/>
      <c r="J55" s="23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31"/>
      <c r="K56" s="8"/>
      <c r="M56" s="8"/>
      <c r="N56" s="8"/>
      <c r="O56" s="8"/>
      <c r="P56" s="8"/>
      <c r="Q56" s="8"/>
      <c r="R56" s="229" t="s">
        <v>18</v>
      </c>
      <c r="S56" s="229"/>
      <c r="T56" s="229"/>
      <c r="U56" s="229"/>
      <c r="V56" s="23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31"/>
      <c r="W57" s="8"/>
    </row>
    <row r="63" spans="1:23" ht="28.9" x14ac:dyDescent="0.55000000000000004">
      <c r="A63" s="1"/>
      <c r="B63" s="2"/>
      <c r="C63" s="2"/>
      <c r="D63" s="228" t="s">
        <v>88</v>
      </c>
      <c r="E63" s="228"/>
      <c r="F63" s="228"/>
      <c r="G63" s="228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28" t="s">
        <v>89</v>
      </c>
      <c r="Q64" s="228"/>
      <c r="R64" s="228"/>
      <c r="S64" s="228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29" t="s">
        <v>18</v>
      </c>
      <c r="G117" s="229"/>
      <c r="H117" s="229"/>
      <c r="I117" s="229"/>
      <c r="J117" s="23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31"/>
      <c r="K118" s="8"/>
      <c r="M118" s="8"/>
      <c r="N118" s="8"/>
      <c r="O118" s="8"/>
      <c r="P118" s="8"/>
      <c r="Q118" s="8"/>
      <c r="R118" s="229" t="s">
        <v>18</v>
      </c>
      <c r="S118" s="229"/>
      <c r="T118" s="229"/>
      <c r="U118" s="229"/>
      <c r="V118" s="23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31"/>
      <c r="W119" s="8"/>
    </row>
    <row r="122" spans="1:36" ht="28.5" x14ac:dyDescent="0.45">
      <c r="A122" s="1"/>
      <c r="B122" s="2"/>
      <c r="C122" s="2"/>
      <c r="D122" s="228" t="s">
        <v>90</v>
      </c>
      <c r="E122" s="228"/>
      <c r="F122" s="228"/>
      <c r="G122" s="228"/>
      <c r="H122" s="2"/>
      <c r="I122" s="2"/>
      <c r="M122" s="1"/>
      <c r="N122" s="2"/>
      <c r="O122" s="2"/>
      <c r="P122" s="228" t="s">
        <v>91</v>
      </c>
      <c r="Q122" s="228"/>
      <c r="R122" s="228"/>
      <c r="S122" s="228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45047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1">
        <v>180</v>
      </c>
      <c r="T129" s="8"/>
      <c r="U129" s="10"/>
      <c r="V129" s="212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1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1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1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1">
        <v>198</v>
      </c>
      <c r="T133" s="8"/>
      <c r="U133" s="10"/>
      <c r="V133" s="212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1">
        <v>180</v>
      </c>
      <c r="T134" s="8">
        <v>10</v>
      </c>
      <c r="U134" s="10"/>
      <c r="V134" s="212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1">
        <v>180</v>
      </c>
      <c r="T135" s="8">
        <v>10</v>
      </c>
      <c r="U135" s="10"/>
      <c r="V135" s="212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1">
        <v>180</v>
      </c>
      <c r="T136" s="8">
        <v>10</v>
      </c>
      <c r="U136" s="10"/>
      <c r="V136" s="212">
        <v>610</v>
      </c>
      <c r="W136" s="9">
        <v>170</v>
      </c>
      <c r="AG136" s="213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1">
        <v>405</v>
      </c>
      <c r="T137" s="8">
        <v>10</v>
      </c>
      <c r="U137" s="10"/>
      <c r="V137" s="212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1">
        <v>405</v>
      </c>
      <c r="T138" s="8">
        <v>10</v>
      </c>
      <c r="U138" s="10"/>
      <c r="V138" s="212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1">
        <v>180</v>
      </c>
      <c r="T139" s="8">
        <v>10</v>
      </c>
      <c r="U139" s="10" t="s">
        <v>448</v>
      </c>
      <c r="V139" s="212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06">
        <v>4807</v>
      </c>
      <c r="S140" s="9">
        <v>180</v>
      </c>
      <c r="T140" s="8">
        <v>10</v>
      </c>
      <c r="U140" s="10"/>
      <c r="V140" s="8"/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8">
        <v>7454</v>
      </c>
      <c r="S141" s="9">
        <v>225</v>
      </c>
      <c r="T141" s="8"/>
      <c r="U141" s="10"/>
      <c r="V141" s="8"/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8">
        <v>4824</v>
      </c>
      <c r="S142" s="9">
        <v>180</v>
      </c>
      <c r="T142" s="8">
        <v>10</v>
      </c>
      <c r="U142" s="10" t="s">
        <v>448</v>
      </c>
      <c r="V142" s="8"/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8">
        <v>4829</v>
      </c>
      <c r="S143" s="9">
        <v>180</v>
      </c>
      <c r="T143" s="8"/>
      <c r="U143" s="10"/>
      <c r="V143" s="8"/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8">
        <v>4830</v>
      </c>
      <c r="S144" s="9">
        <v>180</v>
      </c>
      <c r="T144" s="8"/>
      <c r="U144" s="10"/>
      <c r="V144" s="8"/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8" t="s">
        <v>238</v>
      </c>
      <c r="O145" s="8" t="s">
        <v>117</v>
      </c>
      <c r="P145" s="8" t="s">
        <v>651</v>
      </c>
      <c r="Q145" s="8" t="s">
        <v>110</v>
      </c>
      <c r="R145" s="8" t="s">
        <v>635</v>
      </c>
      <c r="S145" s="9">
        <v>100</v>
      </c>
      <c r="T145" s="8"/>
      <c r="U145" s="10"/>
      <c r="V145" s="8"/>
      <c r="W145" s="9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8">
        <v>4862</v>
      </c>
      <c r="S146" s="9">
        <v>180</v>
      </c>
      <c r="T146" s="8"/>
      <c r="U146" s="10"/>
      <c r="V146" s="8"/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8">
        <v>4890</v>
      </c>
      <c r="S147" s="9">
        <v>180</v>
      </c>
      <c r="T147" s="8"/>
      <c r="U147" s="10"/>
      <c r="V147" s="8"/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98">
        <v>4915</v>
      </c>
      <c r="S148" s="9">
        <v>180</v>
      </c>
      <c r="T148" s="8"/>
      <c r="U148" s="10"/>
      <c r="V148" s="8"/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8">
        <v>4909</v>
      </c>
      <c r="S149" s="9">
        <v>198</v>
      </c>
      <c r="T149" s="8"/>
      <c r="U149" s="10"/>
      <c r="V149" s="8"/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8">
        <v>4911</v>
      </c>
      <c r="S150" s="9">
        <v>198</v>
      </c>
      <c r="T150" s="8"/>
      <c r="U150" s="10"/>
      <c r="V150" s="8"/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6391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6391</v>
      </c>
      <c r="T173" s="16" t="s">
        <v>16</v>
      </c>
      <c r="U173" s="13">
        <f>S174-U172</f>
        <v>6327.09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6327.09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29" t="s">
        <v>18</v>
      </c>
      <c r="G175" s="229"/>
      <c r="H175" s="229"/>
      <c r="I175" s="229"/>
      <c r="J175" s="230">
        <f>I173-K172</f>
        <v>464.51000000000022</v>
      </c>
      <c r="K175" s="8"/>
      <c r="M175" s="8"/>
      <c r="N175" s="8"/>
      <c r="O175" s="8"/>
      <c r="P175" s="8"/>
      <c r="Q175" s="8"/>
      <c r="R175" s="229" t="s">
        <v>18</v>
      </c>
      <c r="S175" s="229"/>
      <c r="T175" s="229"/>
      <c r="U175" s="229"/>
      <c r="V175" s="230">
        <f>U173-W172</f>
        <v>367.09000000000015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3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31"/>
      <c r="W176" s="8"/>
    </row>
    <row r="180" spans="1:23" ht="28.5" x14ac:dyDescent="0.45">
      <c r="A180" s="1"/>
      <c r="B180" s="2"/>
      <c r="C180" s="2"/>
      <c r="D180" s="228" t="s">
        <v>92</v>
      </c>
      <c r="E180" s="228"/>
      <c r="F180" s="228"/>
      <c r="G180" s="228"/>
      <c r="H180" s="2"/>
      <c r="I180" s="2"/>
      <c r="M180" s="1"/>
      <c r="N180" s="2"/>
      <c r="O180" s="2"/>
      <c r="P180" s="228" t="s">
        <v>93</v>
      </c>
      <c r="Q180" s="228"/>
      <c r="R180" s="228"/>
      <c r="S180" s="228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8">
        <v>4951</v>
      </c>
      <c r="G182" s="9">
        <v>405</v>
      </c>
      <c r="H182" s="8">
        <v>10</v>
      </c>
      <c r="I182" s="10" t="s">
        <v>673</v>
      </c>
      <c r="J182" s="8"/>
      <c r="K182" s="9">
        <v>380</v>
      </c>
      <c r="M182" s="7"/>
      <c r="N182" s="8"/>
      <c r="O182" s="8"/>
      <c r="P182" s="8"/>
      <c r="Q182" s="8"/>
      <c r="R182" s="8"/>
      <c r="S182" s="9"/>
      <c r="T182" s="8"/>
      <c r="U182" s="10"/>
      <c r="V182" s="8"/>
      <c r="W182" s="9"/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8">
        <v>4998</v>
      </c>
      <c r="G183" s="217">
        <v>180</v>
      </c>
      <c r="H183" s="8"/>
      <c r="I183" s="8"/>
      <c r="J183" s="8"/>
      <c r="K183" s="217">
        <v>170</v>
      </c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8">
        <v>5002</v>
      </c>
      <c r="G184" s="9">
        <v>405</v>
      </c>
      <c r="H184" s="8">
        <v>10</v>
      </c>
      <c r="I184" s="10"/>
      <c r="J184" s="8"/>
      <c r="K184" s="9">
        <v>380</v>
      </c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8"/>
      <c r="G185" s="9">
        <v>180</v>
      </c>
      <c r="H185" s="8"/>
      <c r="I185" s="10"/>
      <c r="J185" s="8"/>
      <c r="K185" s="9">
        <v>170</v>
      </c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8"/>
      <c r="G186" s="9">
        <v>198</v>
      </c>
      <c r="H186" s="8"/>
      <c r="I186" s="10"/>
      <c r="J186" s="8"/>
      <c r="K186" s="9">
        <v>190</v>
      </c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8">
        <v>5078</v>
      </c>
      <c r="G187" s="9">
        <v>180</v>
      </c>
      <c r="H187" s="8"/>
      <c r="I187" s="10"/>
      <c r="J187" s="8"/>
      <c r="K187" s="9">
        <v>170</v>
      </c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8">
        <v>5092</v>
      </c>
      <c r="G188" s="9">
        <v>180</v>
      </c>
      <c r="H188" s="8">
        <v>10</v>
      </c>
      <c r="I188" s="10"/>
      <c r="J188" s="8"/>
      <c r="K188" s="9">
        <v>170</v>
      </c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8"/>
      <c r="G189" s="9">
        <v>405</v>
      </c>
      <c r="H189" s="8">
        <v>10</v>
      </c>
      <c r="I189" s="10"/>
      <c r="J189" s="8"/>
      <c r="K189" s="9">
        <v>380</v>
      </c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2133</v>
      </c>
      <c r="H231" s="14"/>
      <c r="I231" s="15">
        <f>SUM(I182:I230)</f>
        <v>0</v>
      </c>
      <c r="J231" s="16"/>
      <c r="K231" s="13">
        <f>SUM(K182:K230)</f>
        <v>2010</v>
      </c>
      <c r="M231" s="8"/>
      <c r="N231" s="8"/>
      <c r="O231" s="8"/>
      <c r="P231" s="8"/>
      <c r="Q231" s="8"/>
      <c r="R231" s="12" t="s">
        <v>14</v>
      </c>
      <c r="S231" s="13">
        <f>SUM(S182:S230)</f>
        <v>0</v>
      </c>
      <c r="T231" s="14"/>
      <c r="U231" s="15">
        <f>SUM(U182:U230)</f>
        <v>0</v>
      </c>
      <c r="V231" s="16"/>
      <c r="W231" s="13">
        <f>SUM(W182:W230)</f>
        <v>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2133</v>
      </c>
      <c r="H232" s="16" t="s">
        <v>16</v>
      </c>
      <c r="I232" s="13">
        <f>G233-I231</f>
        <v>2111.67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0</v>
      </c>
      <c r="T232" s="16" t="s">
        <v>16</v>
      </c>
      <c r="U232" s="13">
        <f>S233-U231</f>
        <v>0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2111.67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0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29" t="s">
        <v>18</v>
      </c>
      <c r="G234" s="229"/>
      <c r="H234" s="229"/>
      <c r="I234" s="229"/>
      <c r="J234" s="230">
        <f>I232-K231</f>
        <v>101.67000000000007</v>
      </c>
      <c r="K234" s="8"/>
      <c r="M234" s="8"/>
      <c r="N234" s="8"/>
      <c r="O234" s="8"/>
      <c r="P234" s="8"/>
      <c r="Q234" s="8"/>
      <c r="R234" s="229" t="s">
        <v>18</v>
      </c>
      <c r="S234" s="229"/>
      <c r="T234" s="229"/>
      <c r="U234" s="229"/>
      <c r="V234" s="230">
        <f>U232-W231</f>
        <v>0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3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31"/>
      <c r="W235" s="8"/>
    </row>
    <row r="241" spans="1:23" ht="28.5" x14ac:dyDescent="0.45">
      <c r="A241" s="1"/>
      <c r="B241" s="2"/>
      <c r="C241" s="2"/>
      <c r="D241" s="228" t="s">
        <v>94</v>
      </c>
      <c r="E241" s="228"/>
      <c r="F241" s="228"/>
      <c r="G241" s="228"/>
      <c r="H241" s="2"/>
      <c r="I241" s="2"/>
      <c r="M241" s="1"/>
      <c r="N241" s="2"/>
      <c r="O241" s="2"/>
      <c r="P241" s="228" t="s">
        <v>95</v>
      </c>
      <c r="Q241" s="228"/>
      <c r="R241" s="228"/>
      <c r="S241" s="228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29" t="s">
        <v>18</v>
      </c>
      <c r="G295" s="229"/>
      <c r="H295" s="229"/>
      <c r="I295" s="229"/>
      <c r="J295" s="230">
        <f>I293-K292</f>
        <v>0</v>
      </c>
      <c r="K295" s="8"/>
      <c r="M295" s="8"/>
      <c r="N295" s="8"/>
      <c r="O295" s="8"/>
      <c r="P295" s="8"/>
      <c r="Q295" s="8"/>
      <c r="R295" s="229" t="s">
        <v>18</v>
      </c>
      <c r="S295" s="229"/>
      <c r="T295" s="229"/>
      <c r="U295" s="229"/>
      <c r="V295" s="23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3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31"/>
      <c r="W296" s="8"/>
    </row>
    <row r="301" spans="1:23" ht="28.5" x14ac:dyDescent="0.45">
      <c r="A301" s="1"/>
      <c r="B301" s="2"/>
      <c r="C301" s="2"/>
      <c r="D301" s="228" t="s">
        <v>96</v>
      </c>
      <c r="E301" s="228"/>
      <c r="F301" s="228"/>
      <c r="G301" s="228"/>
      <c r="H301" s="2"/>
      <c r="I301" s="2"/>
      <c r="M301" s="1"/>
      <c r="N301" s="2"/>
      <c r="O301" s="2"/>
      <c r="P301" s="228" t="s">
        <v>30</v>
      </c>
      <c r="Q301" s="228"/>
      <c r="R301" s="228"/>
      <c r="S301" s="228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29" t="s">
        <v>18</v>
      </c>
      <c r="G355" s="229"/>
      <c r="H355" s="229"/>
      <c r="I355" s="229"/>
      <c r="J355" s="230">
        <f>I353-K352</f>
        <v>0</v>
      </c>
      <c r="K355" s="8"/>
      <c r="M355" s="8"/>
      <c r="N355" s="8"/>
      <c r="O355" s="8"/>
      <c r="P355" s="8"/>
      <c r="Q355" s="8"/>
      <c r="R355" s="229" t="s">
        <v>18</v>
      </c>
      <c r="S355" s="229"/>
      <c r="T355" s="229"/>
      <c r="U355" s="229"/>
      <c r="V355" s="23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3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31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D68" workbookViewId="0">
      <selection activeCell="H65" sqref="H65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46" t="s">
        <v>24</v>
      </c>
      <c r="E1" s="246"/>
      <c r="F1" s="246"/>
      <c r="G1" s="246"/>
      <c r="O1" s="246" t="s">
        <v>87</v>
      </c>
      <c r="P1" s="246"/>
      <c r="Q1" s="246"/>
      <c r="R1" s="246"/>
    </row>
    <row r="2" spans="1:21" x14ac:dyDescent="0.25">
      <c r="D2" s="228"/>
      <c r="E2" s="228"/>
      <c r="F2" s="228"/>
      <c r="G2" s="228"/>
      <c r="O2" s="228"/>
      <c r="P2" s="228"/>
      <c r="Q2" s="228"/>
      <c r="R2" s="228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42" t="s">
        <v>18</v>
      </c>
      <c r="G19" s="243"/>
      <c r="H19" s="244"/>
      <c r="I19" s="42">
        <f>G18-I17</f>
        <v>0</v>
      </c>
      <c r="L19" s="8"/>
      <c r="M19" s="8"/>
      <c r="N19" s="8"/>
      <c r="O19" s="8"/>
      <c r="P19" s="8"/>
      <c r="Q19" s="242" t="s">
        <v>18</v>
      </c>
      <c r="R19" s="243"/>
      <c r="S19" s="244"/>
      <c r="T19" s="42">
        <f>T18-U17</f>
        <v>15.5</v>
      </c>
    </row>
    <row r="23" spans="1:21" x14ac:dyDescent="0.25">
      <c r="D23" s="246" t="s">
        <v>88</v>
      </c>
      <c r="E23" s="246"/>
      <c r="F23" s="246"/>
      <c r="G23" s="246"/>
      <c r="O23" s="246" t="s">
        <v>89</v>
      </c>
      <c r="P23" s="246"/>
      <c r="Q23" s="246"/>
      <c r="R23" s="246"/>
    </row>
    <row r="24" spans="1:21" x14ac:dyDescent="0.25">
      <c r="D24" s="228"/>
      <c r="E24" s="228"/>
      <c r="F24" s="228"/>
      <c r="G24" s="228"/>
      <c r="O24" s="228"/>
      <c r="P24" s="228"/>
      <c r="Q24" s="228"/>
      <c r="R24" s="228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42" t="s">
        <v>18</v>
      </c>
      <c r="G41" s="243"/>
      <c r="H41" s="244"/>
      <c r="I41" s="42">
        <f>I40-J39</f>
        <v>15.5</v>
      </c>
      <c r="L41" s="8"/>
      <c r="M41" s="8"/>
      <c r="N41" s="8"/>
      <c r="O41" s="8"/>
      <c r="P41" s="8"/>
      <c r="Q41" s="242" t="s">
        <v>18</v>
      </c>
      <c r="R41" s="243"/>
      <c r="S41" s="244"/>
      <c r="T41" s="42">
        <f>R40-T39</f>
        <v>0</v>
      </c>
    </row>
    <row r="45" spans="1:21" x14ac:dyDescent="0.25">
      <c r="D45" s="246" t="s">
        <v>90</v>
      </c>
      <c r="E45" s="246"/>
      <c r="F45" s="246"/>
      <c r="G45" s="246"/>
      <c r="O45" s="246" t="s">
        <v>91</v>
      </c>
      <c r="P45" s="246"/>
      <c r="Q45" s="246"/>
      <c r="R45" s="246"/>
    </row>
    <row r="46" spans="1:21" x14ac:dyDescent="0.25">
      <c r="D46" s="228"/>
      <c r="E46" s="228"/>
      <c r="F46" s="228"/>
      <c r="G46" s="228"/>
      <c r="O46" s="228"/>
      <c r="P46" s="228"/>
      <c r="Q46" s="228"/>
      <c r="R46" s="228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42" t="s">
        <v>18</v>
      </c>
      <c r="G63" s="243"/>
      <c r="H63" s="244"/>
      <c r="I63" s="42">
        <f>G62-J61</f>
        <v>8.5999999999999943</v>
      </c>
      <c r="L63" s="8"/>
      <c r="M63" s="8"/>
      <c r="N63" s="8"/>
      <c r="O63" s="8"/>
      <c r="P63" s="8"/>
      <c r="Q63" s="242" t="s">
        <v>18</v>
      </c>
      <c r="R63" s="243"/>
      <c r="S63" s="244"/>
      <c r="T63" s="42">
        <f>R62-T61</f>
        <v>0</v>
      </c>
    </row>
    <row r="69" spans="1:21" x14ac:dyDescent="0.25">
      <c r="D69" s="246" t="s">
        <v>92</v>
      </c>
      <c r="E69" s="246"/>
      <c r="F69" s="246"/>
      <c r="G69" s="246"/>
      <c r="O69" s="246" t="s">
        <v>93</v>
      </c>
      <c r="P69" s="246"/>
      <c r="Q69" s="246"/>
      <c r="R69" s="246"/>
    </row>
    <row r="70" spans="1:21" x14ac:dyDescent="0.25">
      <c r="D70" s="228"/>
      <c r="E70" s="228"/>
      <c r="F70" s="228"/>
      <c r="G70" s="228"/>
      <c r="O70" s="228"/>
      <c r="P70" s="228"/>
      <c r="Q70" s="228"/>
      <c r="R70" s="228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42" t="s">
        <v>18</v>
      </c>
      <c r="G87" s="243"/>
      <c r="H87" s="244"/>
      <c r="I87" s="42">
        <f>G86-I85</f>
        <v>0</v>
      </c>
      <c r="L87" s="8"/>
      <c r="M87" s="8"/>
      <c r="N87" s="8"/>
      <c r="O87" s="8"/>
      <c r="P87" s="8"/>
      <c r="Q87" s="242" t="s">
        <v>18</v>
      </c>
      <c r="R87" s="243"/>
      <c r="S87" s="244"/>
      <c r="T87" s="42">
        <f>R86-T85</f>
        <v>0</v>
      </c>
    </row>
    <row r="92" spans="1:21" x14ac:dyDescent="0.25">
      <c r="D92" s="246" t="s">
        <v>94</v>
      </c>
      <c r="E92" s="246"/>
      <c r="F92" s="246"/>
      <c r="G92" s="246"/>
      <c r="O92" s="246" t="s">
        <v>99</v>
      </c>
      <c r="P92" s="246"/>
      <c r="Q92" s="246"/>
      <c r="R92" s="246"/>
    </row>
    <row r="93" spans="1:21" x14ac:dyDescent="0.25">
      <c r="D93" s="228"/>
      <c r="E93" s="228"/>
      <c r="F93" s="228"/>
      <c r="G93" s="228"/>
      <c r="O93" s="228"/>
      <c r="P93" s="228"/>
      <c r="Q93" s="228"/>
      <c r="R93" s="228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42" t="s">
        <v>18</v>
      </c>
      <c r="G110" s="243"/>
      <c r="H110" s="244"/>
      <c r="I110" s="42">
        <f>G109-I108</f>
        <v>0</v>
      </c>
      <c r="L110" s="8"/>
      <c r="M110" s="8"/>
      <c r="N110" s="8"/>
      <c r="O110" s="8"/>
      <c r="P110" s="8"/>
      <c r="Q110" s="242" t="s">
        <v>18</v>
      </c>
      <c r="R110" s="243"/>
      <c r="S110" s="244"/>
      <c r="T110" s="42">
        <f>R109-T108</f>
        <v>0</v>
      </c>
    </row>
    <row r="115" spans="1:21" x14ac:dyDescent="0.25">
      <c r="D115" s="246" t="s">
        <v>96</v>
      </c>
      <c r="E115" s="246"/>
      <c r="F115" s="246"/>
      <c r="G115" s="246"/>
      <c r="O115" s="246" t="s">
        <v>0</v>
      </c>
      <c r="P115" s="246"/>
      <c r="Q115" s="246"/>
      <c r="R115" s="246"/>
    </row>
    <row r="116" spans="1:21" x14ac:dyDescent="0.25">
      <c r="D116" s="228"/>
      <c r="E116" s="228"/>
      <c r="F116" s="228"/>
      <c r="G116" s="228"/>
      <c r="O116" s="228"/>
      <c r="P116" s="228"/>
      <c r="Q116" s="228"/>
      <c r="R116" s="228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42" t="s">
        <v>18</v>
      </c>
      <c r="G133" s="243"/>
      <c r="H133" s="244"/>
      <c r="I133" s="42">
        <f>G132-I131</f>
        <v>0</v>
      </c>
      <c r="L133" s="8"/>
      <c r="M133" s="8"/>
      <c r="N133" s="8"/>
      <c r="O133" s="8"/>
      <c r="P133" s="8"/>
      <c r="Q133" s="242" t="s">
        <v>18</v>
      </c>
      <c r="R133" s="243"/>
      <c r="S133" s="244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90" zoomScale="120" zoomScaleNormal="120" workbookViewId="0">
      <selection activeCell="A94" sqref="A9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5.9" x14ac:dyDescent="0.5">
      <c r="B1" s="241" t="s">
        <v>24</v>
      </c>
      <c r="C1" s="241"/>
      <c r="D1" s="241"/>
      <c r="E1" s="241"/>
      <c r="F1" s="241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41" t="s">
        <v>87</v>
      </c>
      <c r="R2" s="241"/>
      <c r="S2" s="241"/>
      <c r="T2" s="241"/>
      <c r="U2" s="241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42" t="s">
        <v>18</v>
      </c>
      <c r="H25" s="243"/>
      <c r="I25" s="243"/>
      <c r="J25" s="244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42" t="s">
        <v>18</v>
      </c>
      <c r="W26" s="243"/>
      <c r="X26" s="243"/>
      <c r="Y26" s="244"/>
      <c r="Z26" s="55"/>
      <c r="AA26" s="42">
        <f>W25-Z24</f>
        <v>23.314499999999953</v>
      </c>
      <c r="AB26" s="61"/>
      <c r="AC26" s="17"/>
    </row>
    <row r="30" spans="1:42" ht="25.9" x14ac:dyDescent="0.5">
      <c r="B30" s="241" t="s">
        <v>88</v>
      </c>
      <c r="C30" s="241"/>
      <c r="D30" s="241"/>
      <c r="E30" s="241"/>
      <c r="F30" s="241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41" t="s">
        <v>89</v>
      </c>
      <c r="R31" s="241"/>
      <c r="S31" s="241"/>
      <c r="T31" s="241"/>
      <c r="U31" s="241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17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17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16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17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17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16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24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25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04">
        <v>532</v>
      </c>
      <c r="AB40" s="59">
        <f t="shared" si="30"/>
        <v>145.22399999999999</v>
      </c>
      <c r="AC40" s="10">
        <f t="shared" si="31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25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24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04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25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04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04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04">
        <v>532</v>
      </c>
      <c r="AB46" s="59">
        <f t="shared" si="30"/>
        <v>171.51750000000001</v>
      </c>
      <c r="AC46" s="10">
        <f t="shared" si="31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42" t="s">
        <v>18</v>
      </c>
      <c r="H54" s="243"/>
      <c r="I54" s="243"/>
      <c r="J54" s="244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42" t="s">
        <v>18</v>
      </c>
      <c r="W55" s="243"/>
      <c r="X55" s="243"/>
      <c r="Y55" s="244"/>
      <c r="Z55" s="55"/>
      <c r="AA55" s="42">
        <f>W54-Z53</f>
        <v>38.263499999999112</v>
      </c>
      <c r="AB55" s="61"/>
      <c r="AC55" s="17"/>
    </row>
    <row r="60" spans="1:42" ht="26.25" x14ac:dyDescent="0.4">
      <c r="B60" s="241" t="s">
        <v>97</v>
      </c>
      <c r="C60" s="241"/>
      <c r="D60" s="241"/>
      <c r="E60" s="241"/>
      <c r="F60" s="241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41" t="s">
        <v>91</v>
      </c>
      <c r="R61" s="241"/>
      <c r="S61" s="241"/>
      <c r="T61" s="241"/>
      <c r="U61" s="241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1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>V63*0.99</f>
        <v>148.5</v>
      </c>
      <c r="X63" s="45">
        <f>W63*0.99</f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1">
        <v>550</v>
      </c>
      <c r="M64" s="59">
        <f t="shared" si="61"/>
        <v>135.22399999999999</v>
      </c>
      <c r="N64" s="10">
        <f t="shared" si="62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ref="W64:X64" si="64">V64*0.99</f>
        <v>148.5</v>
      </c>
      <c r="X64" s="45">
        <f t="shared" si="64"/>
        <v>147.01499999999999</v>
      </c>
      <c r="Y64" s="45"/>
      <c r="Z64" s="45">
        <f t="shared" ref="Z64:Z81" si="65">W64*0.98</f>
        <v>145.53</v>
      </c>
      <c r="AA64" s="46">
        <v>597</v>
      </c>
      <c r="AB64" s="59">
        <f t="shared" ref="AB64:AB81" si="66">X64-Y64</f>
        <v>147.01499999999999</v>
      </c>
      <c r="AC64" s="10">
        <f t="shared" ref="AC64:AC76" si="67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2">
        <v>551</v>
      </c>
      <c r="M65" s="59">
        <f t="shared" si="61"/>
        <v>135.22399999999999</v>
      </c>
      <c r="N65" s="10">
        <f t="shared" si="62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ref="W65:X65" si="69">V65*0.99</f>
        <v>148.5</v>
      </c>
      <c r="X65" s="45">
        <f t="shared" si="69"/>
        <v>147.01499999999999</v>
      </c>
      <c r="Y65" s="45"/>
      <c r="Z65" s="45">
        <f t="shared" si="65"/>
        <v>145.53</v>
      </c>
      <c r="AA65" s="46">
        <v>596</v>
      </c>
      <c r="AB65" s="59">
        <f t="shared" si="66"/>
        <v>147.01499999999999</v>
      </c>
      <c r="AC65" s="10">
        <f t="shared" si="67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2">
        <v>551</v>
      </c>
      <c r="M66" s="59">
        <f t="shared" si="61"/>
        <v>468.45800000000008</v>
      </c>
      <c r="N66" s="10">
        <f t="shared" si="62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ref="W66:X66" si="71">V66*0.99</f>
        <v>237.6</v>
      </c>
      <c r="X66" s="45">
        <f t="shared" si="71"/>
        <v>235.22399999999999</v>
      </c>
      <c r="Y66" s="45">
        <v>100</v>
      </c>
      <c r="Z66" s="45">
        <f t="shared" si="65"/>
        <v>232.84799999999998</v>
      </c>
      <c r="AA66" s="46">
        <v>597</v>
      </c>
      <c r="AB66" s="59">
        <f t="shared" si="66"/>
        <v>135.22399999999999</v>
      </c>
      <c r="AC66" s="10">
        <f t="shared" si="67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>
        <v>100</v>
      </c>
      <c r="K67" s="45">
        <f t="shared" si="60"/>
        <v>562.71600000000001</v>
      </c>
      <c r="L67" s="182">
        <v>551</v>
      </c>
      <c r="M67" s="59">
        <f t="shared" si="61"/>
        <v>468.45800000000008</v>
      </c>
      <c r="N67" s="10">
        <f t="shared" si="62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ref="W67:X67" si="73">V67*0.99</f>
        <v>148.5</v>
      </c>
      <c r="X67" s="45">
        <f t="shared" si="73"/>
        <v>147.01499999999999</v>
      </c>
      <c r="Y67" s="45"/>
      <c r="Z67" s="45">
        <f t="shared" si="65"/>
        <v>145.53</v>
      </c>
      <c r="AA67" s="46">
        <v>596</v>
      </c>
      <c r="AB67" s="59">
        <f t="shared" si="66"/>
        <v>147.01499999999999</v>
      </c>
      <c r="AC67" s="10">
        <f t="shared" si="67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1">
        <v>550</v>
      </c>
      <c r="M68" s="59">
        <f t="shared" si="61"/>
        <v>135.22399999999999</v>
      </c>
      <c r="N68" s="10">
        <f t="shared" si="62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ref="W68:X68" si="75">V68*0.99</f>
        <v>148.5</v>
      </c>
      <c r="X68" s="45">
        <f t="shared" si="75"/>
        <v>147.01499999999999</v>
      </c>
      <c r="Y68" s="45"/>
      <c r="Z68" s="45">
        <f t="shared" si="65"/>
        <v>145.53</v>
      </c>
      <c r="AA68" s="46">
        <v>596</v>
      </c>
      <c r="AB68" s="59">
        <f t="shared" si="66"/>
        <v>147.01499999999999</v>
      </c>
      <c r="AC68" s="10">
        <f t="shared" si="67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1">
        <v>550</v>
      </c>
      <c r="M69" s="59">
        <f t="shared" si="61"/>
        <v>110.7513</v>
      </c>
      <c r="N69" s="10">
        <f t="shared" si="62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1">
        <v>550</v>
      </c>
      <c r="M70" s="59">
        <f t="shared" si="61"/>
        <v>110.7513</v>
      </c>
      <c r="N70" s="10">
        <f t="shared" si="62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ref="W70:X70" si="79">V70*0.99</f>
        <v>148.5</v>
      </c>
      <c r="X70" s="45">
        <f t="shared" si="79"/>
        <v>147.01499999999999</v>
      </c>
      <c r="Y70" s="45"/>
      <c r="Z70" s="45">
        <f t="shared" si="65"/>
        <v>145.53</v>
      </c>
      <c r="AA70" s="46">
        <v>597</v>
      </c>
      <c r="AB70" s="59">
        <f t="shared" si="66"/>
        <v>147.01499999999999</v>
      </c>
      <c r="AC70" s="10">
        <f t="shared" si="67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1">
        <v>550</v>
      </c>
      <c r="M71" s="59">
        <f t="shared" si="61"/>
        <v>196.02</v>
      </c>
      <c r="N71" s="10">
        <f t="shared" si="62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ref="W71:X71" si="81">V71*0.99</f>
        <v>148.5</v>
      </c>
      <c r="X71" s="45">
        <f t="shared" si="81"/>
        <v>147.01499999999999</v>
      </c>
      <c r="Y71" s="45"/>
      <c r="Z71" s="45">
        <f t="shared" si="65"/>
        <v>145.53</v>
      </c>
      <c r="AA71" s="46">
        <v>609</v>
      </c>
      <c r="AB71" s="59">
        <f t="shared" si="66"/>
        <v>147.01499999999999</v>
      </c>
      <c r="AC71" s="10">
        <f t="shared" si="67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195">
        <v>567</v>
      </c>
      <c r="M72" s="59">
        <f t="shared" si="61"/>
        <v>135.22399999999999</v>
      </c>
      <c r="N72" s="10">
        <f t="shared" si="62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ref="W72:X72" si="82">V72*0.99</f>
        <v>237.6</v>
      </c>
      <c r="X72" s="45">
        <f t="shared" si="82"/>
        <v>235.22399999999999</v>
      </c>
      <c r="Y72" s="45">
        <v>100</v>
      </c>
      <c r="Z72" s="45">
        <f t="shared" si="65"/>
        <v>232.84799999999998</v>
      </c>
      <c r="AA72" s="46">
        <v>608</v>
      </c>
      <c r="AB72" s="59">
        <f t="shared" si="66"/>
        <v>135.22399999999999</v>
      </c>
      <c r="AC72" s="10">
        <f t="shared" si="67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80"/>
        <v>44.55</v>
      </c>
      <c r="I73" s="45">
        <f t="shared" si="80"/>
        <v>44.104499999999994</v>
      </c>
      <c r="J73" s="45"/>
      <c r="K73" s="45">
        <f t="shared" si="60"/>
        <v>43.658999999999999</v>
      </c>
      <c r="L73" s="195">
        <v>567</v>
      </c>
      <c r="M73" s="59">
        <f t="shared" si="61"/>
        <v>44.104499999999994</v>
      </c>
      <c r="N73" s="10">
        <f t="shared" si="62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ref="W73:X73" si="83">V73*0.99</f>
        <v>237.6</v>
      </c>
      <c r="X73" s="45">
        <f t="shared" si="83"/>
        <v>235.22399999999999</v>
      </c>
      <c r="Y73" s="45">
        <v>100</v>
      </c>
      <c r="Z73" s="45">
        <f t="shared" si="65"/>
        <v>232.84799999999998</v>
      </c>
      <c r="AA73" s="46">
        <v>608</v>
      </c>
      <c r="AB73" s="59">
        <f t="shared" si="66"/>
        <v>135.22399999999999</v>
      </c>
      <c r="AC73" s="10">
        <f t="shared" si="67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ref="W74:X74" si="85">V74*0.99</f>
        <v>148.5</v>
      </c>
      <c r="X74" s="45">
        <f t="shared" si="85"/>
        <v>147.01499999999999</v>
      </c>
      <c r="Y74" s="45"/>
      <c r="Z74" s="45">
        <f t="shared" si="65"/>
        <v>145.53</v>
      </c>
      <c r="AA74" s="46">
        <v>609</v>
      </c>
      <c r="AB74" s="59">
        <f t="shared" si="66"/>
        <v>147.01499999999999</v>
      </c>
      <c r="AC74" s="10">
        <f t="shared" si="67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42" t="s">
        <v>18</v>
      </c>
      <c r="H84" s="243"/>
      <c r="I84" s="243"/>
      <c r="J84" s="244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42" t="s">
        <v>18</v>
      </c>
      <c r="W85" s="243"/>
      <c r="X85" s="243"/>
      <c r="Y85" s="244"/>
      <c r="Z85" s="55"/>
      <c r="AA85" s="42">
        <f>W84-Z83</f>
        <v>19.007999999999811</v>
      </c>
      <c r="AB85" s="61"/>
      <c r="AC85" s="17"/>
    </row>
    <row r="91" spans="1:29" ht="26.25" x14ac:dyDescent="0.4">
      <c r="B91" s="241" t="s">
        <v>92</v>
      </c>
      <c r="C91" s="241"/>
      <c r="D91" s="241"/>
      <c r="E91" s="241"/>
      <c r="F91" s="241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41" t="s">
        <v>93</v>
      </c>
      <c r="R92" s="241"/>
      <c r="S92" s="241"/>
      <c r="T92" s="241"/>
      <c r="U92" s="241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>G93*0.99</f>
        <v>173.25</v>
      </c>
      <c r="I93" s="45">
        <f>H93*0.99</f>
        <v>171.51750000000001</v>
      </c>
      <c r="J93" s="45"/>
      <c r="K93" s="45">
        <f>H93*0.98</f>
        <v>169.785</v>
      </c>
      <c r="L93" s="46"/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173.25</v>
      </c>
      <c r="I113" s="13"/>
      <c r="J113" s="13" t="s">
        <v>82</v>
      </c>
      <c r="K113" s="13">
        <f>SUM(K93:K112)</f>
        <v>169.785</v>
      </c>
      <c r="L113" s="13"/>
      <c r="M113" s="13"/>
      <c r="N113" s="13">
        <f>SUM(N93:N112)</f>
        <v>169.80232500000002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171.51750000000001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42" t="s">
        <v>18</v>
      </c>
      <c r="H115" s="243"/>
      <c r="I115" s="243"/>
      <c r="J115" s="244"/>
      <c r="K115" s="55"/>
      <c r="L115" s="42">
        <f>H114-K113</f>
        <v>1.7325000000000159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42" t="s">
        <v>18</v>
      </c>
      <c r="W116" s="243"/>
      <c r="X116" s="243"/>
      <c r="Y116" s="244"/>
      <c r="Z116" s="55"/>
      <c r="AA116" s="42">
        <f>W115-Z114</f>
        <v>0</v>
      </c>
      <c r="AB116" s="61"/>
      <c r="AC116" s="17"/>
    </row>
    <row r="123" spans="1:29" ht="26.25" x14ac:dyDescent="0.4">
      <c r="B123" s="241" t="s">
        <v>94</v>
      </c>
      <c r="C123" s="241"/>
      <c r="D123" s="241"/>
      <c r="E123" s="241"/>
      <c r="F123" s="241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41" t="s">
        <v>99</v>
      </c>
      <c r="R124" s="241"/>
      <c r="S124" s="241"/>
      <c r="T124" s="241"/>
      <c r="U124" s="241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42" t="s">
        <v>18</v>
      </c>
      <c r="H147" s="243"/>
      <c r="I147" s="243"/>
      <c r="J147" s="244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42" t="s">
        <v>18</v>
      </c>
      <c r="W148" s="243"/>
      <c r="X148" s="243"/>
      <c r="Y148" s="244"/>
      <c r="Z148" s="55"/>
      <c r="AA148" s="42">
        <f>W147-Z146</f>
        <v>0</v>
      </c>
      <c r="AB148" s="61"/>
      <c r="AC148" s="17"/>
    </row>
    <row r="153" spans="1:29" ht="26.25" x14ac:dyDescent="0.4">
      <c r="B153" s="241" t="s">
        <v>96</v>
      </c>
      <c r="C153" s="241"/>
      <c r="D153" s="241"/>
      <c r="E153" s="241"/>
      <c r="F153" s="241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41" t="s">
        <v>0</v>
      </c>
      <c r="R154" s="241"/>
      <c r="S154" s="241"/>
      <c r="T154" s="241"/>
      <c r="U154" s="241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42" t="s">
        <v>18</v>
      </c>
      <c r="H177" s="243"/>
      <c r="I177" s="243"/>
      <c r="J177" s="244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42" t="s">
        <v>18</v>
      </c>
      <c r="W178" s="243"/>
      <c r="X178" s="243"/>
      <c r="Y178" s="244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195"/>
  <sheetViews>
    <sheetView topLeftCell="A104" zoomScale="115" zoomScaleNormal="115" workbookViewId="0">
      <selection activeCell="F117" sqref="F11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47" t="s">
        <v>24</v>
      </c>
      <c r="D1" s="247"/>
      <c r="E1" s="247"/>
      <c r="M1" s="247" t="s">
        <v>87</v>
      </c>
      <c r="N1" s="247"/>
      <c r="O1" s="247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35" t="s">
        <v>18</v>
      </c>
      <c r="G28" s="236"/>
      <c r="H28" s="237"/>
      <c r="I28" s="42">
        <f>G27-I26</f>
        <v>97.199999999999818</v>
      </c>
      <c r="P28" s="235" t="s">
        <v>18</v>
      </c>
      <c r="Q28" s="236"/>
      <c r="R28" s="237"/>
      <c r="S28" s="42">
        <f>Q27-S26</f>
        <v>299</v>
      </c>
    </row>
    <row r="34" spans="1:28" ht="25.9" x14ac:dyDescent="0.5">
      <c r="C34" s="247" t="s">
        <v>88</v>
      </c>
      <c r="D34" s="247"/>
      <c r="E34" s="247"/>
      <c r="M34" s="247" t="s">
        <v>89</v>
      </c>
      <c r="N34" s="247"/>
      <c r="O34" s="247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35" t="s">
        <v>18</v>
      </c>
      <c r="G66" s="236"/>
      <c r="H66" s="237"/>
      <c r="I66" s="42">
        <f>G65-I64</f>
        <v>341</v>
      </c>
      <c r="P66" s="235" t="s">
        <v>18</v>
      </c>
      <c r="Q66" s="236"/>
      <c r="R66" s="237"/>
      <c r="S66" s="42">
        <f>Q65-S64</f>
        <v>176.10000000000036</v>
      </c>
    </row>
    <row r="70" spans="1:31" ht="26.25" x14ac:dyDescent="0.4">
      <c r="C70" s="247" t="s">
        <v>90</v>
      </c>
      <c r="D70" s="247"/>
      <c r="E70" s="247"/>
      <c r="M70" s="247" t="s">
        <v>91</v>
      </c>
      <c r="N70" s="247"/>
      <c r="O70" s="247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19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35" t="s">
        <v>18</v>
      </c>
      <c r="Q97" s="236"/>
      <c r="R97" s="237"/>
      <c r="S97" s="42">
        <f>Q96-S95</f>
        <v>204.5</v>
      </c>
    </row>
    <row r="98" spans="1:19" ht="15.75" x14ac:dyDescent="0.25">
      <c r="F98" s="235" t="s">
        <v>18</v>
      </c>
      <c r="G98" s="236"/>
      <c r="H98" s="237"/>
      <c r="I98" s="42">
        <f>G97-I96</f>
        <v>440.60000000000036</v>
      </c>
    </row>
    <row r="102" spans="1:19" ht="26.25" x14ac:dyDescent="0.4">
      <c r="M102" s="247" t="s">
        <v>93</v>
      </c>
      <c r="N102" s="247"/>
      <c r="O102" s="247"/>
    </row>
    <row r="103" spans="1:19" ht="26.25" x14ac:dyDescent="0.4">
      <c r="C103" s="247" t="s">
        <v>92</v>
      </c>
      <c r="D103" s="247"/>
      <c r="E103" s="247"/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43</v>
      </c>
      <c r="I104" s="5" t="s">
        <v>33</v>
      </c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/>
      <c r="G117" s="48">
        <v>300</v>
      </c>
      <c r="H117" s="48"/>
      <c r="I117" s="49">
        <v>285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/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/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37"/>
      <c r="B122" s="38"/>
      <c r="C122" s="38"/>
      <c r="D122" s="38"/>
      <c r="E122" s="38"/>
      <c r="F122" s="38"/>
      <c r="G122" s="48"/>
      <c r="H122" s="48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8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0"/>
      <c r="G127" s="49"/>
      <c r="H127" s="49"/>
      <c r="I127" s="49"/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14</v>
      </c>
      <c r="G128" s="13">
        <f>SUM(G105:G127)</f>
        <v>4710</v>
      </c>
      <c r="H128" s="13">
        <f>SUM(H121:H127)</f>
        <v>0</v>
      </c>
      <c r="I128" s="13">
        <f>SUM(I105:I127)</f>
        <v>4450</v>
      </c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A129" s="7"/>
      <c r="B129" s="8"/>
      <c r="C129" s="8"/>
      <c r="D129" s="8"/>
      <c r="E129" s="8"/>
      <c r="F129" s="13" t="s">
        <v>17</v>
      </c>
      <c r="G129" s="13">
        <f>G128*0.99</f>
        <v>4662.8999999999996</v>
      </c>
      <c r="H129" s="10"/>
      <c r="I129" s="10"/>
      <c r="P129" s="235" t="s">
        <v>18</v>
      </c>
      <c r="Q129" s="236"/>
      <c r="R129" s="237"/>
      <c r="S129" s="42">
        <f>Q128-S127</f>
        <v>0</v>
      </c>
    </row>
    <row r="130" spans="1:19" ht="15.75" x14ac:dyDescent="0.25">
      <c r="F130" s="235" t="s">
        <v>18</v>
      </c>
      <c r="G130" s="236"/>
      <c r="H130" s="237"/>
      <c r="I130" s="42">
        <f>G129-I128</f>
        <v>212.89999999999964</v>
      </c>
    </row>
    <row r="134" spans="1:19" ht="26.25" x14ac:dyDescent="0.4">
      <c r="M134" s="247" t="s">
        <v>99</v>
      </c>
      <c r="N134" s="247"/>
      <c r="O134" s="247"/>
    </row>
    <row r="135" spans="1:19" ht="26.25" x14ac:dyDescent="0.4">
      <c r="C135" s="247" t="s">
        <v>94</v>
      </c>
      <c r="D135" s="247"/>
      <c r="E135" s="247"/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5" t="s">
        <v>1</v>
      </c>
      <c r="B136" s="5" t="s">
        <v>42</v>
      </c>
      <c r="C136" s="5" t="s">
        <v>3</v>
      </c>
      <c r="D136" s="5" t="s">
        <v>4</v>
      </c>
      <c r="E136" s="5" t="s">
        <v>5</v>
      </c>
      <c r="F136" s="5" t="s">
        <v>6</v>
      </c>
      <c r="G136" s="5" t="s">
        <v>7</v>
      </c>
      <c r="H136" s="5" t="s">
        <v>43</v>
      </c>
      <c r="I136" s="5" t="s">
        <v>33</v>
      </c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8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0"/>
      <c r="G159" s="49"/>
      <c r="H159" s="49"/>
      <c r="I159" s="49"/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14</v>
      </c>
      <c r="G160" s="13">
        <f>SUM(G137:G159)</f>
        <v>0</v>
      </c>
      <c r="H160" s="13">
        <f>SUM(H153:H159)</f>
        <v>0</v>
      </c>
      <c r="I160" s="13">
        <f>SUM(I137:I159)</f>
        <v>0</v>
      </c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A161" s="7"/>
      <c r="B161" s="8"/>
      <c r="C161" s="8"/>
      <c r="D161" s="8"/>
      <c r="E161" s="8"/>
      <c r="F161" s="13" t="s">
        <v>17</v>
      </c>
      <c r="G161" s="13">
        <f>G160*0.99</f>
        <v>0</v>
      </c>
      <c r="H161" s="10"/>
      <c r="I161" s="10"/>
      <c r="P161" s="235" t="s">
        <v>18</v>
      </c>
      <c r="Q161" s="236"/>
      <c r="R161" s="237"/>
      <c r="S161" s="42">
        <f>Q160-S159</f>
        <v>0</v>
      </c>
    </row>
    <row r="162" spans="1:19" ht="15.75" x14ac:dyDescent="0.25">
      <c r="F162" s="235" t="s">
        <v>18</v>
      </c>
      <c r="G162" s="236"/>
      <c r="H162" s="237"/>
      <c r="I162" s="42">
        <f>G161-I160</f>
        <v>0</v>
      </c>
    </row>
    <row r="167" spans="1:19" ht="26.25" x14ac:dyDescent="0.4">
      <c r="M167" s="247" t="s">
        <v>0</v>
      </c>
      <c r="N167" s="247"/>
      <c r="O167" s="247"/>
    </row>
    <row r="168" spans="1:19" ht="26.25" x14ac:dyDescent="0.4">
      <c r="C168" s="247" t="s">
        <v>96</v>
      </c>
      <c r="D168" s="247"/>
      <c r="E168" s="247"/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5" t="s">
        <v>1</v>
      </c>
      <c r="B169" s="5" t="s">
        <v>42</v>
      </c>
      <c r="C169" s="5" t="s">
        <v>3</v>
      </c>
      <c r="D169" s="5" t="s">
        <v>4</v>
      </c>
      <c r="E169" s="5" t="s">
        <v>5</v>
      </c>
      <c r="F169" s="5" t="s">
        <v>6</v>
      </c>
      <c r="G169" s="5" t="s">
        <v>7</v>
      </c>
      <c r="H169" s="5" t="s">
        <v>43</v>
      </c>
      <c r="I169" s="5" t="s">
        <v>33</v>
      </c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8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0"/>
      <c r="G192" s="49"/>
      <c r="H192" s="49"/>
      <c r="I192" s="49"/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14</v>
      </c>
      <c r="G193" s="13">
        <f>SUM(G170:G192)</f>
        <v>0</v>
      </c>
      <c r="H193" s="13">
        <f>SUM(H186:H192)</f>
        <v>0</v>
      </c>
      <c r="I193" s="13">
        <f>SUM(I170:I192)</f>
        <v>0</v>
      </c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A194" s="7"/>
      <c r="B194" s="8"/>
      <c r="C194" s="8"/>
      <c r="D194" s="8"/>
      <c r="E194" s="8"/>
      <c r="F194" s="13" t="s">
        <v>17</v>
      </c>
      <c r="G194" s="13">
        <f>G193*0.99</f>
        <v>0</v>
      </c>
      <c r="H194" s="10"/>
      <c r="I194" s="10"/>
      <c r="P194" s="235" t="s">
        <v>18</v>
      </c>
      <c r="Q194" s="236"/>
      <c r="R194" s="237"/>
      <c r="S194" s="42">
        <f>Q193-S192</f>
        <v>0</v>
      </c>
    </row>
    <row r="195" spans="1:19" ht="15.75" x14ac:dyDescent="0.25">
      <c r="F195" s="235" t="s">
        <v>18</v>
      </c>
      <c r="G195" s="236"/>
      <c r="H195" s="237"/>
      <c r="I195" s="42">
        <f>G194-I193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F130:H130"/>
    <mergeCell ref="P129:R129"/>
    <mergeCell ref="C135:E135"/>
    <mergeCell ref="M134:O134"/>
    <mergeCell ref="F162:H162"/>
    <mergeCell ref="P161:R161"/>
    <mergeCell ref="C168:E168"/>
    <mergeCell ref="M167:O167"/>
    <mergeCell ref="F195:H195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99" zoomScale="112" zoomScaleNormal="112" workbookViewId="0">
      <selection activeCell="U86" sqref="U86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37.899999999999977</v>
      </c>
      <c r="Q26" s="235" t="s">
        <v>18</v>
      </c>
      <c r="R26" s="236"/>
      <c r="S26" s="237"/>
      <c r="T26" s="51"/>
      <c r="U26" s="42">
        <f>R25-U24</f>
        <v>77.200000000000045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79.799999999999955</v>
      </c>
      <c r="Q55" s="235" t="s">
        <v>18</v>
      </c>
      <c r="R55" s="236"/>
      <c r="S55" s="237"/>
      <c r="T55" s="51"/>
      <c r="U55" s="42">
        <f>R54-U53</f>
        <v>43.5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79.799999999999955</v>
      </c>
      <c r="Q84" s="235" t="s">
        <v>18</v>
      </c>
      <c r="R84" s="236"/>
      <c r="S84" s="237"/>
      <c r="T84" s="51"/>
      <c r="U84" s="42">
        <f>R83-U82</f>
        <v>54.599999999999909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75" zoomScale="95" zoomScaleNormal="95" workbookViewId="0">
      <selection activeCell="H91" sqref="H91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8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35" t="s">
        <v>18</v>
      </c>
      <c r="G26" s="236"/>
      <c r="H26" s="237"/>
      <c r="I26" s="51"/>
      <c r="J26" s="42">
        <f>G25-J24</f>
        <v>143.5</v>
      </c>
      <c r="Q26" s="235" t="s">
        <v>18</v>
      </c>
      <c r="R26" s="236"/>
      <c r="S26" s="237"/>
      <c r="T26" s="51"/>
      <c r="U26" s="42">
        <f>R25-U24</f>
        <v>8</v>
      </c>
    </row>
    <row r="30" spans="1:21" ht="23.45" x14ac:dyDescent="0.4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84.800000000000182</v>
      </c>
      <c r="Q55" s="235" t="s">
        <v>18</v>
      </c>
      <c r="R55" s="236"/>
      <c r="S55" s="237"/>
      <c r="T55" s="51"/>
      <c r="U55" s="42">
        <f>R54-U53</f>
        <v>148.69999999999982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126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45104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35" t="s">
        <v>18</v>
      </c>
      <c r="R83" s="236"/>
      <c r="S83" s="237"/>
      <c r="T83" s="51"/>
      <c r="U83" s="42">
        <f>R82-U81</f>
        <v>234.90000000000009</v>
      </c>
    </row>
    <row r="84" spans="1:21" ht="15.75" x14ac:dyDescent="0.25">
      <c r="F84" s="235" t="s">
        <v>18</v>
      </c>
      <c r="G84" s="236"/>
      <c r="H84" s="237"/>
      <c r="I84" s="51"/>
      <c r="J84" s="42">
        <f>G83-J82</f>
        <v>140.5</v>
      </c>
    </row>
    <row r="86" spans="1:21" ht="23.25" x14ac:dyDescent="0.35">
      <c r="N86" s="248" t="s">
        <v>93</v>
      </c>
      <c r="O86" s="248"/>
      <c r="P86" s="248"/>
      <c r="Q86" s="248"/>
    </row>
    <row r="87" spans="1:21" ht="23.25" x14ac:dyDescent="0.35">
      <c r="C87" s="248" t="s">
        <v>92</v>
      </c>
      <c r="D87" s="248"/>
      <c r="E87" s="248"/>
      <c r="F87" s="248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/>
      <c r="M88" s="8"/>
      <c r="N88" s="8"/>
      <c r="O88" s="8"/>
      <c r="P88" s="8"/>
      <c r="Q88" s="8"/>
      <c r="R88" s="49"/>
      <c r="S88" s="49"/>
      <c r="T88" s="49"/>
      <c r="U88" s="49"/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9">
        <v>345</v>
      </c>
      <c r="H89" s="8">
        <v>617</v>
      </c>
      <c r="I89" s="10" t="s">
        <v>682</v>
      </c>
      <c r="J89" s="217">
        <v>330</v>
      </c>
      <c r="K89" s="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9">
        <v>200</v>
      </c>
      <c r="H90" s="8"/>
      <c r="I90" s="10" t="s">
        <v>680</v>
      </c>
      <c r="J90" s="217">
        <v>180</v>
      </c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49">
        <v>200</v>
      </c>
      <c r="H91" s="49"/>
      <c r="I91" s="49" t="s">
        <v>680</v>
      </c>
      <c r="J91" s="49">
        <v>180</v>
      </c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8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R108" s="50"/>
      <c r="S108" s="50"/>
      <c r="T108" s="50"/>
      <c r="U108" s="50"/>
    </row>
    <row r="109" spans="1:21" x14ac:dyDescent="0.25">
      <c r="G109" s="50"/>
      <c r="H109" s="50"/>
      <c r="I109" s="50"/>
      <c r="J109" s="50"/>
      <c r="Q109" s="13" t="s">
        <v>14</v>
      </c>
      <c r="R109" s="13">
        <f>SUM(R88:R108)</f>
        <v>0</v>
      </c>
      <c r="S109" s="13">
        <f>SUM(S102:S108)</f>
        <v>0</v>
      </c>
      <c r="T109" s="13"/>
      <c r="U109" s="13">
        <f>SUM(U88:U108)</f>
        <v>0</v>
      </c>
    </row>
    <row r="110" spans="1:21" x14ac:dyDescent="0.25">
      <c r="F110" s="13" t="s">
        <v>14</v>
      </c>
      <c r="G110" s="13">
        <f>SUM(G89:G109)</f>
        <v>745</v>
      </c>
      <c r="H110" s="13">
        <f>SUM(H103:H109)</f>
        <v>0</v>
      </c>
      <c r="I110" s="13"/>
      <c r="J110" s="13">
        <f>SUM(J89:J109)</f>
        <v>690</v>
      </c>
      <c r="Q110" s="13" t="s">
        <v>17</v>
      </c>
      <c r="R110" s="13">
        <f>R109*0.99</f>
        <v>0</v>
      </c>
      <c r="S110" s="10"/>
      <c r="T110" s="10"/>
      <c r="U110" s="10"/>
    </row>
    <row r="111" spans="1:21" ht="15.75" x14ac:dyDescent="0.25">
      <c r="F111" s="13" t="s">
        <v>17</v>
      </c>
      <c r="G111" s="13">
        <f>G110*0.99</f>
        <v>737.55</v>
      </c>
      <c r="H111" s="10"/>
      <c r="I111" s="10"/>
      <c r="J111" s="10"/>
      <c r="Q111" s="235" t="s">
        <v>18</v>
      </c>
      <c r="R111" s="236"/>
      <c r="S111" s="237"/>
      <c r="T111" s="51"/>
      <c r="U111" s="42">
        <f>R110-U109</f>
        <v>0</v>
      </c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47.549999999999955</v>
      </c>
    </row>
    <row r="114" spans="1:21" ht="23.25" x14ac:dyDescent="0.35">
      <c r="N114" s="248" t="s">
        <v>99</v>
      </c>
      <c r="O114" s="248"/>
      <c r="P114" s="248"/>
      <c r="Q114" s="248"/>
    </row>
    <row r="115" spans="1:21" ht="23.25" x14ac:dyDescent="0.35">
      <c r="C115" s="248" t="s">
        <v>94</v>
      </c>
      <c r="D115" s="248"/>
      <c r="E115" s="248"/>
      <c r="F115" s="248"/>
      <c r="L115" s="5" t="s">
        <v>26</v>
      </c>
      <c r="M115" s="5" t="s">
        <v>2</v>
      </c>
      <c r="N115" s="5" t="s">
        <v>3</v>
      </c>
      <c r="O115" s="5" t="s">
        <v>4</v>
      </c>
      <c r="P115" s="5" t="s">
        <v>5</v>
      </c>
      <c r="Q115" s="5" t="s">
        <v>6</v>
      </c>
      <c r="R115" s="5" t="s">
        <v>7</v>
      </c>
      <c r="S115" s="5" t="s">
        <v>44</v>
      </c>
      <c r="T115" s="62" t="s">
        <v>84</v>
      </c>
      <c r="U115" s="5" t="s">
        <v>45</v>
      </c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7"/>
      <c r="M116" s="8"/>
      <c r="N116" s="8"/>
      <c r="O116" s="8"/>
      <c r="P116" s="8"/>
      <c r="Q116" s="8"/>
      <c r="R116" s="49"/>
      <c r="S116" s="49"/>
      <c r="T116" s="49"/>
      <c r="U116" s="49"/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8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R136" s="50"/>
      <c r="S136" s="50"/>
      <c r="T136" s="50"/>
      <c r="U136" s="50"/>
    </row>
    <row r="137" spans="1:21" x14ac:dyDescent="0.25">
      <c r="G137" s="50"/>
      <c r="H137" s="50"/>
      <c r="I137" s="50"/>
      <c r="J137" s="50"/>
      <c r="Q137" s="13" t="s">
        <v>14</v>
      </c>
      <c r="R137" s="13">
        <f>SUM(R116:R136)</f>
        <v>0</v>
      </c>
      <c r="S137" s="13">
        <f>SUM(S130:S136)</f>
        <v>0</v>
      </c>
      <c r="T137" s="13"/>
      <c r="U137" s="13">
        <f>SUM(U116:U136)</f>
        <v>0</v>
      </c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17</v>
      </c>
      <c r="R138" s="13">
        <f>R137*0.99</f>
        <v>0</v>
      </c>
      <c r="S138" s="10"/>
      <c r="T138" s="10"/>
      <c r="U138" s="10"/>
    </row>
    <row r="139" spans="1:21" ht="15.75" x14ac:dyDescent="0.25">
      <c r="F139" s="13" t="s">
        <v>17</v>
      </c>
      <c r="G139" s="13">
        <f>G138*0.99</f>
        <v>0</v>
      </c>
      <c r="H139" s="10"/>
      <c r="I139" s="10"/>
      <c r="J139" s="10"/>
      <c r="Q139" s="235" t="s">
        <v>18</v>
      </c>
      <c r="R139" s="236"/>
      <c r="S139" s="237"/>
      <c r="T139" s="51"/>
      <c r="U139" s="42">
        <f>R138-U137</f>
        <v>0</v>
      </c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</row>
    <row r="142" spans="1:21" ht="23.25" x14ac:dyDescent="0.35">
      <c r="N142" s="248" t="s">
        <v>0</v>
      </c>
      <c r="O142" s="248"/>
      <c r="P142" s="248"/>
      <c r="Q142" s="248"/>
    </row>
    <row r="143" spans="1:21" ht="23.25" x14ac:dyDescent="0.35">
      <c r="C143" s="248" t="s">
        <v>96</v>
      </c>
      <c r="D143" s="248"/>
      <c r="E143" s="248"/>
      <c r="F143" s="248"/>
      <c r="L143" s="5" t="s">
        <v>26</v>
      </c>
      <c r="M143" s="5" t="s">
        <v>2</v>
      </c>
      <c r="N143" s="5" t="s">
        <v>3</v>
      </c>
      <c r="O143" s="5" t="s">
        <v>4</v>
      </c>
      <c r="P143" s="5" t="s">
        <v>5</v>
      </c>
      <c r="Q143" s="5" t="s">
        <v>6</v>
      </c>
      <c r="R143" s="5" t="s">
        <v>7</v>
      </c>
      <c r="S143" s="5" t="s">
        <v>44</v>
      </c>
      <c r="T143" s="62" t="s">
        <v>84</v>
      </c>
      <c r="U143" s="5" t="s">
        <v>45</v>
      </c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7"/>
      <c r="M144" s="8"/>
      <c r="N144" s="8"/>
      <c r="O144" s="8"/>
      <c r="P144" s="8"/>
      <c r="Q144" s="8"/>
      <c r="R144" s="49"/>
      <c r="S144" s="49"/>
      <c r="T144" s="49"/>
      <c r="U144" s="49"/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8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R164" s="50"/>
      <c r="S164" s="50"/>
      <c r="T164" s="50"/>
      <c r="U164" s="50"/>
    </row>
    <row r="165" spans="1:21" x14ac:dyDescent="0.25">
      <c r="G165" s="50"/>
      <c r="H165" s="50"/>
      <c r="I165" s="50"/>
      <c r="J165" s="50"/>
      <c r="Q165" s="13" t="s">
        <v>14</v>
      </c>
      <c r="R165" s="13">
        <f>SUM(R144:R164)</f>
        <v>0</v>
      </c>
      <c r="S165" s="13">
        <f>SUM(S158:S164)</f>
        <v>0</v>
      </c>
      <c r="T165" s="13"/>
      <c r="U165" s="13">
        <f>SUM(U144:U164)</f>
        <v>0</v>
      </c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17</v>
      </c>
      <c r="R166" s="13">
        <f>R165*0.99</f>
        <v>0</v>
      </c>
      <c r="S166" s="10"/>
      <c r="T166" s="10"/>
      <c r="U166" s="10"/>
    </row>
    <row r="167" spans="1:21" ht="15.75" x14ac:dyDescent="0.25">
      <c r="F167" s="13" t="s">
        <v>17</v>
      </c>
      <c r="G167" s="13">
        <f>G166*0.99</f>
        <v>0</v>
      </c>
      <c r="H167" s="10"/>
      <c r="I167" s="10"/>
      <c r="J167" s="10"/>
      <c r="Q167" s="235" t="s">
        <v>18</v>
      </c>
      <c r="R167" s="236"/>
      <c r="S167" s="237"/>
      <c r="T167" s="51"/>
      <c r="U167" s="42">
        <f>R166-U165</f>
        <v>0</v>
      </c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2:H112"/>
    <mergeCell ref="Q111:S111"/>
    <mergeCell ref="C115:F115"/>
    <mergeCell ref="N114:Q114"/>
    <mergeCell ref="F140:H140"/>
    <mergeCell ref="Q139:S139"/>
    <mergeCell ref="C143:F143"/>
    <mergeCell ref="N142:Q142"/>
    <mergeCell ref="F168:H168"/>
    <mergeCell ref="Q167:S167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8" tint="0.59999389629810485"/>
  </sheetPr>
  <dimension ref="A1:AF168"/>
  <sheetViews>
    <sheetView topLeftCell="A78" workbookViewId="0">
      <selection activeCell="D54" sqref="D54:D58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48" t="s">
        <v>24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32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35" t="s">
        <v>18</v>
      </c>
      <c r="G26" s="236"/>
      <c r="H26" s="237"/>
      <c r="I26" s="51"/>
      <c r="J26" s="42">
        <f>G25-J24</f>
        <v>18</v>
      </c>
      <c r="Q26" s="235" t="s">
        <v>18</v>
      </c>
      <c r="R26" s="236"/>
      <c r="S26" s="237"/>
      <c r="T26" s="51"/>
      <c r="U26" s="42">
        <f>R25-U24</f>
        <v>31</v>
      </c>
    </row>
    <row r="30" spans="1:32" ht="26.25" x14ac:dyDescent="0.4">
      <c r="C30" s="248" t="s">
        <v>101</v>
      </c>
      <c r="D30" s="248"/>
      <c r="E30" s="248"/>
      <c r="F30" s="248"/>
      <c r="H30" s="170" t="s">
        <v>567</v>
      </c>
      <c r="I30" s="170">
        <v>544</v>
      </c>
      <c r="N30" s="248" t="s">
        <v>89</v>
      </c>
      <c r="O30" s="248"/>
      <c r="P30" s="248"/>
      <c r="Q30" s="248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28.5</v>
      </c>
      <c r="Q55" s="235" t="s">
        <v>18</v>
      </c>
      <c r="R55" s="236"/>
      <c r="S55" s="237"/>
      <c r="T55" s="51"/>
      <c r="U55" s="42">
        <f>R54-U53</f>
        <v>80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56.5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100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48" t="s">
        <v>0</v>
      </c>
      <c r="D1" s="248"/>
      <c r="E1" s="248"/>
      <c r="F1" s="248"/>
      <c r="N1" s="248" t="s">
        <v>87</v>
      </c>
      <c r="O1" s="248"/>
      <c r="P1" s="248"/>
      <c r="Q1" s="248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35" t="s">
        <v>18</v>
      </c>
      <c r="G26" s="236"/>
      <c r="H26" s="237"/>
      <c r="I26" s="51"/>
      <c r="J26" s="42">
        <f>G25-J24</f>
        <v>58.549999999999955</v>
      </c>
      <c r="Q26" s="235" t="s">
        <v>18</v>
      </c>
      <c r="R26" s="236"/>
      <c r="S26" s="237"/>
      <c r="T26" s="51"/>
      <c r="U26" s="42">
        <f>T24-U24</f>
        <v>115</v>
      </c>
    </row>
    <row r="30" spans="1:21" ht="23.25" x14ac:dyDescent="0.35">
      <c r="C30" s="248" t="s">
        <v>101</v>
      </c>
      <c r="D30" s="248"/>
      <c r="E30" s="248"/>
      <c r="F30" s="248"/>
      <c r="N30" s="248" t="s">
        <v>89</v>
      </c>
      <c r="O30" s="248"/>
      <c r="P30" s="248"/>
      <c r="Q30" s="248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35" t="s">
        <v>18</v>
      </c>
      <c r="G55" s="236"/>
      <c r="H55" s="237"/>
      <c r="I55" s="51"/>
      <c r="J55" s="42">
        <f>G54-J53</f>
        <v>0</v>
      </c>
      <c r="Q55" s="235" t="s">
        <v>18</v>
      </c>
      <c r="R55" s="236"/>
      <c r="S55" s="237"/>
      <c r="T55" s="51"/>
      <c r="U55" s="42">
        <f>R54-U53</f>
        <v>0</v>
      </c>
    </row>
    <row r="59" spans="1:21" ht="23.25" x14ac:dyDescent="0.35">
      <c r="C59" s="248" t="s">
        <v>97</v>
      </c>
      <c r="D59" s="248"/>
      <c r="E59" s="248"/>
      <c r="F59" s="248"/>
      <c r="N59" s="248" t="s">
        <v>91</v>
      </c>
      <c r="O59" s="248"/>
      <c r="P59" s="248"/>
      <c r="Q59" s="248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35" t="s">
        <v>18</v>
      </c>
      <c r="G84" s="236"/>
      <c r="H84" s="237"/>
      <c r="I84" s="51"/>
      <c r="J84" s="42">
        <f>G83-J82</f>
        <v>0</v>
      </c>
      <c r="Q84" s="235" t="s">
        <v>18</v>
      </c>
      <c r="R84" s="236"/>
      <c r="S84" s="237"/>
      <c r="T84" s="51"/>
      <c r="U84" s="42">
        <f>R83-U82</f>
        <v>0</v>
      </c>
    </row>
    <row r="87" spans="1:21" ht="23.25" x14ac:dyDescent="0.35">
      <c r="C87" s="248" t="s">
        <v>92</v>
      </c>
      <c r="D87" s="248"/>
      <c r="E87" s="248"/>
      <c r="F87" s="248"/>
      <c r="N87" s="248" t="s">
        <v>93</v>
      </c>
      <c r="O87" s="248"/>
      <c r="P87" s="248"/>
      <c r="Q87" s="248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35" t="s">
        <v>18</v>
      </c>
      <c r="G112" s="236"/>
      <c r="H112" s="237"/>
      <c r="I112" s="51"/>
      <c r="J112" s="42">
        <f>G111-J110</f>
        <v>0</v>
      </c>
      <c r="Q112" s="235" t="s">
        <v>18</v>
      </c>
      <c r="R112" s="236"/>
      <c r="S112" s="237"/>
      <c r="T112" s="51"/>
      <c r="U112" s="42">
        <f>R111-U110</f>
        <v>0</v>
      </c>
    </row>
    <row r="115" spans="1:21" ht="23.25" x14ac:dyDescent="0.35">
      <c r="C115" s="248" t="s">
        <v>94</v>
      </c>
      <c r="D115" s="248"/>
      <c r="E115" s="248"/>
      <c r="F115" s="248"/>
      <c r="N115" s="248" t="s">
        <v>99</v>
      </c>
      <c r="O115" s="248"/>
      <c r="P115" s="248"/>
      <c r="Q115" s="248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35" t="s">
        <v>18</v>
      </c>
      <c r="G140" s="236"/>
      <c r="H140" s="237"/>
      <c r="I140" s="51"/>
      <c r="J140" s="42">
        <f>G139-J138</f>
        <v>0</v>
      </c>
      <c r="Q140" s="235" t="s">
        <v>18</v>
      </c>
      <c r="R140" s="236"/>
      <c r="S140" s="237"/>
      <c r="T140" s="51"/>
      <c r="U140" s="42">
        <f>R139-U138</f>
        <v>0</v>
      </c>
    </row>
    <row r="143" spans="1:21" ht="23.25" x14ac:dyDescent="0.35">
      <c r="C143" s="248" t="s">
        <v>96</v>
      </c>
      <c r="D143" s="248"/>
      <c r="E143" s="248"/>
      <c r="F143" s="248"/>
      <c r="N143" s="248" t="s">
        <v>0</v>
      </c>
      <c r="O143" s="248"/>
      <c r="P143" s="248"/>
      <c r="Q143" s="248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35" t="s">
        <v>18</v>
      </c>
      <c r="G168" s="236"/>
      <c r="H168" s="237"/>
      <c r="I168" s="51"/>
      <c r="J168" s="42">
        <f>G167-J166</f>
        <v>0</v>
      </c>
      <c r="Q168" s="235" t="s">
        <v>18</v>
      </c>
      <c r="R168" s="236"/>
      <c r="S168" s="237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A88" workbookViewId="0">
      <selection activeCell="D104" sqref="D104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57" t="s">
        <v>24</v>
      </c>
      <c r="D1" s="257"/>
      <c r="E1" s="257"/>
      <c r="F1" s="54"/>
      <c r="L1" s="257" t="s">
        <v>87</v>
      </c>
      <c r="M1" s="257"/>
      <c r="N1" s="257"/>
      <c r="O1" s="54"/>
    </row>
    <row r="2" spans="2:17" ht="27" x14ac:dyDescent="0.35">
      <c r="C2" s="257"/>
      <c r="D2" s="257"/>
      <c r="E2" s="257"/>
      <c r="F2" s="54"/>
      <c r="L2" s="257"/>
      <c r="M2" s="257"/>
      <c r="N2" s="257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49" t="s">
        <v>40</v>
      </c>
      <c r="D21" s="250"/>
      <c r="E21" s="250"/>
      <c r="F21" s="251"/>
      <c r="G21" s="255">
        <f>SUM(G5:G20)</f>
        <v>510</v>
      </c>
      <c r="H21" s="8"/>
      <c r="K21" s="8"/>
      <c r="L21" s="249" t="s">
        <v>40</v>
      </c>
      <c r="M21" s="250"/>
      <c r="N21" s="250"/>
      <c r="O21" s="251"/>
      <c r="P21" s="255">
        <f>SUM(P5:P20)</f>
        <v>510</v>
      </c>
      <c r="Q21" s="8"/>
    </row>
    <row r="22" spans="2:17" ht="15" customHeight="1" x14ac:dyDescent="0.25">
      <c r="B22" s="8"/>
      <c r="C22" s="252"/>
      <c r="D22" s="253"/>
      <c r="E22" s="253"/>
      <c r="F22" s="254"/>
      <c r="G22" s="256"/>
      <c r="H22" s="8"/>
      <c r="K22" s="8"/>
      <c r="L22" s="252"/>
      <c r="M22" s="253"/>
      <c r="N22" s="253"/>
      <c r="O22" s="254"/>
      <c r="P22" s="256"/>
      <c r="Q22" s="8"/>
    </row>
    <row r="28" spans="2:17" ht="27" x14ac:dyDescent="0.35">
      <c r="C28" s="257" t="s">
        <v>88</v>
      </c>
      <c r="D28" s="257"/>
      <c r="E28" s="257"/>
      <c r="F28" s="54"/>
      <c r="L28" s="257" t="s">
        <v>89</v>
      </c>
      <c r="M28" s="257"/>
      <c r="N28" s="257"/>
      <c r="O28" s="54"/>
    </row>
    <row r="29" spans="2:17" ht="27" x14ac:dyDescent="0.35">
      <c r="C29" s="257"/>
      <c r="D29" s="257"/>
      <c r="E29" s="257"/>
      <c r="F29" s="54"/>
      <c r="L29" s="257"/>
      <c r="M29" s="257"/>
      <c r="N29" s="257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49" t="s">
        <v>40</v>
      </c>
      <c r="D48" s="250"/>
      <c r="E48" s="250"/>
      <c r="F48" s="251"/>
      <c r="G48" s="255">
        <f>SUM(G32:G47)</f>
        <v>540</v>
      </c>
      <c r="H48" s="8"/>
      <c r="K48" s="8"/>
      <c r="L48" s="249" t="s">
        <v>40</v>
      </c>
      <c r="M48" s="250"/>
      <c r="N48" s="250"/>
      <c r="O48" s="251"/>
      <c r="P48" s="255">
        <f>SUM(P32:P47)</f>
        <v>570</v>
      </c>
      <c r="Q48" s="8"/>
    </row>
    <row r="49" spans="2:17" x14ac:dyDescent="0.25">
      <c r="B49" s="8"/>
      <c r="C49" s="252"/>
      <c r="D49" s="253"/>
      <c r="E49" s="253"/>
      <c r="F49" s="254"/>
      <c r="G49" s="256"/>
      <c r="H49" s="8"/>
      <c r="K49" s="8"/>
      <c r="L49" s="252"/>
      <c r="M49" s="253"/>
      <c r="N49" s="253"/>
      <c r="O49" s="254"/>
      <c r="P49" s="256"/>
      <c r="Q49" s="8"/>
    </row>
    <row r="55" spans="2:17" ht="27" x14ac:dyDescent="0.35">
      <c r="C55" s="257" t="s">
        <v>97</v>
      </c>
      <c r="D55" s="257"/>
      <c r="E55" s="257"/>
      <c r="F55" s="54"/>
      <c r="L55" s="257" t="s">
        <v>91</v>
      </c>
      <c r="M55" s="257"/>
      <c r="N55" s="257"/>
      <c r="O55" s="54"/>
    </row>
    <row r="56" spans="2:17" ht="27" x14ac:dyDescent="0.35">
      <c r="C56" s="257"/>
      <c r="D56" s="257"/>
      <c r="E56" s="257"/>
      <c r="F56" s="54"/>
      <c r="L56" s="257"/>
      <c r="M56" s="257"/>
      <c r="N56" s="257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49" t="s">
        <v>40</v>
      </c>
      <c r="D75" s="250"/>
      <c r="E75" s="250"/>
      <c r="F75" s="251"/>
      <c r="G75" s="255">
        <f>SUM(G59:G74)</f>
        <v>500</v>
      </c>
      <c r="H75" s="8"/>
      <c r="K75" s="8"/>
      <c r="L75" s="249" t="s">
        <v>40</v>
      </c>
      <c r="M75" s="250"/>
      <c r="N75" s="250"/>
      <c r="O75" s="251"/>
      <c r="P75" s="255">
        <f>SUM(P59:P74)</f>
        <v>520</v>
      </c>
      <c r="Q75" s="8"/>
    </row>
    <row r="76" spans="2:17" x14ac:dyDescent="0.25">
      <c r="B76" s="8"/>
      <c r="C76" s="252"/>
      <c r="D76" s="253"/>
      <c r="E76" s="253"/>
      <c r="F76" s="254"/>
      <c r="G76" s="256"/>
      <c r="H76" s="8"/>
      <c r="K76" s="8"/>
      <c r="L76" s="252"/>
      <c r="M76" s="253"/>
      <c r="N76" s="253"/>
      <c r="O76" s="254"/>
      <c r="P76" s="256"/>
      <c r="Q76" s="8"/>
    </row>
    <row r="82" spans="2:17" ht="27" x14ac:dyDescent="0.35">
      <c r="C82" s="257" t="s">
        <v>92</v>
      </c>
      <c r="D82" s="257"/>
      <c r="E82" s="257"/>
      <c r="F82" s="54"/>
      <c r="L82" s="257" t="s">
        <v>93</v>
      </c>
      <c r="M82" s="257"/>
      <c r="N82" s="257"/>
      <c r="O82" s="54"/>
    </row>
    <row r="83" spans="2:17" ht="27" x14ac:dyDescent="0.35">
      <c r="C83" s="257"/>
      <c r="D83" s="257"/>
      <c r="E83" s="257"/>
      <c r="F83" s="54"/>
      <c r="L83" s="257"/>
      <c r="M83" s="257"/>
      <c r="N83" s="257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v>50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v>80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v>80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v>50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v>50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11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v>50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49" t="s">
        <v>40</v>
      </c>
      <c r="D102" s="250"/>
      <c r="E102" s="250"/>
      <c r="F102" s="251"/>
      <c r="G102" s="255">
        <f>SUM(G86:G101)</f>
        <v>470</v>
      </c>
      <c r="H102" s="8"/>
      <c r="K102" s="8"/>
      <c r="L102" s="249" t="s">
        <v>40</v>
      </c>
      <c r="M102" s="250"/>
      <c r="N102" s="250"/>
      <c r="O102" s="251"/>
      <c r="P102" s="255">
        <f>SUM(P86:P101)</f>
        <v>0</v>
      </c>
      <c r="Q102" s="8"/>
    </row>
    <row r="103" spans="2:17" x14ac:dyDescent="0.25">
      <c r="B103" s="8"/>
      <c r="C103" s="252"/>
      <c r="D103" s="253"/>
      <c r="E103" s="253"/>
      <c r="F103" s="254"/>
      <c r="G103" s="256"/>
      <c r="H103" s="8"/>
      <c r="K103" s="8"/>
      <c r="L103" s="252"/>
      <c r="M103" s="253"/>
      <c r="N103" s="253"/>
      <c r="O103" s="254"/>
      <c r="P103" s="256"/>
      <c r="Q103" s="8"/>
    </row>
    <row r="110" spans="2:17" ht="27" x14ac:dyDescent="0.35">
      <c r="C110" s="257" t="s">
        <v>94</v>
      </c>
      <c r="D110" s="257"/>
      <c r="E110" s="257"/>
      <c r="F110" s="54"/>
      <c r="L110" s="257" t="s">
        <v>99</v>
      </c>
      <c r="M110" s="257"/>
      <c r="N110" s="257"/>
      <c r="O110" s="54"/>
    </row>
    <row r="111" spans="2:17" ht="27" x14ac:dyDescent="0.35">
      <c r="C111" s="257"/>
      <c r="D111" s="257"/>
      <c r="E111" s="257"/>
      <c r="F111" s="54"/>
      <c r="L111" s="257"/>
      <c r="M111" s="257"/>
      <c r="N111" s="257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49" t="s">
        <v>40</v>
      </c>
      <c r="D130" s="250"/>
      <c r="E130" s="250"/>
      <c r="F130" s="251"/>
      <c r="G130" s="255">
        <f>SUM(G114:G129)</f>
        <v>0</v>
      </c>
      <c r="H130" s="8"/>
      <c r="K130" s="8"/>
      <c r="L130" s="249" t="s">
        <v>40</v>
      </c>
      <c r="M130" s="250"/>
      <c r="N130" s="250"/>
      <c r="O130" s="251"/>
      <c r="P130" s="255">
        <f>SUM(P114:P129)</f>
        <v>0</v>
      </c>
      <c r="Q130" s="8"/>
    </row>
    <row r="131" spans="2:17" x14ac:dyDescent="0.25">
      <c r="B131" s="8"/>
      <c r="C131" s="252"/>
      <c r="D131" s="253"/>
      <c r="E131" s="253"/>
      <c r="F131" s="254"/>
      <c r="G131" s="256"/>
      <c r="H131" s="8"/>
      <c r="K131" s="8"/>
      <c r="L131" s="252"/>
      <c r="M131" s="253"/>
      <c r="N131" s="253"/>
      <c r="O131" s="254"/>
      <c r="P131" s="256"/>
      <c r="Q131" s="8"/>
    </row>
    <row r="138" spans="2:17" ht="27" x14ac:dyDescent="0.35">
      <c r="C138" s="257" t="s">
        <v>96</v>
      </c>
      <c r="D138" s="257"/>
      <c r="E138" s="257"/>
      <c r="F138" s="54"/>
      <c r="L138" s="257" t="s">
        <v>0</v>
      </c>
      <c r="M138" s="257"/>
      <c r="N138" s="257"/>
      <c r="O138" s="54"/>
    </row>
    <row r="139" spans="2:17" ht="27" x14ac:dyDescent="0.35">
      <c r="C139" s="257"/>
      <c r="D139" s="257"/>
      <c r="E139" s="257"/>
      <c r="F139" s="54"/>
      <c r="L139" s="257"/>
      <c r="M139" s="257"/>
      <c r="N139" s="257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49" t="s">
        <v>40</v>
      </c>
      <c r="D158" s="250"/>
      <c r="E158" s="250"/>
      <c r="F158" s="251"/>
      <c r="G158" s="255">
        <f>SUM(G142:G157)</f>
        <v>0</v>
      </c>
      <c r="H158" s="8"/>
      <c r="K158" s="8"/>
      <c r="L158" s="249" t="s">
        <v>40</v>
      </c>
      <c r="M158" s="250"/>
      <c r="N158" s="250"/>
      <c r="O158" s="251"/>
      <c r="P158" s="255">
        <f>SUM(P142:P157)</f>
        <v>0</v>
      </c>
      <c r="Q158" s="8"/>
    </row>
    <row r="159" spans="2:17" x14ac:dyDescent="0.25">
      <c r="B159" s="8"/>
      <c r="C159" s="252"/>
      <c r="D159" s="253"/>
      <c r="E159" s="253"/>
      <c r="F159" s="254"/>
      <c r="G159" s="256"/>
      <c r="H159" s="8"/>
      <c r="K159" s="8"/>
      <c r="L159" s="252"/>
      <c r="M159" s="253"/>
      <c r="N159" s="253"/>
      <c r="O159" s="254"/>
      <c r="P159" s="256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K34" sqref="K34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103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B22" workbookViewId="0">
      <selection activeCell="F35" sqref="F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0</v>
      </c>
      <c r="B1" s="257"/>
      <c r="C1" s="257"/>
      <c r="E1" s="257" t="s">
        <v>24</v>
      </c>
      <c r="F1" s="257"/>
      <c r="G1" s="257"/>
      <c r="I1" s="257" t="s">
        <v>87</v>
      </c>
      <c r="J1" s="257"/>
      <c r="K1" s="257"/>
      <c r="M1" s="257" t="s">
        <v>88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57" t="s">
        <v>498</v>
      </c>
      <c r="B22" s="257"/>
      <c r="C22" s="257"/>
      <c r="E22" s="257" t="s">
        <v>591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abSelected="1" topLeftCell="A181" zoomScale="115" zoomScaleNormal="115" workbookViewId="0">
      <selection activeCell="H193" sqref="H193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4.8554687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32" t="s">
        <v>24</v>
      </c>
      <c r="C1" s="233"/>
      <c r="D1" s="233"/>
      <c r="E1" s="233"/>
      <c r="F1" s="234"/>
      <c r="G1" s="8"/>
      <c r="H1" s="8"/>
      <c r="I1" s="8"/>
      <c r="J1" s="22"/>
      <c r="M1" s="7"/>
      <c r="N1" s="232" t="s">
        <v>87</v>
      </c>
      <c r="O1" s="233"/>
      <c r="P1" s="233"/>
      <c r="Q1" s="233"/>
      <c r="R1" s="234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96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96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96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96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04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04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04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04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04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04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3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3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3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3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3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3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3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3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3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3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3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3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3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08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08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08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08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08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08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08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35" t="s">
        <v>18</v>
      </c>
      <c r="F53" s="236"/>
      <c r="G53" s="236"/>
      <c r="H53" s="237"/>
      <c r="I53" s="18">
        <f>F52-I51</f>
        <v>429.39999999999964</v>
      </c>
      <c r="Q53" s="235" t="s">
        <v>18</v>
      </c>
      <c r="R53" s="236"/>
      <c r="S53" s="236"/>
      <c r="T53" s="237"/>
      <c r="U53" s="18">
        <f>R52-U51</f>
        <v>508.6230000000005</v>
      </c>
    </row>
    <row r="59" spans="1:22" ht="31.15" x14ac:dyDescent="0.6">
      <c r="A59" s="7"/>
      <c r="B59" s="232" t="s">
        <v>88</v>
      </c>
      <c r="C59" s="233"/>
      <c r="D59" s="233"/>
      <c r="E59" s="233"/>
      <c r="F59" s="234"/>
      <c r="G59" s="8"/>
      <c r="H59" s="8"/>
      <c r="I59" s="8"/>
      <c r="J59" s="22"/>
      <c r="M59" s="7"/>
      <c r="N59" s="232" t="s">
        <v>89</v>
      </c>
      <c r="O59" s="233"/>
      <c r="P59" s="233"/>
      <c r="Q59" s="233"/>
      <c r="R59" s="234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0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0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0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0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0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0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0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0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0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0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0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0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0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0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35" t="s">
        <v>18</v>
      </c>
      <c r="R110" s="236"/>
      <c r="S110" s="236"/>
      <c r="T110" s="237"/>
      <c r="U110" s="18">
        <f>R109-U108</f>
        <v>419.80000000000018</v>
      </c>
    </row>
    <row r="111" spans="1:22" x14ac:dyDescent="0.25">
      <c r="E111" s="235" t="s">
        <v>18</v>
      </c>
      <c r="F111" s="236"/>
      <c r="G111" s="236"/>
      <c r="H111" s="237"/>
      <c r="I111" s="18">
        <f>F110-I109</f>
        <v>478.22500000000036</v>
      </c>
      <c r="M111" s="1"/>
      <c r="Q111" s="64"/>
      <c r="R111" s="33"/>
      <c r="S111" s="77"/>
      <c r="T111" s="77"/>
      <c r="U111" s="79"/>
    </row>
    <row r="112" spans="1:22" x14ac:dyDescent="0.25">
      <c r="M112" s="1"/>
      <c r="Q112" s="64"/>
      <c r="R112" s="33"/>
    </row>
    <row r="113" spans="1:22" x14ac:dyDescent="0.25">
      <c r="Q113" s="238"/>
      <c r="R113" s="238"/>
      <c r="S113" s="238"/>
      <c r="T113" s="238"/>
      <c r="U113" s="159"/>
    </row>
    <row r="117" spans="1:22" ht="31.5" x14ac:dyDescent="0.5">
      <c r="A117" s="7"/>
      <c r="B117" s="232" t="s">
        <v>97</v>
      </c>
      <c r="C117" s="233"/>
      <c r="D117" s="233"/>
      <c r="E117" s="233"/>
      <c r="F117" s="234"/>
      <c r="G117" s="8"/>
      <c r="H117" s="8"/>
      <c r="I117" s="8"/>
      <c r="J117" s="22"/>
      <c r="M117" s="7"/>
      <c r="N117" s="232" t="s">
        <v>91</v>
      </c>
      <c r="O117" s="233"/>
      <c r="P117" s="233"/>
      <c r="Q117" s="233"/>
      <c r="R117" s="234"/>
      <c r="S117" s="8"/>
      <c r="T117" s="8"/>
      <c r="U117" s="8"/>
      <c r="V117" s="22"/>
    </row>
    <row r="118" spans="1:22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203">
        <v>582</v>
      </c>
    </row>
    <row r="120" spans="1:22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203">
        <v>582</v>
      </c>
    </row>
    <row r="121" spans="1:22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203">
        <v>582</v>
      </c>
    </row>
    <row r="122" spans="1:22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203">
        <v>582</v>
      </c>
    </row>
    <row r="123" spans="1:22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203">
        <v>582</v>
      </c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8">
        <v>590</v>
      </c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203">
        <v>582</v>
      </c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203">
        <v>582</v>
      </c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203">
        <v>582</v>
      </c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22">
        <v>590</v>
      </c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22">
        <v>590</v>
      </c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22">
        <v>590</v>
      </c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22">
        <v>590</v>
      </c>
      <c r="X131" s="178"/>
      <c r="Y131" s="64"/>
      <c r="Z131" s="64"/>
      <c r="AA131" s="64"/>
      <c r="AB131" s="64"/>
      <c r="AC131" s="64"/>
      <c r="AD131" s="64"/>
      <c r="AE131" s="64"/>
      <c r="AF131" s="64"/>
      <c r="AG131" s="179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22">
        <v>590</v>
      </c>
      <c r="X132" s="1"/>
      <c r="AC132" s="161"/>
      <c r="AF132" s="161"/>
      <c r="AH132" s="177"/>
      <c r="AJ132" s="178"/>
      <c r="AK132" s="64"/>
      <c r="AL132" s="64"/>
      <c r="AM132" s="64"/>
      <c r="AN132" s="64"/>
      <c r="AO132" s="64"/>
      <c r="AP132" s="64"/>
      <c r="AQ132" s="64"/>
      <c r="AR132" s="64"/>
      <c r="AS132" s="179"/>
    </row>
    <row r="133" spans="1:45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22">
        <v>590</v>
      </c>
      <c r="X133" s="1"/>
      <c r="AC133" s="161"/>
      <c r="AF133" s="161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22">
        <v>590</v>
      </c>
      <c r="X134" s="1"/>
      <c r="AC134" s="161"/>
      <c r="AF134" s="161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22">
        <v>590</v>
      </c>
      <c r="X135" s="1"/>
      <c r="AC135" s="161"/>
      <c r="AF135" s="161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31">
        <v>605</v>
      </c>
      <c r="X136" s="1"/>
      <c r="AC136" s="161"/>
      <c r="AF136" s="161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31">
        <v>605</v>
      </c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31">
        <v>605</v>
      </c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31">
        <v>605</v>
      </c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31">
        <v>605</v>
      </c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31">
        <v>605</v>
      </c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31">
        <v>605</v>
      </c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31">
        <v>605</v>
      </c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8">
        <v>606</v>
      </c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8">
        <v>605</v>
      </c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8">
        <v>607</v>
      </c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2" x14ac:dyDescent="0.25">
      <c r="E168" s="235" t="s">
        <v>18</v>
      </c>
      <c r="F168" s="236"/>
      <c r="G168" s="236"/>
      <c r="H168" s="237"/>
      <c r="I168" s="18">
        <f>F167-I166</f>
        <v>461.29999999999927</v>
      </c>
      <c r="Q168" s="235" t="s">
        <v>18</v>
      </c>
      <c r="R168" s="236"/>
      <c r="S168" s="236"/>
      <c r="T168" s="237"/>
      <c r="U168" s="18">
        <f>R167-U166</f>
        <v>537.30000000000018</v>
      </c>
    </row>
    <row r="175" spans="1:22" ht="31.5" x14ac:dyDescent="0.5">
      <c r="A175" s="7"/>
      <c r="B175" s="232" t="s">
        <v>98</v>
      </c>
      <c r="C175" s="233"/>
      <c r="D175" s="233"/>
      <c r="E175" s="233"/>
      <c r="F175" s="234"/>
      <c r="G175" s="8"/>
      <c r="H175" s="8"/>
      <c r="I175" s="8"/>
      <c r="J175" s="22"/>
      <c r="M175" s="7"/>
      <c r="N175" s="232" t="s">
        <v>93</v>
      </c>
      <c r="O175" s="233"/>
      <c r="P175" s="233"/>
      <c r="Q175" s="233"/>
      <c r="R175" s="234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8">
        <v>938</v>
      </c>
      <c r="F186" s="21">
        <v>350</v>
      </c>
      <c r="G186" s="8" t="s">
        <v>543</v>
      </c>
      <c r="H186" s="8"/>
      <c r="I186" s="14">
        <v>330</v>
      </c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8">
        <v>939</v>
      </c>
      <c r="F187" s="21">
        <v>200</v>
      </c>
      <c r="G187" s="8" t="s">
        <v>141</v>
      </c>
      <c r="H187" s="8"/>
      <c r="I187" s="14">
        <v>180</v>
      </c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8">
        <v>940</v>
      </c>
      <c r="F188" s="21">
        <v>220</v>
      </c>
      <c r="G188" s="8" t="s">
        <v>117</v>
      </c>
      <c r="H188" s="8"/>
      <c r="I188" s="14">
        <v>200</v>
      </c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8">
        <v>941</v>
      </c>
      <c r="F189" s="21">
        <v>200</v>
      </c>
      <c r="G189" s="8" t="s">
        <v>117</v>
      </c>
      <c r="H189" s="8"/>
      <c r="I189" s="14">
        <v>180</v>
      </c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8"/>
      <c r="F190" s="21">
        <v>350</v>
      </c>
      <c r="G190" s="8" t="s">
        <v>126</v>
      </c>
      <c r="H190" s="8" t="s">
        <v>695</v>
      </c>
      <c r="I190" s="14">
        <v>310</v>
      </c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8"/>
      <c r="F191" s="21">
        <v>600</v>
      </c>
      <c r="G191" s="8" t="s">
        <v>126</v>
      </c>
      <c r="H191" s="8"/>
      <c r="I191" s="14">
        <v>580</v>
      </c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8"/>
      <c r="F192" s="21">
        <v>580</v>
      </c>
      <c r="G192" s="8" t="s">
        <v>718</v>
      </c>
      <c r="H192" s="8"/>
      <c r="I192" s="14">
        <v>550</v>
      </c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5180</v>
      </c>
      <c r="G225" s="14"/>
      <c r="H225" s="14"/>
      <c r="I225" s="16">
        <f>SUM(I177:I224)</f>
        <v>4730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5128.2</v>
      </c>
      <c r="M226" s="1"/>
      <c r="Q226" s="12" t="s">
        <v>17</v>
      </c>
      <c r="R226" s="13">
        <f>R225*0.99</f>
        <v>0</v>
      </c>
    </row>
    <row r="227" spans="1:22" x14ac:dyDescent="0.25">
      <c r="E227" s="235" t="s">
        <v>18</v>
      </c>
      <c r="F227" s="236"/>
      <c r="G227" s="236"/>
      <c r="H227" s="237"/>
      <c r="I227" s="18">
        <f>F226-I225</f>
        <v>398.19999999999982</v>
      </c>
      <c r="Q227" s="235" t="s">
        <v>18</v>
      </c>
      <c r="R227" s="236"/>
      <c r="S227" s="236"/>
      <c r="T227" s="237"/>
      <c r="U227" s="18">
        <f>R226-U225</f>
        <v>0</v>
      </c>
    </row>
    <row r="234" spans="1:22" ht="31.5" x14ac:dyDescent="0.5">
      <c r="A234" s="7"/>
      <c r="B234" s="232" t="s">
        <v>94</v>
      </c>
      <c r="C234" s="233"/>
      <c r="D234" s="233"/>
      <c r="E234" s="233"/>
      <c r="F234" s="234"/>
      <c r="G234" s="8"/>
      <c r="H234" s="8"/>
      <c r="I234" s="8"/>
      <c r="J234" s="22"/>
      <c r="M234" s="7"/>
      <c r="N234" s="232" t="s">
        <v>99</v>
      </c>
      <c r="O234" s="233"/>
      <c r="P234" s="233"/>
      <c r="Q234" s="233"/>
      <c r="R234" s="234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35" t="s">
        <v>18</v>
      </c>
      <c r="F286" s="236"/>
      <c r="G286" s="236"/>
      <c r="H286" s="237"/>
      <c r="I286" s="18">
        <f>F285-I284</f>
        <v>0</v>
      </c>
      <c r="Q286" s="235" t="s">
        <v>18</v>
      </c>
      <c r="R286" s="236"/>
      <c r="S286" s="236"/>
      <c r="T286" s="237"/>
      <c r="U286" s="18">
        <f>R285-U284</f>
        <v>0</v>
      </c>
    </row>
    <row r="293" spans="1:22" ht="31.5" x14ac:dyDescent="0.5">
      <c r="A293" s="7"/>
      <c r="B293" s="232" t="s">
        <v>96</v>
      </c>
      <c r="C293" s="233"/>
      <c r="D293" s="233"/>
      <c r="E293" s="233"/>
      <c r="F293" s="234"/>
      <c r="G293" s="8"/>
      <c r="H293" s="8"/>
      <c r="I293" s="8"/>
      <c r="J293" s="22"/>
      <c r="M293" s="7"/>
      <c r="N293" s="232" t="s">
        <v>0</v>
      </c>
      <c r="O293" s="233"/>
      <c r="P293" s="233"/>
      <c r="Q293" s="233"/>
      <c r="R293" s="234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35" t="s">
        <v>18</v>
      </c>
      <c r="F345" s="236"/>
      <c r="G345" s="236"/>
      <c r="H345" s="237"/>
      <c r="I345" s="18">
        <f>F344-I343</f>
        <v>0</v>
      </c>
      <c r="Q345" s="235" t="s">
        <v>18</v>
      </c>
      <c r="R345" s="236"/>
      <c r="S345" s="236"/>
      <c r="T345" s="237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J34" sqref="J34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57" t="s">
        <v>24</v>
      </c>
      <c r="B1" s="257"/>
      <c r="C1" s="257"/>
      <c r="E1" s="257" t="s">
        <v>87</v>
      </c>
      <c r="F1" s="257"/>
      <c r="G1" s="257"/>
      <c r="I1" s="257" t="s">
        <v>88</v>
      </c>
      <c r="J1" s="257"/>
      <c r="K1" s="257"/>
      <c r="M1" s="257" t="s">
        <v>89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57" t="s">
        <v>97</v>
      </c>
      <c r="B22" s="257"/>
      <c r="C22" s="257"/>
      <c r="E22" s="257" t="s">
        <v>91</v>
      </c>
      <c r="F22" s="257"/>
      <c r="G22" s="257"/>
      <c r="I22" s="257" t="s">
        <v>92</v>
      </c>
      <c r="J22" s="257"/>
      <c r="K22" s="257"/>
      <c r="M22" s="257" t="s">
        <v>93</v>
      </c>
      <c r="N22" s="257"/>
      <c r="O22" s="257"/>
    </row>
    <row r="23" spans="1:15" x14ac:dyDescent="0.25">
      <c r="A23" s="257"/>
      <c r="B23" s="257"/>
      <c r="C23" s="257"/>
      <c r="E23" s="257"/>
      <c r="F23" s="257"/>
      <c r="G23" s="257"/>
      <c r="I23" s="257"/>
      <c r="J23" s="257"/>
      <c r="K23" s="257"/>
      <c r="M23" s="257"/>
      <c r="N23" s="257"/>
      <c r="O23" s="257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57" t="s">
        <v>94</v>
      </c>
      <c r="B43" s="257"/>
      <c r="C43" s="257"/>
      <c r="E43" s="257" t="s">
        <v>99</v>
      </c>
      <c r="F43" s="257"/>
      <c r="G43" s="257"/>
      <c r="I43" s="257" t="s">
        <v>96</v>
      </c>
      <c r="J43" s="257"/>
      <c r="K43" s="257"/>
      <c r="M43" s="257" t="s">
        <v>0</v>
      </c>
      <c r="N43" s="257"/>
      <c r="O43" s="257"/>
    </row>
    <row r="44" spans="1:15" x14ac:dyDescent="0.25">
      <c r="A44" s="257"/>
      <c r="B44" s="257"/>
      <c r="C44" s="257"/>
      <c r="E44" s="257"/>
      <c r="F44" s="257"/>
      <c r="G44" s="257"/>
      <c r="I44" s="257"/>
      <c r="J44" s="257"/>
      <c r="K44" s="257"/>
      <c r="M44" s="257"/>
      <c r="N44" s="257"/>
      <c r="O44" s="257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37" workbookViewId="0">
      <selection activeCell="F29" sqref="F2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57" t="s">
        <v>346</v>
      </c>
      <c r="B1" s="257"/>
      <c r="C1" s="257"/>
      <c r="E1" s="257" t="s">
        <v>347</v>
      </c>
      <c r="F1" s="257"/>
      <c r="G1" s="257"/>
      <c r="I1" s="257" t="s">
        <v>348</v>
      </c>
      <c r="J1" s="257"/>
      <c r="K1" s="257"/>
      <c r="M1" s="257" t="s">
        <v>101</v>
      </c>
      <c r="N1" s="257"/>
      <c r="O1" s="257"/>
    </row>
    <row r="2" spans="1:15" ht="15" customHeight="1" x14ac:dyDescent="0.25">
      <c r="A2" s="257"/>
      <c r="B2" s="257"/>
      <c r="C2" s="257"/>
      <c r="E2" s="257"/>
      <c r="F2" s="257"/>
      <c r="G2" s="257"/>
      <c r="I2" s="257"/>
      <c r="J2" s="257"/>
      <c r="K2" s="257"/>
      <c r="M2" s="257"/>
      <c r="N2" s="257"/>
      <c r="O2" s="257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ht="14.45" x14ac:dyDescent="0.3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ht="14.45" x14ac:dyDescent="0.3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ht="14.45" x14ac:dyDescent="0.3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ht="14.45" x14ac:dyDescent="0.3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ht="14.45" x14ac:dyDescent="0.3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ht="14.45" x14ac:dyDescent="0.3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ht="14.45" x14ac:dyDescent="0.3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ht="14.45" x14ac:dyDescent="0.3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ht="14.45" x14ac:dyDescent="0.3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ht="14.45" x14ac:dyDescent="0.3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39"/>
      <c r="J21" s="33"/>
      <c r="M21" s="8" t="s">
        <v>444</v>
      </c>
      <c r="N21" s="10">
        <v>59.25</v>
      </c>
    </row>
    <row r="22" spans="1:15" ht="14.45" x14ac:dyDescent="0.3">
      <c r="I22" s="139"/>
      <c r="J22" s="33"/>
      <c r="M22" s="111" t="s">
        <v>40</v>
      </c>
      <c r="N22" s="13">
        <f>SUM(N5:N21)</f>
        <v>926.29</v>
      </c>
    </row>
    <row r="23" spans="1:15" ht="14.45" x14ac:dyDescent="0.3">
      <c r="I23" s="139"/>
      <c r="J23" s="33"/>
      <c r="M23" s="139"/>
      <c r="N23" s="33"/>
    </row>
    <row r="24" spans="1:15" ht="15" customHeight="1" x14ac:dyDescent="0.3">
      <c r="M24" s="139"/>
      <c r="N24" s="33"/>
    </row>
    <row r="25" spans="1:15" ht="15" customHeight="1" x14ac:dyDescent="0.35">
      <c r="A25" s="257" t="s">
        <v>89</v>
      </c>
      <c r="B25" s="257"/>
      <c r="C25" s="257"/>
      <c r="E25" s="257" t="s">
        <v>90</v>
      </c>
      <c r="F25" s="257"/>
      <c r="G25" s="257"/>
      <c r="I25" s="257" t="s">
        <v>630</v>
      </c>
      <c r="J25" s="257"/>
      <c r="K25" s="257"/>
      <c r="O25" s="137"/>
    </row>
    <row r="26" spans="1:15" ht="15" customHeight="1" x14ac:dyDescent="0.35">
      <c r="A26" s="257"/>
      <c r="B26" s="257"/>
      <c r="C26" s="257"/>
      <c r="E26" s="257"/>
      <c r="F26" s="257"/>
      <c r="G26" s="257"/>
      <c r="I26" s="257"/>
      <c r="J26" s="257"/>
      <c r="K26" s="257"/>
      <c r="M26" s="137" t="s">
        <v>93</v>
      </c>
      <c r="N26" s="137"/>
      <c r="O26" s="137"/>
    </row>
    <row r="27" spans="1:15" ht="27.6" x14ac:dyDescent="0.45">
      <c r="B27" s="63"/>
      <c r="F27" s="63"/>
      <c r="J27" s="63"/>
      <c r="M27" s="137"/>
      <c r="N27" s="137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5" t="s">
        <v>68</v>
      </c>
      <c r="N29" s="35" t="s">
        <v>73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8" t="s">
        <v>12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8" t="s">
        <v>69</v>
      </c>
      <c r="N31" s="10"/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8" t="s">
        <v>22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8" t="s">
        <v>13</v>
      </c>
      <c r="N33" s="10"/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8" t="s">
        <v>70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8" t="s">
        <v>23</v>
      </c>
      <c r="N35" s="10"/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8" t="s">
        <v>34</v>
      </c>
      <c r="N36" s="10"/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8" t="s">
        <v>71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8"/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8"/>
      <c r="N39" s="10"/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8"/>
      <c r="N40" s="10"/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8"/>
      <c r="N41" s="10"/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8"/>
      <c r="N42" s="10"/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/>
      <c r="N45" s="10"/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8" t="s">
        <v>72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57" t="s">
        <v>94</v>
      </c>
      <c r="B54" s="257"/>
      <c r="C54" s="257"/>
      <c r="E54" s="257" t="s">
        <v>99</v>
      </c>
      <c r="F54" s="257"/>
      <c r="G54" s="257"/>
      <c r="I54" s="257" t="s">
        <v>96</v>
      </c>
      <c r="J54" s="257"/>
      <c r="K54" s="257"/>
      <c r="O54" s="137"/>
    </row>
    <row r="55" spans="1:15" ht="15" customHeight="1" x14ac:dyDescent="0.35">
      <c r="A55" s="257"/>
      <c r="B55" s="257"/>
      <c r="C55" s="257"/>
      <c r="E55" s="257"/>
      <c r="F55" s="257"/>
      <c r="G55" s="257"/>
      <c r="I55" s="257"/>
      <c r="J55" s="257"/>
      <c r="K55" s="257"/>
      <c r="M55" s="137" t="s">
        <v>0</v>
      </c>
      <c r="N55" s="137"/>
      <c r="O55" s="137"/>
    </row>
    <row r="56" spans="1:15" ht="27" x14ac:dyDescent="0.35">
      <c r="B56" s="63"/>
      <c r="F56" s="63"/>
      <c r="J56" s="63"/>
      <c r="M56" s="137"/>
      <c r="N56" s="137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B25" workbookViewId="0">
      <selection activeCell="M32" sqref="M3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4">
        <v>100</v>
      </c>
      <c r="C5" s="8"/>
      <c r="F5" s="8" t="s">
        <v>232</v>
      </c>
      <c r="G5" s="74">
        <v>60</v>
      </c>
      <c r="H5" s="28">
        <v>44959</v>
      </c>
      <c r="K5" s="28" t="s">
        <v>361</v>
      </c>
      <c r="L5" s="74">
        <v>131.19999999999999</v>
      </c>
      <c r="M5" s="8"/>
      <c r="O5" s="28"/>
      <c r="P5" s="74"/>
      <c r="Q5" s="8"/>
    </row>
    <row r="6" spans="1:17" ht="14.45" x14ac:dyDescent="0.3">
      <c r="A6" s="8" t="s">
        <v>228</v>
      </c>
      <c r="B6" s="74">
        <v>90</v>
      </c>
      <c r="C6" s="8"/>
      <c r="F6" s="8" t="s">
        <v>252</v>
      </c>
      <c r="G6" s="74">
        <v>30</v>
      </c>
      <c r="H6" s="8"/>
      <c r="K6" s="8"/>
      <c r="L6" s="74"/>
      <c r="M6" s="8"/>
      <c r="O6" s="8" t="s">
        <v>366</v>
      </c>
      <c r="P6" s="74">
        <v>100</v>
      </c>
      <c r="Q6" s="8"/>
    </row>
    <row r="7" spans="1:17" ht="14.45" x14ac:dyDescent="0.3">
      <c r="A7" s="8" t="s">
        <v>371</v>
      </c>
      <c r="B7" s="75">
        <v>200</v>
      </c>
      <c r="C7" s="8"/>
      <c r="F7" s="8" t="s">
        <v>272</v>
      </c>
      <c r="G7" s="75">
        <v>25</v>
      </c>
      <c r="H7" s="8"/>
      <c r="K7" s="8" t="s">
        <v>367</v>
      </c>
      <c r="L7" s="75">
        <v>100</v>
      </c>
      <c r="M7" s="8"/>
      <c r="O7" s="8" t="s">
        <v>367</v>
      </c>
      <c r="P7" s="75">
        <v>100</v>
      </c>
      <c r="Q7" s="8"/>
    </row>
    <row r="8" spans="1:17" ht="14.45" x14ac:dyDescent="0.3">
      <c r="A8" s="8"/>
      <c r="B8" s="74"/>
      <c r="C8" s="8"/>
      <c r="F8" s="8" t="s">
        <v>288</v>
      </c>
      <c r="G8" s="74">
        <v>50</v>
      </c>
      <c r="H8" s="8"/>
      <c r="K8" s="8" t="s">
        <v>368</v>
      </c>
      <c r="L8" s="74">
        <v>60.48</v>
      </c>
      <c r="M8" s="8"/>
      <c r="O8" s="8" t="s">
        <v>368</v>
      </c>
      <c r="P8" s="74">
        <v>59.25</v>
      </c>
      <c r="Q8" s="8"/>
    </row>
    <row r="9" spans="1:17" ht="14.45" x14ac:dyDescent="0.3">
      <c r="A9" s="8"/>
      <c r="B9" s="75"/>
      <c r="C9" s="8"/>
      <c r="F9" s="8" t="s">
        <v>289</v>
      </c>
      <c r="G9" s="75">
        <v>310</v>
      </c>
      <c r="H9" s="8"/>
      <c r="K9" s="8" t="s">
        <v>369</v>
      </c>
      <c r="L9" s="75">
        <v>96.92</v>
      </c>
      <c r="M9" s="8"/>
      <c r="O9" s="8" t="s">
        <v>369</v>
      </c>
      <c r="P9" s="75">
        <v>95.69</v>
      </c>
      <c r="Q9" s="8"/>
    </row>
    <row r="10" spans="1:17" ht="14.45" x14ac:dyDescent="0.3">
      <c r="A10" s="8"/>
      <c r="B10" s="74"/>
      <c r="C10" s="8"/>
      <c r="F10" s="8" t="s">
        <v>296</v>
      </c>
      <c r="G10" s="74">
        <v>55</v>
      </c>
      <c r="H10" s="8"/>
      <c r="K10" s="8" t="s">
        <v>370</v>
      </c>
      <c r="L10" s="74">
        <v>60.48</v>
      </c>
      <c r="M10" s="8"/>
      <c r="O10" s="8" t="s">
        <v>370</v>
      </c>
      <c r="P10" s="74">
        <v>59.25</v>
      </c>
      <c r="Q10" s="8"/>
    </row>
    <row r="11" spans="1:17" ht="14.45" x14ac:dyDescent="0.3">
      <c r="A11" s="8"/>
      <c r="B11" s="75"/>
      <c r="C11" s="8"/>
      <c r="F11" s="8" t="s">
        <v>303</v>
      </c>
      <c r="G11" s="75">
        <v>100</v>
      </c>
      <c r="H11" s="8"/>
      <c r="K11" s="8" t="s">
        <v>396</v>
      </c>
      <c r="L11" s="75">
        <v>100</v>
      </c>
      <c r="M11" s="8"/>
      <c r="O11" s="8" t="s">
        <v>462</v>
      </c>
      <c r="P11" s="75">
        <v>20</v>
      </c>
      <c r="Q11" s="8"/>
    </row>
    <row r="12" spans="1:17" ht="14.45" x14ac:dyDescent="0.3">
      <c r="A12" s="8"/>
      <c r="B12" s="74"/>
      <c r="C12" s="8"/>
      <c r="F12" s="8"/>
      <c r="G12" s="74"/>
      <c r="H12" s="8"/>
      <c r="K12" s="8" t="s">
        <v>417</v>
      </c>
      <c r="L12" s="74">
        <v>60</v>
      </c>
      <c r="M12" s="8"/>
      <c r="O12" s="8" t="s">
        <v>463</v>
      </c>
      <c r="P12" s="74">
        <v>20</v>
      </c>
      <c r="Q12" s="8"/>
    </row>
    <row r="13" spans="1:17" ht="14.45" x14ac:dyDescent="0.3">
      <c r="A13" s="8"/>
      <c r="B13" s="74"/>
      <c r="C13" s="8"/>
      <c r="F13" s="8" t="s">
        <v>368</v>
      </c>
      <c r="G13" s="74">
        <v>60.48</v>
      </c>
      <c r="H13" s="8"/>
      <c r="K13" s="8" t="s">
        <v>417</v>
      </c>
      <c r="L13" s="74">
        <v>30</v>
      </c>
      <c r="M13" s="8"/>
      <c r="O13" s="8" t="s">
        <v>479</v>
      </c>
      <c r="P13" s="75">
        <v>15</v>
      </c>
      <c r="Q13" s="8"/>
    </row>
    <row r="14" spans="1:17" ht="14.45" x14ac:dyDescent="0.3">
      <c r="A14" s="8"/>
      <c r="B14" s="75"/>
      <c r="C14" s="8"/>
      <c r="F14" s="8" t="s">
        <v>369</v>
      </c>
      <c r="G14" s="75">
        <v>96.92</v>
      </c>
      <c r="H14" s="8"/>
      <c r="K14" s="8" t="s">
        <v>436</v>
      </c>
      <c r="L14" s="75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4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847.88</v>
      </c>
      <c r="H18" s="8"/>
      <c r="K18" s="8" t="s">
        <v>40</v>
      </c>
      <c r="L18" s="10">
        <f>SUM(L5:L17)</f>
        <v>759.08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 t="s">
        <v>637</v>
      </c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4">
        <v>100</v>
      </c>
      <c r="C26" s="8"/>
      <c r="F26" s="8" t="s">
        <v>601</v>
      </c>
      <c r="G26" s="74">
        <v>100</v>
      </c>
      <c r="H26" s="8"/>
      <c r="K26" s="8" t="s">
        <v>699</v>
      </c>
      <c r="L26" s="74">
        <v>20</v>
      </c>
      <c r="M26" s="8"/>
      <c r="O26" s="8"/>
      <c r="P26" s="74"/>
      <c r="Q26" s="8"/>
    </row>
    <row r="27" spans="1:17" ht="14.45" x14ac:dyDescent="0.3">
      <c r="A27" s="8"/>
      <c r="B27" s="74"/>
      <c r="C27" s="8"/>
      <c r="F27" s="8" t="s">
        <v>605</v>
      </c>
      <c r="G27" s="74">
        <v>10</v>
      </c>
      <c r="H27" s="8"/>
      <c r="K27" s="8" t="s">
        <v>668</v>
      </c>
      <c r="L27" s="74">
        <v>95.61</v>
      </c>
      <c r="M27" s="8"/>
      <c r="O27" s="8"/>
      <c r="P27" s="74"/>
      <c r="Q27" s="8"/>
    </row>
    <row r="28" spans="1:17" ht="14.45" x14ac:dyDescent="0.3">
      <c r="A28" s="8" t="s">
        <v>509</v>
      </c>
      <c r="B28" s="75">
        <v>10</v>
      </c>
      <c r="C28" s="8"/>
      <c r="F28" s="8" t="s">
        <v>638</v>
      </c>
      <c r="G28" s="75">
        <v>40</v>
      </c>
      <c r="H28" s="8"/>
      <c r="K28" s="8" t="s">
        <v>669</v>
      </c>
      <c r="L28" s="75">
        <v>59.14</v>
      </c>
      <c r="M28" s="8"/>
      <c r="O28" s="8"/>
      <c r="P28" s="75"/>
      <c r="Q28" s="8"/>
    </row>
    <row r="29" spans="1:17" x14ac:dyDescent="0.25">
      <c r="A29" s="8" t="s">
        <v>521</v>
      </c>
      <c r="B29" s="74">
        <v>50</v>
      </c>
      <c r="C29" s="8"/>
      <c r="F29" s="8" t="s">
        <v>629</v>
      </c>
      <c r="G29" s="74">
        <v>20</v>
      </c>
      <c r="H29" s="8"/>
      <c r="K29" s="8" t="s">
        <v>549</v>
      </c>
      <c r="L29" s="74">
        <v>59.14</v>
      </c>
      <c r="M29" s="8"/>
      <c r="O29" s="8"/>
      <c r="P29" s="74"/>
      <c r="Q29" s="8"/>
    </row>
    <row r="30" spans="1:17" x14ac:dyDescent="0.25">
      <c r="A30" s="8" t="s">
        <v>522</v>
      </c>
      <c r="B30" s="75">
        <v>20</v>
      </c>
      <c r="C30" s="8"/>
      <c r="F30" s="8" t="s">
        <v>636</v>
      </c>
      <c r="G30" s="75">
        <v>100</v>
      </c>
      <c r="H30" s="8">
        <v>1326</v>
      </c>
      <c r="K30" s="8" t="s">
        <v>670</v>
      </c>
      <c r="L30" s="75">
        <v>59.14</v>
      </c>
      <c r="M30" s="8"/>
      <c r="O30" s="8"/>
      <c r="P30" s="75"/>
      <c r="Q30" s="8"/>
    </row>
    <row r="31" spans="1:17" x14ac:dyDescent="0.25">
      <c r="A31" s="8" t="s">
        <v>523</v>
      </c>
      <c r="B31" s="74">
        <v>10</v>
      </c>
      <c r="C31" s="8"/>
      <c r="F31" s="8" t="s">
        <v>640</v>
      </c>
      <c r="G31" s="74">
        <v>31.25</v>
      </c>
      <c r="H31" s="8"/>
      <c r="K31" s="8" t="s">
        <v>704</v>
      </c>
      <c r="L31" s="74">
        <v>100</v>
      </c>
      <c r="M31" s="8"/>
      <c r="O31" s="8"/>
      <c r="P31" s="74"/>
      <c r="Q31" s="8"/>
    </row>
    <row r="32" spans="1:17" x14ac:dyDescent="0.25">
      <c r="A32" s="8" t="s">
        <v>524</v>
      </c>
      <c r="B32" s="75">
        <v>7</v>
      </c>
      <c r="C32" s="8"/>
      <c r="F32" s="28" t="s">
        <v>645</v>
      </c>
      <c r="G32" s="75">
        <v>100</v>
      </c>
      <c r="H32" s="8"/>
      <c r="K32" s="8" t="s">
        <v>716</v>
      </c>
      <c r="L32" s="75">
        <v>50</v>
      </c>
      <c r="M32" s="8"/>
      <c r="O32" s="8"/>
      <c r="P32" s="75"/>
      <c r="Q32" s="8"/>
    </row>
    <row r="33" spans="1:17" x14ac:dyDescent="0.25">
      <c r="A33" s="8" t="s">
        <v>548</v>
      </c>
      <c r="B33" s="74">
        <v>58.92</v>
      </c>
      <c r="C33" s="8"/>
      <c r="F33" s="8" t="s">
        <v>605</v>
      </c>
      <c r="G33" s="74">
        <v>10</v>
      </c>
      <c r="H33" s="8"/>
      <c r="K33" s="8"/>
      <c r="L33" s="74"/>
      <c r="M33" s="8"/>
      <c r="O33" s="8"/>
      <c r="P33" s="74"/>
      <c r="Q33" s="8"/>
    </row>
    <row r="34" spans="1:17" x14ac:dyDescent="0.25">
      <c r="A34" s="8" t="s">
        <v>550</v>
      </c>
      <c r="B34" s="74">
        <v>58.92</v>
      </c>
      <c r="C34" s="8"/>
      <c r="F34" s="8" t="s">
        <v>654</v>
      </c>
      <c r="G34" s="74">
        <v>50</v>
      </c>
      <c r="H34" s="8"/>
      <c r="K34" s="8"/>
      <c r="L34" s="74"/>
      <c r="M34" s="8"/>
      <c r="O34" s="8"/>
      <c r="P34" s="74"/>
      <c r="Q34" s="8"/>
    </row>
    <row r="35" spans="1:17" x14ac:dyDescent="0.25">
      <c r="A35" s="8" t="s">
        <v>551</v>
      </c>
      <c r="B35" s="75">
        <v>40.21</v>
      </c>
      <c r="C35" s="8"/>
      <c r="F35" s="8" t="s">
        <v>661</v>
      </c>
      <c r="G35" s="75">
        <v>8.9499999999999993</v>
      </c>
      <c r="H35" s="8"/>
      <c r="K35" s="8"/>
      <c r="L35" s="75"/>
      <c r="M35" s="8"/>
      <c r="O35" s="8"/>
      <c r="P35" s="75"/>
      <c r="Q35" s="8"/>
    </row>
    <row r="36" spans="1:17" x14ac:dyDescent="0.25">
      <c r="A36" s="8" t="s">
        <v>553</v>
      </c>
      <c r="B36" s="10">
        <v>95.36</v>
      </c>
      <c r="C36" s="8"/>
      <c r="F36" s="8" t="s">
        <v>665</v>
      </c>
      <c r="G36" s="75">
        <v>15</v>
      </c>
      <c r="H36" s="8"/>
      <c r="K36" s="8"/>
      <c r="L36" s="75"/>
      <c r="M36" s="8"/>
      <c r="O36" s="8"/>
      <c r="P36" s="75"/>
      <c r="Q36" s="8"/>
    </row>
    <row r="37" spans="1:17" x14ac:dyDescent="0.25">
      <c r="A37" s="8" t="s">
        <v>523</v>
      </c>
      <c r="B37" s="10">
        <v>10</v>
      </c>
      <c r="C37" s="8"/>
      <c r="F37" s="8" t="s">
        <v>671</v>
      </c>
      <c r="G37" s="10">
        <v>95.57</v>
      </c>
      <c r="H37" s="8"/>
      <c r="K37" s="8"/>
      <c r="L37" s="75"/>
      <c r="M37" s="8"/>
      <c r="O37" s="8"/>
      <c r="P37" s="75"/>
      <c r="Q37" s="8"/>
    </row>
    <row r="38" spans="1:17" x14ac:dyDescent="0.25">
      <c r="A38" s="8" t="s">
        <v>581</v>
      </c>
      <c r="B38" s="75">
        <v>60</v>
      </c>
      <c r="C38" s="8"/>
      <c r="F38" s="8" t="s">
        <v>672</v>
      </c>
      <c r="G38" s="75">
        <v>59.13</v>
      </c>
      <c r="H38" s="8"/>
      <c r="K38" s="8"/>
      <c r="L38" s="75"/>
      <c r="M38" s="8"/>
      <c r="O38" s="8"/>
      <c r="P38" s="75"/>
      <c r="Q38" s="8"/>
    </row>
    <row r="39" spans="1:17" x14ac:dyDescent="0.25">
      <c r="A39" s="8" t="s">
        <v>582</v>
      </c>
      <c r="B39" s="10">
        <v>10</v>
      </c>
      <c r="C39" s="8"/>
      <c r="F39" s="8" t="s">
        <v>550</v>
      </c>
      <c r="G39" s="10">
        <v>59.13</v>
      </c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593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804.41000000000008</v>
      </c>
      <c r="C42" s="8"/>
      <c r="F42" s="8" t="s">
        <v>40</v>
      </c>
      <c r="G42" s="10">
        <f>SUM(G26:G41)</f>
        <v>699.03</v>
      </c>
      <c r="H42" s="8"/>
      <c r="K42" s="8" t="s">
        <v>40</v>
      </c>
      <c r="L42" s="10">
        <f>SUM(L26:L41)</f>
        <v>443.03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57" t="s">
        <v>94</v>
      </c>
      <c r="B45" s="257"/>
      <c r="C45" s="257"/>
      <c r="F45" s="257" t="s">
        <v>99</v>
      </c>
      <c r="G45" s="257"/>
      <c r="H45" s="257"/>
      <c r="K45" s="257" t="s">
        <v>96</v>
      </c>
      <c r="L45" s="257"/>
      <c r="M45" s="257"/>
      <c r="O45" s="257" t="s">
        <v>0</v>
      </c>
      <c r="P45" s="257"/>
      <c r="Q45" s="257"/>
    </row>
    <row r="46" spans="1:17" x14ac:dyDescent="0.25">
      <c r="A46" s="257"/>
      <c r="B46" s="257"/>
      <c r="C46" s="257"/>
      <c r="F46" s="257"/>
      <c r="G46" s="257"/>
      <c r="H46" s="257"/>
      <c r="K46" s="257"/>
      <c r="L46" s="257"/>
      <c r="M46" s="257"/>
      <c r="O46" s="257"/>
      <c r="P46" s="257"/>
      <c r="Q46" s="257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12</v>
      </c>
      <c r="P49" s="74">
        <v>89.5</v>
      </c>
      <c r="Q49" s="8"/>
    </row>
    <row r="50" spans="1:17" x14ac:dyDescent="0.25">
      <c r="A50" s="8"/>
      <c r="B50" s="74"/>
      <c r="C50" s="8"/>
      <c r="F50" s="8"/>
      <c r="G50" s="74"/>
      <c r="H50" s="8"/>
      <c r="K50" s="8"/>
      <c r="L50" s="74"/>
      <c r="M50" s="8"/>
      <c r="O50" s="8" t="s">
        <v>69</v>
      </c>
      <c r="P50" s="74">
        <v>89.5</v>
      </c>
      <c r="Q50" s="8"/>
    </row>
    <row r="51" spans="1:17" x14ac:dyDescent="0.25">
      <c r="A51" s="8"/>
      <c r="B51" s="75"/>
      <c r="C51" s="8"/>
      <c r="F51" s="8"/>
      <c r="G51" s="75"/>
      <c r="H51" s="8"/>
      <c r="K51" s="8"/>
      <c r="L51" s="75"/>
      <c r="M51" s="8"/>
      <c r="O51" s="8" t="s">
        <v>22</v>
      </c>
      <c r="P51" s="75">
        <v>106.15</v>
      </c>
      <c r="Q51" s="8"/>
    </row>
    <row r="52" spans="1:17" x14ac:dyDescent="0.25">
      <c r="A52" s="8"/>
      <c r="B52" s="74"/>
      <c r="C52" s="8"/>
      <c r="F52" s="8"/>
      <c r="G52" s="74"/>
      <c r="H52" s="8"/>
      <c r="K52" s="8"/>
      <c r="L52" s="74"/>
      <c r="M52" s="8"/>
      <c r="O52" s="8" t="s">
        <v>13</v>
      </c>
      <c r="P52" s="74">
        <v>119.5</v>
      </c>
      <c r="Q52" s="8"/>
    </row>
    <row r="53" spans="1:17" x14ac:dyDescent="0.25">
      <c r="A53" s="8"/>
      <c r="B53" s="75"/>
      <c r="C53" s="8"/>
      <c r="F53" s="8"/>
      <c r="G53" s="75"/>
      <c r="H53" s="8"/>
      <c r="K53" s="8"/>
      <c r="L53" s="75"/>
      <c r="M53" s="8"/>
      <c r="O53" s="8" t="s">
        <v>70</v>
      </c>
      <c r="P53" s="75">
        <v>95</v>
      </c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23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34</v>
      </c>
      <c r="P55" s="75">
        <v>55.15</v>
      </c>
      <c r="Q55" s="8"/>
    </row>
    <row r="56" spans="1:17" x14ac:dyDescent="0.25">
      <c r="A56" s="8"/>
      <c r="B56" s="74"/>
      <c r="C56" s="8"/>
      <c r="F56" s="8"/>
      <c r="G56" s="74"/>
      <c r="H56" s="8"/>
      <c r="K56" s="8"/>
      <c r="L56" s="74"/>
      <c r="M56" s="8"/>
      <c r="O56" s="8" t="s">
        <v>71</v>
      </c>
      <c r="P56" s="74"/>
      <c r="Q56" s="8"/>
    </row>
    <row r="57" spans="1:17" x14ac:dyDescent="0.25">
      <c r="A57" s="8"/>
      <c r="B57" s="74"/>
      <c r="C57" s="8"/>
      <c r="F57" s="8"/>
      <c r="G57" s="74"/>
      <c r="H57" s="8"/>
      <c r="K57" s="8"/>
      <c r="L57" s="74"/>
      <c r="M57" s="8"/>
      <c r="O57" s="8" t="s">
        <v>176</v>
      </c>
      <c r="P57" s="74">
        <v>89.5</v>
      </c>
      <c r="Q57" s="8"/>
    </row>
    <row r="58" spans="1:17" x14ac:dyDescent="0.25">
      <c r="A58" s="8"/>
      <c r="B58" s="75"/>
      <c r="C58" s="8"/>
      <c r="F58" s="8"/>
      <c r="G58" s="75"/>
      <c r="H58" s="8"/>
      <c r="K58" s="8"/>
      <c r="L58" s="75"/>
      <c r="M58" s="8"/>
      <c r="O58" s="8" t="s">
        <v>177</v>
      </c>
      <c r="P58" s="75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47" workbookViewId="0">
      <selection activeCell="L54" sqref="L54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57"/>
      <c r="D1" s="257"/>
      <c r="E1" s="54"/>
    </row>
    <row r="2" spans="2:13" ht="27" x14ac:dyDescent="0.35">
      <c r="C2" s="257"/>
      <c r="D2" s="257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42" t="s">
        <v>40</v>
      </c>
      <c r="C14" s="243"/>
      <c r="D14" s="244"/>
      <c r="E14" s="13">
        <f>SUM(E5:E13)</f>
        <v>300</v>
      </c>
      <c r="F14" s="8"/>
      <c r="I14" s="242" t="s">
        <v>40</v>
      </c>
      <c r="J14" s="243"/>
      <c r="K14" s="244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42" t="s">
        <v>40</v>
      </c>
      <c r="C31" s="243"/>
      <c r="D31" s="244"/>
      <c r="E31" s="13">
        <f>SUM(E22:E30)</f>
        <v>60</v>
      </c>
      <c r="F31" s="8"/>
      <c r="I31" s="242" t="s">
        <v>40</v>
      </c>
      <c r="J31" s="243"/>
      <c r="K31" s="244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42" t="s">
        <v>40</v>
      </c>
      <c r="C48" s="243"/>
      <c r="D48" s="244"/>
      <c r="E48" s="13">
        <f>SUM(E39:E47)</f>
        <v>165</v>
      </c>
      <c r="F48" s="8"/>
      <c r="I48" s="242" t="s">
        <v>40</v>
      </c>
      <c r="J48" s="243"/>
      <c r="K48" s="244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42" t="s">
        <v>40</v>
      </c>
      <c r="C65" s="243"/>
      <c r="D65" s="244"/>
      <c r="E65" s="13">
        <f>SUM(E56:E64)</f>
        <v>300</v>
      </c>
      <c r="F65" s="8"/>
      <c r="I65" s="242" t="s">
        <v>40</v>
      </c>
      <c r="J65" s="243"/>
      <c r="K65" s="244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42" t="s">
        <v>40</v>
      </c>
      <c r="C83" s="243"/>
      <c r="D83" s="244"/>
      <c r="E83" s="13">
        <f>SUM(E74:E82)</f>
        <v>0</v>
      </c>
      <c r="F83" s="8"/>
      <c r="I83" s="242" t="s">
        <v>40</v>
      </c>
      <c r="J83" s="243"/>
      <c r="K83" s="244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42" t="s">
        <v>40</v>
      </c>
      <c r="C101" s="243"/>
      <c r="D101" s="244"/>
      <c r="E101" s="13">
        <f>SUM(E92:E100)</f>
        <v>0</v>
      </c>
      <c r="F101" s="8"/>
      <c r="I101" s="242" t="s">
        <v>40</v>
      </c>
      <c r="J101" s="243"/>
      <c r="K101" s="244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B22" workbookViewId="0">
      <selection activeCell="G30" sqref="G30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57" t="s">
        <v>24</v>
      </c>
      <c r="B1" s="257"/>
      <c r="C1" s="257"/>
      <c r="F1" s="257" t="s">
        <v>87</v>
      </c>
      <c r="G1" s="257"/>
      <c r="H1" s="257"/>
      <c r="K1" s="257" t="s">
        <v>88</v>
      </c>
      <c r="L1" s="257"/>
      <c r="M1" s="257"/>
      <c r="O1" s="257" t="s">
        <v>103</v>
      </c>
      <c r="P1" s="257"/>
      <c r="Q1" s="257"/>
    </row>
    <row r="2" spans="1:17" x14ac:dyDescent="0.25">
      <c r="A2" s="257"/>
      <c r="B2" s="257"/>
      <c r="C2" s="257"/>
      <c r="F2" s="257"/>
      <c r="G2" s="257"/>
      <c r="H2" s="257"/>
      <c r="K2" s="257"/>
      <c r="L2" s="257"/>
      <c r="M2" s="257"/>
      <c r="O2" s="257"/>
      <c r="P2" s="257"/>
      <c r="Q2" s="257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ht="14.45" x14ac:dyDescent="0.3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ht="14.45" x14ac:dyDescent="0.3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ht="14.45" x14ac:dyDescent="0.3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ht="14.45" x14ac:dyDescent="0.3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ht="14.45" x14ac:dyDescent="0.3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ht="14.45" x14ac:dyDescent="0.3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ht="14.45" x14ac:dyDescent="0.3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ht="14.45" x14ac:dyDescent="0.3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ht="14.45" x14ac:dyDescent="0.3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57" t="s">
        <v>97</v>
      </c>
      <c r="B22" s="257"/>
      <c r="C22" s="257"/>
      <c r="F22" s="257" t="s">
        <v>91</v>
      </c>
      <c r="G22" s="257"/>
      <c r="H22" s="257"/>
      <c r="K22" s="257" t="s">
        <v>92</v>
      </c>
      <c r="L22" s="257"/>
      <c r="M22" s="257"/>
      <c r="O22" s="257" t="s">
        <v>93</v>
      </c>
      <c r="P22" s="257"/>
      <c r="Q22" s="257"/>
    </row>
    <row r="23" spans="1:17" ht="15" customHeight="1" x14ac:dyDescent="0.25">
      <c r="A23" s="257"/>
      <c r="B23" s="257"/>
      <c r="C23" s="257"/>
      <c r="F23" s="257"/>
      <c r="G23" s="257"/>
      <c r="H23" s="257"/>
      <c r="K23" s="257"/>
      <c r="L23" s="257"/>
      <c r="M23" s="257"/>
      <c r="O23" s="257"/>
      <c r="P23" s="257"/>
      <c r="Q23" s="257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/>
      <c r="P26" s="74"/>
      <c r="Q26" s="8"/>
    </row>
    <row r="27" spans="1:17" ht="14.45" x14ac:dyDescent="0.3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/>
      <c r="L27" s="74"/>
      <c r="M27" s="8"/>
      <c r="O27" s="8"/>
      <c r="P27" s="74"/>
      <c r="Q27" s="8"/>
    </row>
    <row r="28" spans="1:17" ht="14.45" x14ac:dyDescent="0.3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/>
      <c r="L28" s="75"/>
      <c r="M28" s="8"/>
      <c r="O28" s="8"/>
      <c r="P28" s="75"/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/>
      <c r="L29" s="74"/>
      <c r="M29" s="8"/>
      <c r="O29" s="8"/>
      <c r="P29" s="74"/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200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57" t="s">
        <v>94</v>
      </c>
      <c r="B42" s="257"/>
      <c r="C42" s="257"/>
      <c r="F42" s="257" t="s">
        <v>99</v>
      </c>
      <c r="G42" s="257"/>
      <c r="H42" s="257"/>
      <c r="K42" s="257" t="s">
        <v>96</v>
      </c>
      <c r="L42" s="257"/>
      <c r="M42" s="257"/>
      <c r="O42" s="257" t="s">
        <v>0</v>
      </c>
      <c r="P42" s="257"/>
      <c r="Q42" s="257"/>
    </row>
    <row r="43" spans="1:17" x14ac:dyDescent="0.25">
      <c r="A43" s="257"/>
      <c r="B43" s="257"/>
      <c r="C43" s="257"/>
      <c r="F43" s="257"/>
      <c r="G43" s="257"/>
      <c r="H43" s="257"/>
      <c r="K43" s="257"/>
      <c r="L43" s="257"/>
      <c r="M43" s="257"/>
      <c r="O43" s="257"/>
      <c r="P43" s="257"/>
      <c r="Q43" s="257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93" zoomScale="96" zoomScaleNormal="96" workbookViewId="0">
      <selection activeCell="D203" sqref="D203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60" t="s">
        <v>46</v>
      </c>
      <c r="J2" s="260"/>
      <c r="K2" s="260"/>
    </row>
    <row r="3" spans="4:12" ht="14.45" x14ac:dyDescent="0.3">
      <c r="D3" s="262" t="s">
        <v>24</v>
      </c>
      <c r="E3" s="262"/>
      <c r="H3" s="261" t="s">
        <v>24</v>
      </c>
      <c r="I3" s="261"/>
      <c r="J3" s="261"/>
      <c r="K3" s="261"/>
      <c r="L3" s="261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63" t="s">
        <v>67</v>
      </c>
      <c r="E32" s="265">
        <f>SUM(E5:E31)</f>
        <v>4479.1264000000001</v>
      </c>
      <c r="H32" s="8"/>
      <c r="I32" s="8"/>
      <c r="J32" s="267">
        <f>SUM(J5:J31)</f>
        <v>3313.67</v>
      </c>
      <c r="K32" s="8"/>
      <c r="L32" s="8"/>
    </row>
    <row r="33" spans="4:12" x14ac:dyDescent="0.25">
      <c r="D33" s="264"/>
      <c r="E33" s="266"/>
      <c r="H33" s="258" t="s">
        <v>40</v>
      </c>
      <c r="I33" s="259"/>
      <c r="J33" s="268"/>
      <c r="K33" s="8"/>
      <c r="L33" s="8"/>
    </row>
    <row r="38" spans="4:12" x14ac:dyDescent="0.25">
      <c r="D38" s="64" t="s">
        <v>46</v>
      </c>
      <c r="I38" s="260" t="s">
        <v>46</v>
      </c>
      <c r="J38" s="260"/>
      <c r="K38" s="260"/>
    </row>
    <row r="39" spans="4:12" ht="14.45" x14ac:dyDescent="0.3">
      <c r="D39" s="262" t="s">
        <v>87</v>
      </c>
      <c r="E39" s="262"/>
      <c r="H39" s="261" t="s">
        <v>87</v>
      </c>
      <c r="I39" s="261"/>
      <c r="J39" s="261"/>
      <c r="K39" s="261"/>
      <c r="L39" s="261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847.88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63" t="s">
        <v>67</v>
      </c>
      <c r="E63" s="265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64"/>
      <c r="E64" s="266"/>
      <c r="H64" s="258" t="s">
        <v>40</v>
      </c>
      <c r="I64" s="259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60" t="s">
        <v>46</v>
      </c>
      <c r="J68" s="260"/>
      <c r="K68" s="260"/>
    </row>
    <row r="69" spans="4:12" ht="14.45" x14ac:dyDescent="0.3">
      <c r="D69" s="262" t="s">
        <v>88</v>
      </c>
      <c r="E69" s="262"/>
      <c r="H69" s="261" t="s">
        <v>88</v>
      </c>
      <c r="I69" s="261"/>
      <c r="J69" s="261"/>
      <c r="K69" s="261"/>
      <c r="L69" s="261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759.08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63" t="s">
        <v>67</v>
      </c>
      <c r="E94" s="265">
        <f>SUM(E71:E93)</f>
        <v>4905.3713000000007</v>
      </c>
      <c r="H94" s="258" t="s">
        <v>40</v>
      </c>
      <c r="I94" s="259"/>
      <c r="J94" s="65">
        <f>SUM(J71:J93)</f>
        <v>3693.35</v>
      </c>
      <c r="K94" s="8"/>
      <c r="L94" s="8"/>
    </row>
    <row r="95" spans="4:12" x14ac:dyDescent="0.25">
      <c r="D95" s="264"/>
      <c r="E95" s="266"/>
    </row>
    <row r="99" spans="4:12" x14ac:dyDescent="0.25">
      <c r="I99" s="260" t="s">
        <v>46</v>
      </c>
      <c r="J99" s="260"/>
      <c r="K99" s="260"/>
    </row>
    <row r="100" spans="4:12" x14ac:dyDescent="0.25">
      <c r="D100" s="64" t="s">
        <v>566</v>
      </c>
      <c r="H100" s="261" t="s">
        <v>89</v>
      </c>
      <c r="I100" s="261"/>
      <c r="J100" s="261"/>
      <c r="K100" s="261"/>
      <c r="L100" s="261"/>
    </row>
    <row r="101" spans="4:12" ht="14.45" x14ac:dyDescent="0.3">
      <c r="D101" s="262" t="s">
        <v>89</v>
      </c>
      <c r="E101" s="2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58" t="s">
        <v>40</v>
      </c>
      <c r="I125" s="259"/>
      <c r="J125" s="65">
        <f>SUM(J102:J124)</f>
        <v>3644.8100000000004</v>
      </c>
      <c r="K125" s="8"/>
      <c r="L125" s="8"/>
    </row>
    <row r="126" spans="4:12" x14ac:dyDescent="0.25">
      <c r="D126" s="263" t="s">
        <v>67</v>
      </c>
      <c r="E126" s="265">
        <f>SUM(E103:E125)</f>
        <v>4954.3834999999999</v>
      </c>
    </row>
    <row r="127" spans="4:12" x14ac:dyDescent="0.25">
      <c r="D127" s="264"/>
      <c r="E127" s="266"/>
    </row>
    <row r="129" spans="4:12" x14ac:dyDescent="0.25">
      <c r="I129" s="260" t="s">
        <v>46</v>
      </c>
      <c r="J129" s="260"/>
      <c r="K129" s="260"/>
    </row>
    <row r="130" spans="4:12" x14ac:dyDescent="0.25">
      <c r="D130" s="64" t="s">
        <v>565</v>
      </c>
      <c r="H130" s="261" t="s">
        <v>97</v>
      </c>
      <c r="I130" s="261"/>
      <c r="J130" s="261"/>
      <c r="K130" s="261"/>
      <c r="L130" s="261"/>
    </row>
    <row r="131" spans="4:12" ht="14.45" x14ac:dyDescent="0.3">
      <c r="D131" s="262" t="s">
        <v>97</v>
      </c>
      <c r="E131" s="2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804.41000000000008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63" t="s">
        <v>67</v>
      </c>
      <c r="E156" s="265">
        <f>SUM(E133:E155)</f>
        <v>5152.3458999999993</v>
      </c>
      <c r="H156" s="258" t="s">
        <v>40</v>
      </c>
      <c r="I156" s="259"/>
      <c r="J156" s="65">
        <f>SUM(J132:J155)</f>
        <v>4130.47</v>
      </c>
      <c r="K156" s="8"/>
      <c r="L156" s="8"/>
    </row>
    <row r="157" spans="4:12" x14ac:dyDescent="0.25">
      <c r="D157" s="264"/>
      <c r="E157" s="266"/>
    </row>
    <row r="160" spans="4:12" x14ac:dyDescent="0.25">
      <c r="I160" s="260" t="s">
        <v>46</v>
      </c>
      <c r="J160" s="260"/>
      <c r="K160" s="260"/>
    </row>
    <row r="161" spans="4:12" x14ac:dyDescent="0.25">
      <c r="D161" s="64" t="s">
        <v>565</v>
      </c>
      <c r="H161" s="261" t="s">
        <v>91</v>
      </c>
      <c r="I161" s="261"/>
      <c r="J161" s="261"/>
      <c r="K161" s="261"/>
      <c r="L161" s="261"/>
    </row>
    <row r="162" spans="4:12" x14ac:dyDescent="0.25">
      <c r="D162" s="262" t="s">
        <v>630</v>
      </c>
      <c r="E162" s="2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367.09000000000015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yobel!V80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GASTOS'!G42</f>
        <v>699.03</v>
      </c>
      <c r="K173" s="8"/>
      <c r="L173" s="8"/>
    </row>
    <row r="174" spans="4:12" x14ac:dyDescent="0.25">
      <c r="D174" s="12" t="s">
        <v>64</v>
      </c>
      <c r="E174" s="10">
        <f>Alrimala!T63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258" t="s">
        <v>40</v>
      </c>
      <c r="I186" s="259"/>
      <c r="J186" s="65">
        <f>SUM(J163:J185)</f>
        <v>3760.8699999999994</v>
      </c>
      <c r="K186" s="8"/>
      <c r="L186" s="8"/>
    </row>
    <row r="187" spans="4:12" x14ac:dyDescent="0.25">
      <c r="D187" s="263" t="s">
        <v>67</v>
      </c>
      <c r="E187" s="269">
        <f>SUM(E164:E186)</f>
        <v>5361.7755000000006</v>
      </c>
    </row>
    <row r="188" spans="4:12" x14ac:dyDescent="0.25">
      <c r="D188" s="264"/>
      <c r="E188" s="270"/>
    </row>
    <row r="190" spans="4:12" x14ac:dyDescent="0.25">
      <c r="I190" s="260" t="s">
        <v>46</v>
      </c>
      <c r="J190" s="260"/>
      <c r="K190" s="260"/>
    </row>
    <row r="191" spans="4:12" x14ac:dyDescent="0.25">
      <c r="D191" s="64" t="s">
        <v>46</v>
      </c>
      <c r="H191" s="261" t="s">
        <v>92</v>
      </c>
      <c r="I191" s="261"/>
      <c r="J191" s="261"/>
      <c r="K191" s="261"/>
      <c r="L191" s="261"/>
    </row>
    <row r="192" spans="4:12" x14ac:dyDescent="0.25">
      <c r="D192" s="262" t="s">
        <v>92</v>
      </c>
      <c r="E192" s="2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mensualidades!G102</f>
        <v>470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101.67000000000007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398.19999999999982</v>
      </c>
      <c r="H196" s="8"/>
      <c r="I196" s="8" t="s">
        <v>185</v>
      </c>
      <c r="J196" s="9"/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55.5</v>
      </c>
      <c r="H198" s="8"/>
      <c r="I198" s="8" t="s">
        <v>154</v>
      </c>
      <c r="J198" s="9"/>
      <c r="K198" s="8"/>
      <c r="L198" s="8"/>
    </row>
    <row r="199" spans="4:12" x14ac:dyDescent="0.25">
      <c r="D199" s="12" t="s">
        <v>60</v>
      </c>
      <c r="E199" s="10">
        <f>yobel!J107</f>
        <v>34.799999999999955</v>
      </c>
      <c r="H199" s="8"/>
      <c r="I199" s="8" t="s">
        <v>153</v>
      </c>
      <c r="J199" s="9">
        <v>200</v>
      </c>
      <c r="K199" s="8"/>
      <c r="L199" s="8"/>
    </row>
    <row r="200" spans="4:12" x14ac:dyDescent="0.25">
      <c r="D200" s="12" t="s">
        <v>61</v>
      </c>
      <c r="E200" s="10">
        <f>holtrans!J71</f>
        <v>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nestle!I267</f>
        <v>935.57999999999993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 t="s">
        <v>352</v>
      </c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GASTOS'!L42</f>
        <v>443.03</v>
      </c>
      <c r="K203" s="8"/>
      <c r="L203" s="8"/>
    </row>
    <row r="204" spans="4:12" x14ac:dyDescent="0.25">
      <c r="D204" s="12" t="s">
        <v>64</v>
      </c>
      <c r="E204" s="10">
        <f>Alrimala!I87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1.7325000000000159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Ester'!I130</f>
        <v>212.89999999999964</v>
      </c>
      <c r="H206" s="8"/>
      <c r="I206" s="8" t="s">
        <v>594</v>
      </c>
      <c r="J206" s="9"/>
      <c r="K206" s="8"/>
      <c r="L206" s="8"/>
    </row>
    <row r="207" spans="4:12" x14ac:dyDescent="0.25">
      <c r="D207" s="12" t="s">
        <v>360</v>
      </c>
      <c r="E207" s="10">
        <f>sear!J112</f>
        <v>0</v>
      </c>
      <c r="H207" s="8"/>
      <c r="I207" s="8" t="s">
        <v>294</v>
      </c>
      <c r="J207" s="9"/>
      <c r="K207" s="8"/>
      <c r="L207" s="8"/>
    </row>
    <row r="208" spans="4:12" x14ac:dyDescent="0.25">
      <c r="D208" s="12" t="s">
        <v>204</v>
      </c>
      <c r="E208" s="10">
        <f>'OTROS CLIENTES 2.'!J112</f>
        <v>47.549999999999955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10">
        <f>IESS!J50</f>
        <v>763.18</v>
      </c>
      <c r="H216" s="258" t="s">
        <v>40</v>
      </c>
      <c r="I216" s="259"/>
      <c r="J216" s="65">
        <f>SUM(J193:J215)</f>
        <v>1749.4</v>
      </c>
      <c r="K216" s="8"/>
      <c r="L216" s="8"/>
    </row>
    <row r="217" spans="4:12" x14ac:dyDescent="0.25">
      <c r="D217" s="263" t="s">
        <v>67</v>
      </c>
      <c r="E217" s="271">
        <f>SUM(E194:E216)</f>
        <v>3674.6132999999991</v>
      </c>
    </row>
    <row r="218" spans="4:12" x14ac:dyDescent="0.25">
      <c r="D218" s="264"/>
      <c r="E218" s="272"/>
    </row>
    <row r="220" spans="4:12" x14ac:dyDescent="0.25">
      <c r="I220" s="260" t="s">
        <v>46</v>
      </c>
      <c r="J220" s="260"/>
      <c r="K220" s="260"/>
    </row>
    <row r="221" spans="4:12" x14ac:dyDescent="0.25">
      <c r="D221" s="64" t="s">
        <v>46</v>
      </c>
      <c r="H221" s="261" t="s">
        <v>93</v>
      </c>
      <c r="I221" s="261"/>
      <c r="J221" s="261"/>
      <c r="K221" s="261"/>
      <c r="L221" s="261"/>
    </row>
    <row r="222" spans="4:12" x14ac:dyDescent="0.25">
      <c r="D222" s="262" t="s">
        <v>93</v>
      </c>
      <c r="E222" s="2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Ester'!I246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sear!J238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63" t="s">
        <v>67</v>
      </c>
      <c r="E246" s="265">
        <f>SUM(E224:E244)</f>
        <v>0</v>
      </c>
      <c r="H246" s="258" t="s">
        <v>40</v>
      </c>
      <c r="I246" s="259"/>
      <c r="J246" s="65">
        <f>SUM(J223:J245)</f>
        <v>0</v>
      </c>
      <c r="K246" s="8"/>
      <c r="L246" s="8"/>
    </row>
    <row r="247" spans="4:12" x14ac:dyDescent="0.25">
      <c r="D247" s="264"/>
      <c r="E247" s="266"/>
    </row>
    <row r="250" spans="4:12" x14ac:dyDescent="0.25">
      <c r="I250" s="260" t="s">
        <v>46</v>
      </c>
      <c r="J250" s="260"/>
      <c r="K250" s="260"/>
    </row>
    <row r="251" spans="4:12" x14ac:dyDescent="0.25">
      <c r="D251" s="64" t="s">
        <v>46</v>
      </c>
      <c r="H251" s="261" t="s">
        <v>94</v>
      </c>
      <c r="I251" s="261"/>
      <c r="J251" s="261"/>
      <c r="K251" s="261"/>
      <c r="L251" s="261"/>
    </row>
    <row r="252" spans="4:12" x14ac:dyDescent="0.25">
      <c r="D252" s="262" t="s">
        <v>94</v>
      </c>
      <c r="E252" s="2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Ester'!I276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sear!J268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63" t="s">
        <v>67</v>
      </c>
      <c r="E276" s="265">
        <f>SUM(E254:E274)</f>
        <v>0</v>
      </c>
      <c r="H276" s="258" t="s">
        <v>40</v>
      </c>
      <c r="I276" s="259"/>
      <c r="J276" s="65">
        <f>SUM(J253:J275)</f>
        <v>0</v>
      </c>
      <c r="K276" s="8"/>
      <c r="L276" s="8"/>
    </row>
    <row r="277" spans="4:12" x14ac:dyDescent="0.25">
      <c r="D277" s="264"/>
      <c r="E277" s="266"/>
    </row>
    <row r="281" spans="4:12" x14ac:dyDescent="0.25">
      <c r="I281" s="260" t="s">
        <v>46</v>
      </c>
      <c r="J281" s="260"/>
      <c r="K281" s="260"/>
    </row>
    <row r="282" spans="4:12" x14ac:dyDescent="0.25">
      <c r="D282" s="64" t="s">
        <v>46</v>
      </c>
      <c r="H282" s="261" t="s">
        <v>99</v>
      </c>
      <c r="I282" s="261"/>
      <c r="J282" s="261"/>
      <c r="K282" s="261"/>
      <c r="L282" s="261"/>
    </row>
    <row r="283" spans="4:12" x14ac:dyDescent="0.25">
      <c r="D283" s="262" t="s">
        <v>99</v>
      </c>
      <c r="E283" s="2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Ester'!I307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63" t="s">
        <v>67</v>
      </c>
      <c r="E307" s="265">
        <f>SUM(E285:E305)</f>
        <v>0</v>
      </c>
      <c r="H307" s="258" t="s">
        <v>40</v>
      </c>
      <c r="I307" s="259"/>
      <c r="J307" s="65">
        <f>SUM(J284:J306)</f>
        <v>0</v>
      </c>
      <c r="K307" s="8"/>
      <c r="L307" s="8"/>
    </row>
    <row r="308" spans="4:12" x14ac:dyDescent="0.25">
      <c r="D308" s="264"/>
      <c r="E308" s="266"/>
    </row>
    <row r="312" spans="4:12" x14ac:dyDescent="0.25">
      <c r="I312" s="260" t="s">
        <v>46</v>
      </c>
      <c r="J312" s="260"/>
      <c r="K312" s="260"/>
    </row>
    <row r="313" spans="4:12" x14ac:dyDescent="0.25">
      <c r="D313" s="64" t="s">
        <v>46</v>
      </c>
      <c r="H313" s="261" t="s">
        <v>96</v>
      </c>
      <c r="I313" s="261"/>
      <c r="J313" s="261"/>
      <c r="K313" s="261"/>
      <c r="L313" s="261"/>
    </row>
    <row r="314" spans="4:12" x14ac:dyDescent="0.25">
      <c r="D314" s="262" t="s">
        <v>96</v>
      </c>
      <c r="E314" s="262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Ester'!I338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63" t="s">
        <v>67</v>
      </c>
      <c r="E338" s="265">
        <f>SUM(E316:E336)</f>
        <v>0</v>
      </c>
      <c r="H338" s="258" t="s">
        <v>40</v>
      </c>
      <c r="I338" s="259"/>
      <c r="J338" s="65">
        <f>SUM(J315:J337)</f>
        <v>0</v>
      </c>
      <c r="K338" s="8"/>
      <c r="L338" s="8"/>
    </row>
    <row r="339" spans="4:12" x14ac:dyDescent="0.25">
      <c r="D339" s="264"/>
      <c r="E339" s="266"/>
    </row>
    <row r="343" spans="4:12" x14ac:dyDescent="0.25">
      <c r="I343" s="260" t="s">
        <v>46</v>
      </c>
      <c r="J343" s="260"/>
      <c r="K343" s="260"/>
    </row>
    <row r="344" spans="4:12" x14ac:dyDescent="0.25">
      <c r="D344" s="64" t="s">
        <v>46</v>
      </c>
      <c r="H344" s="261" t="s">
        <v>0</v>
      </c>
      <c r="I344" s="261"/>
      <c r="J344" s="261"/>
      <c r="K344" s="261"/>
      <c r="L344" s="261"/>
    </row>
    <row r="345" spans="4:12" x14ac:dyDescent="0.25">
      <c r="D345" s="262" t="s">
        <v>0</v>
      </c>
      <c r="E345" s="262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Ester'!I369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63" t="s">
        <v>67</v>
      </c>
      <c r="E369" s="265">
        <f>SUM(E347:E367)</f>
        <v>0</v>
      </c>
      <c r="H369" s="258" t="s">
        <v>40</v>
      </c>
      <c r="I369" s="259"/>
      <c r="J369" s="65">
        <f>SUM(J346:J368)</f>
        <v>0</v>
      </c>
      <c r="K369" s="8"/>
      <c r="L369" s="8"/>
    </row>
    <row r="370" spans="4:12" x14ac:dyDescent="0.25">
      <c r="D370" s="264"/>
      <c r="E370" s="266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6"/>
  <sheetViews>
    <sheetView workbookViewId="0">
      <selection activeCell="L18" sqref="L18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</cols>
  <sheetData>
    <row r="1" spans="2:14" ht="32.450000000000003" x14ac:dyDescent="0.55000000000000004">
      <c r="G1" s="273" t="s">
        <v>102</v>
      </c>
      <c r="H1" s="273"/>
      <c r="I1" s="273"/>
      <c r="J1" s="273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222">
        <f>utilidad!E32</f>
        <v>4479.1264000000001</v>
      </c>
      <c r="D3" s="222">
        <f>utilidad!E63</f>
        <v>4489.0032000000001</v>
      </c>
      <c r="E3" s="222">
        <f>utilidad!E94</f>
        <v>4905.3713000000007</v>
      </c>
      <c r="F3" s="222">
        <f>utilidad!E126</f>
        <v>4954.3834999999999</v>
      </c>
      <c r="G3" s="222">
        <f>utilidad!E156</f>
        <v>5152.3458999999993</v>
      </c>
      <c r="H3" s="222">
        <f>utilidad!E187</f>
        <v>5361.7755000000006</v>
      </c>
      <c r="I3" s="222">
        <f>utilidad!E217</f>
        <v>3674.6132999999991</v>
      </c>
      <c r="J3" s="222">
        <f>utilidad!E246</f>
        <v>0</v>
      </c>
      <c r="K3" s="222">
        <f>utilidad!E276</f>
        <v>0</v>
      </c>
      <c r="L3" s="222">
        <f>utilidad!E307</f>
        <v>0</v>
      </c>
      <c r="M3" s="222">
        <f>utilidad!E338</f>
        <v>0</v>
      </c>
      <c r="N3" s="222">
        <f>utilidad!E369</f>
        <v>0</v>
      </c>
    </row>
    <row r="4" spans="2:14" ht="14.45" x14ac:dyDescent="0.3">
      <c r="B4" s="64"/>
      <c r="C4" s="222"/>
      <c r="D4" s="222"/>
      <c r="E4" s="222"/>
      <c r="F4" s="222"/>
      <c r="G4" s="222"/>
      <c r="H4" s="222"/>
      <c r="I4" s="222"/>
      <c r="J4" s="222"/>
      <c r="K4" s="222"/>
      <c r="L4" s="222"/>
      <c r="M4" s="222"/>
      <c r="N4" s="222"/>
    </row>
    <row r="5" spans="2:14" ht="14.45" x14ac:dyDescent="0.3">
      <c r="B5" s="64"/>
      <c r="C5" s="222"/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</row>
    <row r="6" spans="2:14" ht="14.45" x14ac:dyDescent="0.3">
      <c r="B6" s="64" t="s">
        <v>106</v>
      </c>
      <c r="C6" s="223">
        <f>SUM(C3:C5)</f>
        <v>4479.1264000000001</v>
      </c>
      <c r="D6" s="223">
        <f t="shared" ref="D6:N6" si="0">SUM(D3:D5)</f>
        <v>4489.0032000000001</v>
      </c>
      <c r="E6" s="223">
        <f t="shared" si="0"/>
        <v>4905.3713000000007</v>
      </c>
      <c r="F6" s="223">
        <f t="shared" si="0"/>
        <v>4954.3834999999999</v>
      </c>
      <c r="G6" s="223">
        <f t="shared" si="0"/>
        <v>5152.3458999999993</v>
      </c>
      <c r="H6" s="223">
        <f t="shared" si="0"/>
        <v>5361.7755000000006</v>
      </c>
      <c r="I6" s="223">
        <f t="shared" si="0"/>
        <v>3674.6132999999991</v>
      </c>
      <c r="J6" s="223">
        <f t="shared" si="0"/>
        <v>0</v>
      </c>
      <c r="K6" s="223">
        <f t="shared" si="0"/>
        <v>0</v>
      </c>
      <c r="L6" s="223">
        <f t="shared" si="0"/>
        <v>0</v>
      </c>
      <c r="M6" s="223">
        <f t="shared" si="0"/>
        <v>0</v>
      </c>
      <c r="N6" s="223">
        <f t="shared" si="0"/>
        <v>0</v>
      </c>
    </row>
    <row r="7" spans="2:14" ht="14.45" x14ac:dyDescent="0.3">
      <c r="B7" s="64"/>
      <c r="C7" s="213"/>
      <c r="D7" s="213"/>
      <c r="E7" s="213"/>
      <c r="F7" s="213"/>
      <c r="G7" s="213"/>
      <c r="H7" s="213"/>
      <c r="I7" s="213"/>
      <c r="J7" s="213"/>
      <c r="K7" s="213"/>
      <c r="L7" s="213"/>
      <c r="M7" s="213"/>
      <c r="N7" s="213"/>
    </row>
    <row r="8" spans="2:14" ht="14.45" x14ac:dyDescent="0.3">
      <c r="B8" s="64" t="s">
        <v>105</v>
      </c>
      <c r="C8" s="224">
        <f>utilidad!J32</f>
        <v>3313.67</v>
      </c>
      <c r="D8" s="224">
        <f>utilidad!J64</f>
        <v>3776.38</v>
      </c>
      <c r="E8" s="224">
        <f>utilidad!J94</f>
        <v>3693.35</v>
      </c>
      <c r="F8" s="224">
        <f>utilidad!J125</f>
        <v>3644.8100000000004</v>
      </c>
      <c r="G8" s="224">
        <f>utilidad!J156</f>
        <v>4130.47</v>
      </c>
      <c r="H8" s="224">
        <f>utilidad!J186</f>
        <v>3760.8699999999994</v>
      </c>
      <c r="I8" s="224">
        <f>utilidad!J216</f>
        <v>1749.4</v>
      </c>
      <c r="J8" s="224">
        <f>utilidad!J246</f>
        <v>0</v>
      </c>
      <c r="K8" s="224">
        <f>utilidad!J276</f>
        <v>0</v>
      </c>
      <c r="L8" s="224">
        <f>utilidad!J307</f>
        <v>0</v>
      </c>
      <c r="M8" s="224">
        <f>utilidad!J338</f>
        <v>0</v>
      </c>
      <c r="N8" s="224">
        <f>utilidad!J369</f>
        <v>0</v>
      </c>
    </row>
    <row r="9" spans="2:14" ht="14.45" x14ac:dyDescent="0.3">
      <c r="B9" s="64"/>
      <c r="C9" s="224"/>
      <c r="D9" s="224"/>
      <c r="E9" s="224"/>
      <c r="F9" s="224"/>
      <c r="G9" s="224"/>
      <c r="H9" s="224"/>
      <c r="I9" s="224"/>
      <c r="J9" s="224"/>
      <c r="K9" s="224"/>
      <c r="L9" s="224"/>
      <c r="M9" s="224"/>
      <c r="N9" s="224"/>
    </row>
    <row r="10" spans="2:14" ht="14.45" x14ac:dyDescent="0.3">
      <c r="B10" s="64"/>
      <c r="C10" s="224"/>
      <c r="D10" s="224"/>
      <c r="E10" s="224"/>
      <c r="F10" s="224"/>
      <c r="G10" s="224"/>
      <c r="H10" s="224"/>
      <c r="I10" s="224"/>
      <c r="J10" s="224"/>
      <c r="K10" s="224"/>
      <c r="L10" s="224"/>
      <c r="M10" s="224"/>
      <c r="N10" s="224"/>
    </row>
    <row r="11" spans="2:14" x14ac:dyDescent="0.25">
      <c r="B11" s="64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</row>
    <row r="12" spans="2:14" x14ac:dyDescent="0.25">
      <c r="B12" s="64" t="s">
        <v>107</v>
      </c>
      <c r="C12" s="225">
        <f>SUM(C8:C11)</f>
        <v>3313.67</v>
      </c>
      <c r="D12" s="225">
        <f>SUM(D8:D11)</f>
        <v>3776.38</v>
      </c>
      <c r="E12" s="225">
        <f t="shared" ref="E12:F12" si="1">SUM(E8:E11)</f>
        <v>3693.35</v>
      </c>
      <c r="F12" s="225">
        <f t="shared" si="1"/>
        <v>3644.8100000000004</v>
      </c>
      <c r="G12" s="225">
        <f t="shared" ref="G12" si="2">SUM(G8:G11)</f>
        <v>4130.47</v>
      </c>
      <c r="H12" s="225">
        <f t="shared" ref="H12" si="3">SUM(H8:H11)</f>
        <v>3760.8699999999994</v>
      </c>
      <c r="I12" s="225">
        <f t="shared" ref="I12" si="4">SUM(I8:I11)</f>
        <v>1749.4</v>
      </c>
      <c r="J12" s="225">
        <f t="shared" ref="J12" si="5">SUM(J8:J11)</f>
        <v>0</v>
      </c>
      <c r="K12" s="225">
        <f t="shared" ref="K12" si="6">SUM(K8:K11)</f>
        <v>0</v>
      </c>
      <c r="L12" s="225">
        <f t="shared" ref="L12" si="7">SUM(L8:L11)</f>
        <v>0</v>
      </c>
      <c r="M12" s="225">
        <f t="shared" ref="M12" si="8">SUM(M8:M11)</f>
        <v>0</v>
      </c>
      <c r="N12" s="225">
        <f t="shared" ref="N12" si="9">SUM(N8:N11)</f>
        <v>0</v>
      </c>
    </row>
    <row r="13" spans="2:14" x14ac:dyDescent="0.25">
      <c r="B13" s="64"/>
      <c r="J13" s="213"/>
      <c r="K13" s="213"/>
      <c r="L13" s="213"/>
      <c r="M13" s="213"/>
      <c r="N13" s="213"/>
    </row>
    <row r="14" spans="2:14" x14ac:dyDescent="0.25">
      <c r="B14" s="64"/>
      <c r="J14" s="213"/>
      <c r="K14" s="213"/>
      <c r="L14" s="213"/>
      <c r="M14" s="213"/>
      <c r="N14" s="213"/>
    </row>
    <row r="15" spans="2:14" ht="18.75" x14ac:dyDescent="0.3">
      <c r="B15" s="64" t="s">
        <v>50</v>
      </c>
      <c r="C15" s="221">
        <f>C6-C12</f>
        <v>1165.4564</v>
      </c>
      <c r="D15" s="221">
        <f>D6-D8</f>
        <v>712.6232</v>
      </c>
      <c r="E15" s="221">
        <f t="shared" ref="E15:N15" si="10">E6-E8</f>
        <v>1212.0213000000008</v>
      </c>
      <c r="F15" s="221">
        <f t="shared" si="10"/>
        <v>1309.5734999999995</v>
      </c>
      <c r="G15" s="221">
        <f t="shared" si="10"/>
        <v>1021.8758999999991</v>
      </c>
      <c r="H15" s="221">
        <f t="shared" si="10"/>
        <v>1600.9055000000012</v>
      </c>
      <c r="I15" s="221">
        <f t="shared" si="10"/>
        <v>1925.213299999999</v>
      </c>
      <c r="J15" s="221">
        <f t="shared" si="10"/>
        <v>0</v>
      </c>
      <c r="K15" s="221">
        <f t="shared" si="10"/>
        <v>0</v>
      </c>
      <c r="L15" s="221">
        <f t="shared" si="10"/>
        <v>0</v>
      </c>
      <c r="M15" s="221">
        <f t="shared" si="10"/>
        <v>0</v>
      </c>
      <c r="N15" s="221">
        <f t="shared" si="10"/>
        <v>0</v>
      </c>
    </row>
    <row r="16" spans="2:14" x14ac:dyDescent="0.25">
      <c r="C16" s="213"/>
      <c r="D16" s="213"/>
      <c r="E16" s="213"/>
      <c r="F16" s="213"/>
      <c r="G16" s="213"/>
      <c r="H16" s="213"/>
      <c r="I16" s="213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6"/>
  <sheetViews>
    <sheetView workbookViewId="0">
      <selection activeCell="G9" sqref="G9"/>
    </sheetView>
  </sheetViews>
  <sheetFormatPr baseColWidth="10" defaultRowHeight="15" x14ac:dyDescent="0.25"/>
  <cols>
    <col min="2" max="2" width="16.42578125" customWidth="1"/>
    <col min="4" max="4" width="8.5703125" customWidth="1"/>
    <col min="5" max="5" width="8.85546875" customWidth="1"/>
    <col min="8" max="8" width="8.28515625" customWidth="1"/>
  </cols>
  <sheetData>
    <row r="1" spans="1:10" ht="26.25" x14ac:dyDescent="0.4">
      <c r="C1" s="241" t="s">
        <v>92</v>
      </c>
      <c r="D1" s="241"/>
      <c r="E1" s="241"/>
    </row>
    <row r="2" spans="1:10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5" t="s">
        <v>10</v>
      </c>
    </row>
    <row r="3" spans="1:10" x14ac:dyDescent="0.25">
      <c r="A3" s="7">
        <v>45114</v>
      </c>
      <c r="B3" s="8" t="s">
        <v>149</v>
      </c>
      <c r="C3" s="8" t="s">
        <v>365</v>
      </c>
      <c r="D3" s="8" t="s">
        <v>131</v>
      </c>
      <c r="E3" s="123">
        <v>30331501</v>
      </c>
      <c r="F3" s="14">
        <v>230</v>
      </c>
      <c r="G3" s="8" t="s">
        <v>133</v>
      </c>
      <c r="H3" s="8"/>
      <c r="I3" s="27">
        <v>210</v>
      </c>
      <c r="J3" s="8">
        <v>625</v>
      </c>
    </row>
    <row r="4" spans="1:10" x14ac:dyDescent="0.25">
      <c r="A4" s="7">
        <v>45117</v>
      </c>
      <c r="B4" s="8" t="s">
        <v>570</v>
      </c>
      <c r="C4" s="8" t="s">
        <v>365</v>
      </c>
      <c r="D4" s="8" t="s">
        <v>696</v>
      </c>
      <c r="E4" s="220">
        <v>30331490</v>
      </c>
      <c r="F4" s="14">
        <v>241.92</v>
      </c>
      <c r="G4" s="8" t="s">
        <v>126</v>
      </c>
      <c r="H4" s="8"/>
      <c r="I4" s="27">
        <v>210</v>
      </c>
      <c r="J4" s="8">
        <v>625</v>
      </c>
    </row>
    <row r="5" spans="1:10" x14ac:dyDescent="0.25">
      <c r="A5" s="7">
        <v>45124</v>
      </c>
      <c r="B5" s="8" t="s">
        <v>570</v>
      </c>
      <c r="C5" s="8" t="s">
        <v>365</v>
      </c>
      <c r="D5" s="8" t="s">
        <v>131</v>
      </c>
      <c r="E5" s="123">
        <v>30331830</v>
      </c>
      <c r="F5" s="14">
        <v>230</v>
      </c>
      <c r="G5" s="8" t="s">
        <v>126</v>
      </c>
      <c r="H5" s="8"/>
      <c r="I5" s="27">
        <v>210</v>
      </c>
      <c r="J5" s="8">
        <v>625</v>
      </c>
    </row>
    <row r="6" spans="1:10" x14ac:dyDescent="0.25">
      <c r="F6" s="50">
        <f>SUM(F3:F5)</f>
        <v>701.92</v>
      </c>
      <c r="I6" s="50">
        <f>SUM(I3:I5)</f>
        <v>630</v>
      </c>
    </row>
  </sheetData>
  <mergeCells count="1">
    <mergeCell ref="C1:E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29" zoomScale="115" zoomScaleNormal="115" workbookViewId="0">
      <selection activeCell="A137" sqref="A137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4.5703125" customWidth="1"/>
    <col min="23" max="23" width="4.28515625" customWidth="1"/>
    <col min="24" max="24" width="9.28515625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35" t="s">
        <v>18</v>
      </c>
      <c r="F38" s="236"/>
      <c r="G38" s="236"/>
      <c r="H38" s="237"/>
      <c r="I38" s="18">
        <f>F37-I36</f>
        <v>73.396400000000085</v>
      </c>
      <c r="J38" s="17"/>
      <c r="R38" s="235" t="s">
        <v>18</v>
      </c>
      <c r="S38" s="236"/>
      <c r="T38" s="236"/>
      <c r="U38" s="237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35" t="s">
        <v>18</v>
      </c>
      <c r="F80" s="236"/>
      <c r="G80" s="236"/>
      <c r="H80" s="237"/>
      <c r="I80" s="18">
        <f>F79-I78</f>
        <v>116.23340000000007</v>
      </c>
      <c r="R80" s="235" t="s">
        <v>18</v>
      </c>
      <c r="S80" s="236"/>
      <c r="T80" s="236"/>
      <c r="U80" s="23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9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9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35" t="s">
        <v>18</v>
      </c>
      <c r="F123" s="236"/>
      <c r="G123" s="236"/>
      <c r="H123" s="237"/>
      <c r="I123" s="18">
        <f>F122-I121</f>
        <v>61.100000000000023</v>
      </c>
      <c r="R123" s="235" t="s">
        <v>18</v>
      </c>
      <c r="S123" s="236"/>
      <c r="T123" s="236"/>
      <c r="U123" s="23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6">
        <v>16050</v>
      </c>
      <c r="F133" s="14">
        <v>230</v>
      </c>
      <c r="G133" s="8" t="s">
        <v>129</v>
      </c>
      <c r="H133" s="8"/>
      <c r="I133" s="27">
        <v>210</v>
      </c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>
        <v>45108</v>
      </c>
      <c r="B134" s="8" t="s">
        <v>194</v>
      </c>
      <c r="C134" s="8" t="s">
        <v>365</v>
      </c>
      <c r="D134" s="8" t="s">
        <v>691</v>
      </c>
      <c r="E134" s="26">
        <v>16050</v>
      </c>
      <c r="F134" s="14">
        <v>230</v>
      </c>
      <c r="G134" s="8" t="s">
        <v>139</v>
      </c>
      <c r="H134" s="8"/>
      <c r="I134" s="27">
        <v>210</v>
      </c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20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35" t="s">
        <v>18</v>
      </c>
      <c r="F168" s="236"/>
      <c r="G168" s="236"/>
      <c r="H168" s="237"/>
      <c r="I168" s="18">
        <f>F167-I166</f>
        <v>100.30079999999998</v>
      </c>
      <c r="R168" s="235" t="s">
        <v>18</v>
      </c>
      <c r="S168" s="236"/>
      <c r="T168" s="236"/>
      <c r="U168" s="237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35" t="s">
        <v>18</v>
      </c>
      <c r="F211" s="236"/>
      <c r="G211" s="236"/>
      <c r="H211" s="237"/>
      <c r="I211" s="18">
        <f>F210-I209</f>
        <v>0</v>
      </c>
      <c r="R211" s="235" t="s">
        <v>18</v>
      </c>
      <c r="S211" s="236"/>
      <c r="T211" s="236"/>
      <c r="U211" s="237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35" t="s">
        <v>18</v>
      </c>
      <c r="F254" s="236"/>
      <c r="G254" s="236"/>
      <c r="H254" s="237"/>
      <c r="I254" s="18">
        <f>F253-I252</f>
        <v>0</v>
      </c>
      <c r="R254" s="235" t="s">
        <v>18</v>
      </c>
      <c r="S254" s="236"/>
      <c r="T254" s="236"/>
      <c r="U254" s="237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85"/>
  <sheetViews>
    <sheetView topLeftCell="A162" zoomScale="160" zoomScaleNormal="160" workbookViewId="0">
      <selection activeCell="F169" sqref="F169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39" t="s">
        <v>24</v>
      </c>
      <c r="C1" s="239"/>
      <c r="D1" s="239"/>
      <c r="E1" s="239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35" t="s">
        <v>18</v>
      </c>
      <c r="G24" s="236"/>
      <c r="H24" s="236"/>
      <c r="I24" s="237"/>
      <c r="J24" s="30">
        <f>G23-J22</f>
        <v>0</v>
      </c>
    </row>
    <row r="29" spans="1:10" ht="27.6" x14ac:dyDescent="0.45">
      <c r="B29" s="239" t="s">
        <v>87</v>
      </c>
      <c r="C29" s="239"/>
      <c r="D29" s="239"/>
      <c r="E29" s="239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35" t="s">
        <v>18</v>
      </c>
      <c r="G52" s="236"/>
      <c r="H52" s="236"/>
      <c r="I52" s="237"/>
      <c r="J52" s="30">
        <f>G51-J50</f>
        <v>17</v>
      </c>
    </row>
    <row r="56" spans="1:10" ht="27.6" x14ac:dyDescent="0.45">
      <c r="B56" s="239" t="s">
        <v>88</v>
      </c>
      <c r="C56" s="239"/>
      <c r="D56" s="239"/>
      <c r="E56" s="239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35" t="s">
        <v>18</v>
      </c>
      <c r="G79" s="236"/>
      <c r="H79" s="236"/>
      <c r="I79" s="237"/>
      <c r="J79" s="30">
        <f>G78-J77</f>
        <v>88.300400000000081</v>
      </c>
    </row>
    <row r="82" spans="1:10" ht="27.6" x14ac:dyDescent="0.45">
      <c r="B82" s="239" t="s">
        <v>498</v>
      </c>
      <c r="C82" s="239"/>
      <c r="D82" s="239"/>
      <c r="E82" s="239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ht="14.45" x14ac:dyDescent="0.3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ht="14.45" x14ac:dyDescent="0.3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ht="14.45" x14ac:dyDescent="0.3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ht="14.45" x14ac:dyDescent="0.3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35" t="s">
        <v>18</v>
      </c>
      <c r="G105" s="236"/>
      <c r="H105" s="236"/>
      <c r="I105" s="237"/>
      <c r="J105" s="30">
        <f>G104-J103</f>
        <v>0</v>
      </c>
    </row>
    <row r="108" spans="1:10" ht="27.6" x14ac:dyDescent="0.45">
      <c r="B108" s="239" t="s">
        <v>97</v>
      </c>
      <c r="C108" s="239"/>
      <c r="D108" s="239"/>
      <c r="E108" s="239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35" t="s">
        <v>18</v>
      </c>
      <c r="G131" s="236"/>
      <c r="H131" s="236"/>
      <c r="I131" s="237"/>
      <c r="J131" s="30">
        <f>G130-J129</f>
        <v>41.5</v>
      </c>
    </row>
    <row r="136" spans="1:10" ht="27" x14ac:dyDescent="0.35">
      <c r="B136" s="239" t="s">
        <v>610</v>
      </c>
      <c r="C136" s="239"/>
      <c r="D136" s="239"/>
      <c r="E136" s="239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35" t="s">
        <v>18</v>
      </c>
      <c r="G159" s="236"/>
      <c r="H159" s="236"/>
      <c r="I159" s="237"/>
      <c r="J159" s="30">
        <f>G158-J157</f>
        <v>-16.74249999999995</v>
      </c>
    </row>
    <row r="162" spans="1:10" ht="27" x14ac:dyDescent="0.35">
      <c r="B162" s="239" t="s">
        <v>92</v>
      </c>
      <c r="C162" s="239"/>
      <c r="D162" s="239"/>
      <c r="E162" s="239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/>
      <c r="B167" s="8"/>
      <c r="C167" s="8"/>
      <c r="D167" s="8"/>
      <c r="E167" s="8"/>
      <c r="F167" s="127"/>
      <c r="G167" s="191"/>
      <c r="H167" s="128"/>
      <c r="I167" s="92"/>
      <c r="J167" s="14"/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450</v>
      </c>
      <c r="H183" s="14"/>
      <c r="I183" s="14"/>
      <c r="J183" s="14">
        <f>SUM(J164:J182)</f>
        <v>390</v>
      </c>
    </row>
    <row r="184" spans="1:10" x14ac:dyDescent="0.25">
      <c r="F184" s="12" t="s">
        <v>17</v>
      </c>
      <c r="G184" s="13">
        <f>G183*0.99</f>
        <v>445.5</v>
      </c>
    </row>
    <row r="185" spans="1:10" x14ac:dyDescent="0.25">
      <c r="F185" s="235" t="s">
        <v>18</v>
      </c>
      <c r="G185" s="236"/>
      <c r="H185" s="236"/>
      <c r="I185" s="237"/>
      <c r="J185" s="30">
        <f>G184-J183</f>
        <v>55.5</v>
      </c>
    </row>
  </sheetData>
  <mergeCells count="14">
    <mergeCell ref="B162:E162"/>
    <mergeCell ref="F185:I185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9" zoomScale="112" zoomScaleNormal="112" workbookViewId="0">
      <selection activeCell="F90" sqref="F90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39" t="s">
        <v>24</v>
      </c>
      <c r="C1" s="239"/>
      <c r="D1" s="239"/>
      <c r="E1" s="239"/>
      <c r="N1" s="239" t="s">
        <v>87</v>
      </c>
      <c r="O1" s="239"/>
      <c r="P1" s="239"/>
      <c r="Q1" s="239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35" t="s">
        <v>18</v>
      </c>
      <c r="G24" s="236"/>
      <c r="H24" s="236"/>
      <c r="I24" s="237"/>
      <c r="J24" s="30">
        <f>G23-J22</f>
        <v>43.5</v>
      </c>
      <c r="R24" s="235" t="s">
        <v>18</v>
      </c>
      <c r="S24" s="236"/>
      <c r="T24" s="236"/>
      <c r="U24" s="237"/>
      <c r="V24" s="30">
        <f>S23-V22</f>
        <v>26.100000000000023</v>
      </c>
    </row>
    <row r="29" spans="1:22" ht="27.6" x14ac:dyDescent="0.45">
      <c r="B29" s="239" t="s">
        <v>88</v>
      </c>
      <c r="C29" s="239"/>
      <c r="D29" s="239"/>
      <c r="E29" s="239"/>
      <c r="N29" s="239" t="s">
        <v>89</v>
      </c>
      <c r="O29" s="239"/>
      <c r="P29" s="239"/>
      <c r="Q29" s="239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35" t="s">
        <v>18</v>
      </c>
      <c r="G52" s="236"/>
      <c r="H52" s="236"/>
      <c r="I52" s="237"/>
      <c r="J52" s="30">
        <f>G51-J50</f>
        <v>92.650000000000091</v>
      </c>
      <c r="R52" s="235" t="s">
        <v>18</v>
      </c>
      <c r="S52" s="236"/>
      <c r="T52" s="236"/>
      <c r="U52" s="237"/>
      <c r="V52" s="30">
        <f>S51-V50</f>
        <v>83.200000000000045</v>
      </c>
    </row>
    <row r="57" spans="1:22" ht="27" x14ac:dyDescent="0.35">
      <c r="B57" s="239" t="s">
        <v>97</v>
      </c>
      <c r="C57" s="239"/>
      <c r="D57" s="239"/>
      <c r="E57" s="239"/>
      <c r="N57" s="239" t="s">
        <v>91</v>
      </c>
      <c r="O57" s="239"/>
      <c r="P57" s="239"/>
      <c r="Q57" s="239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35" t="s">
        <v>18</v>
      </c>
      <c r="G80" s="236"/>
      <c r="H80" s="236"/>
      <c r="I80" s="237"/>
      <c r="J80" s="30">
        <f>G79-J78</f>
        <v>69.599999999999909</v>
      </c>
      <c r="R80" s="235" t="s">
        <v>18</v>
      </c>
      <c r="S80" s="236"/>
      <c r="T80" s="236"/>
      <c r="U80" s="237"/>
      <c r="V80" s="30">
        <f>S79-V78</f>
        <v>65.899999999999977</v>
      </c>
    </row>
    <row r="84" spans="1:22" ht="27" x14ac:dyDescent="0.35">
      <c r="B84" s="239" t="s">
        <v>92</v>
      </c>
      <c r="C84" s="239"/>
      <c r="D84" s="239"/>
      <c r="E84" s="239"/>
      <c r="N84" s="239" t="s">
        <v>93</v>
      </c>
      <c r="O84" s="239"/>
      <c r="P84" s="239"/>
      <c r="Q84" s="239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14"/>
      <c r="J86" s="14">
        <v>120</v>
      </c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14"/>
      <c r="J87" s="14">
        <v>120</v>
      </c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14"/>
      <c r="J88" s="14">
        <v>120</v>
      </c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14"/>
      <c r="J89" s="14">
        <v>120</v>
      </c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520</v>
      </c>
      <c r="H105" s="14"/>
      <c r="I105" s="14"/>
      <c r="J105" s="14">
        <f>SUM(J86:J104)</f>
        <v>480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514.79999999999995</v>
      </c>
      <c r="R106" s="12" t="s">
        <v>17</v>
      </c>
      <c r="S106" s="13">
        <f>S105*0.99</f>
        <v>0</v>
      </c>
    </row>
    <row r="107" spans="1:22" x14ac:dyDescent="0.25">
      <c r="F107" s="235" t="s">
        <v>18</v>
      </c>
      <c r="G107" s="236"/>
      <c r="H107" s="236"/>
      <c r="I107" s="237"/>
      <c r="J107" s="30">
        <f>G106-J105</f>
        <v>34.799999999999955</v>
      </c>
      <c r="R107" s="235" t="s">
        <v>18</v>
      </c>
      <c r="S107" s="236"/>
      <c r="T107" s="236"/>
      <c r="U107" s="237"/>
      <c r="V107" s="30">
        <f>S106-V105</f>
        <v>0</v>
      </c>
    </row>
    <row r="112" spans="1:22" ht="27" x14ac:dyDescent="0.35">
      <c r="B112" s="239" t="s">
        <v>94</v>
      </c>
      <c r="C112" s="239"/>
      <c r="D112" s="239"/>
      <c r="E112" s="239"/>
      <c r="N112" s="239" t="s">
        <v>99</v>
      </c>
      <c r="O112" s="239"/>
      <c r="P112" s="239"/>
      <c r="Q112" s="239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35" t="s">
        <v>18</v>
      </c>
      <c r="G135" s="236"/>
      <c r="H135" s="236"/>
      <c r="I135" s="237"/>
      <c r="J135" s="30">
        <f>G134-J133</f>
        <v>0</v>
      </c>
      <c r="R135" s="235" t="s">
        <v>18</v>
      </c>
      <c r="S135" s="236"/>
      <c r="T135" s="236"/>
      <c r="U135" s="237"/>
      <c r="V135" s="30">
        <f>S134-V133</f>
        <v>0</v>
      </c>
    </row>
    <row r="141" spans="1:22" ht="27" x14ac:dyDescent="0.35">
      <c r="B141" s="239" t="s">
        <v>96</v>
      </c>
      <c r="C141" s="239"/>
      <c r="D141" s="239"/>
      <c r="E141" s="239"/>
      <c r="N141" s="239" t="s">
        <v>0</v>
      </c>
      <c r="O141" s="239"/>
      <c r="P141" s="239"/>
      <c r="Q141" s="239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35" t="s">
        <v>18</v>
      </c>
      <c r="G164" s="236"/>
      <c r="H164" s="236"/>
      <c r="I164" s="237"/>
      <c r="J164" s="30">
        <f>G163-J162</f>
        <v>0</v>
      </c>
      <c r="R164" s="235" t="s">
        <v>18</v>
      </c>
      <c r="S164" s="236"/>
      <c r="T164" s="236"/>
      <c r="U164" s="237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479"/>
  <sheetViews>
    <sheetView topLeftCell="A225" zoomScale="115" zoomScaleNormal="115" workbookViewId="0">
      <selection activeCell="J226" sqref="J226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42" t="s">
        <v>18</v>
      </c>
      <c r="F63" s="243"/>
      <c r="G63" s="243"/>
      <c r="H63" s="244"/>
      <c r="I63" s="30">
        <f>G62-I61</f>
        <v>903.5</v>
      </c>
      <c r="J63" s="80"/>
      <c r="L63" s="8"/>
      <c r="M63" s="8"/>
      <c r="N63" s="8"/>
      <c r="O63" s="8"/>
      <c r="P63" s="242" t="s">
        <v>18</v>
      </c>
      <c r="Q63" s="243"/>
      <c r="R63" s="243"/>
      <c r="S63" s="244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41" t="s">
        <v>88</v>
      </c>
      <c r="D69" s="241"/>
      <c r="E69" s="241"/>
      <c r="N69" s="241" t="s">
        <v>89</v>
      </c>
      <c r="O69" s="241"/>
      <c r="P69" s="241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40" t="s">
        <v>538</v>
      </c>
      <c r="X84" s="240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40"/>
      <c r="X85" s="240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42" t="s">
        <v>18</v>
      </c>
      <c r="F131" s="243"/>
      <c r="G131" s="243"/>
      <c r="H131" s="244"/>
      <c r="I131" s="30">
        <f>G130-I129</f>
        <v>606</v>
      </c>
      <c r="J131" s="80"/>
      <c r="L131" s="8"/>
      <c r="M131" s="8"/>
      <c r="N131" s="8"/>
      <c r="O131" s="8"/>
      <c r="P131" s="242" t="s">
        <v>18</v>
      </c>
      <c r="Q131" s="243"/>
      <c r="R131" s="243"/>
      <c r="S131" s="244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41" t="s">
        <v>97</v>
      </c>
      <c r="D137" s="241"/>
      <c r="E137" s="241"/>
      <c r="N137" s="241" t="s">
        <v>91</v>
      </c>
      <c r="O137" s="241"/>
      <c r="P137" s="241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3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>IF(G151=175,150,IF(G151=250,200,0))</f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>IF(G154=175,150,IF(G154=250,200,0))</f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8">
        <v>8028608674</v>
      </c>
      <c r="R154" s="207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7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7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7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7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7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7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7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7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7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7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7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7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4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5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5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5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5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4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5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4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5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4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5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4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5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6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42" t="s">
        <v>18</v>
      </c>
      <c r="F199" s="243"/>
      <c r="G199" s="243"/>
      <c r="H199" s="244"/>
      <c r="I199" s="30">
        <f>G198-I197</f>
        <v>956.5</v>
      </c>
      <c r="J199" s="80"/>
      <c r="L199" s="8"/>
      <c r="M199" s="8"/>
      <c r="N199" s="8"/>
      <c r="O199" s="8"/>
      <c r="P199" s="242" t="s">
        <v>18</v>
      </c>
      <c r="Q199" s="243"/>
      <c r="R199" s="243"/>
      <c r="S199" s="244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41" t="s">
        <v>92</v>
      </c>
      <c r="D205" s="241"/>
      <c r="E205" s="241"/>
      <c r="N205" s="241" t="s">
        <v>93</v>
      </c>
      <c r="O205" s="241"/>
      <c r="P205" s="241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219">
        <v>8028678641</v>
      </c>
      <c r="G207" s="39">
        <v>250</v>
      </c>
      <c r="H207" s="14"/>
      <c r="I207" s="14">
        <v>200</v>
      </c>
      <c r="J207" s="218">
        <v>621</v>
      </c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219">
        <v>8028678632</v>
      </c>
      <c r="G208" s="39">
        <v>250</v>
      </c>
      <c r="H208" s="14"/>
      <c r="I208" s="14">
        <v>200</v>
      </c>
      <c r="J208" s="218">
        <v>621</v>
      </c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219">
        <v>8028678637</v>
      </c>
      <c r="G209" s="39">
        <v>250</v>
      </c>
      <c r="H209" s="14"/>
      <c r="I209" s="14">
        <v>200</v>
      </c>
      <c r="J209" s="218">
        <v>621</v>
      </c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219">
        <v>8028678643</v>
      </c>
      <c r="G210" s="39">
        <v>175</v>
      </c>
      <c r="H210" s="14"/>
      <c r="I210" s="14">
        <v>150</v>
      </c>
      <c r="J210" s="218">
        <v>621</v>
      </c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219">
        <v>8028680988</v>
      </c>
      <c r="G211" s="39">
        <v>175</v>
      </c>
      <c r="H211" s="39">
        <v>10</v>
      </c>
      <c r="I211" s="39">
        <f t="shared" ref="I211:I212" si="3">IF(G211=250,200,IF(G211=175,150,0))-H211</f>
        <v>140</v>
      </c>
      <c r="J211" s="131">
        <v>621</v>
      </c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219">
        <v>8028680992</v>
      </c>
      <c r="G212" s="39">
        <v>175</v>
      </c>
      <c r="H212" s="39"/>
      <c r="I212" s="39">
        <f t="shared" si="3"/>
        <v>150</v>
      </c>
      <c r="J212" s="131">
        <v>621</v>
      </c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219">
        <v>8028686246</v>
      </c>
      <c r="G213" s="39">
        <v>250</v>
      </c>
      <c r="H213" s="39"/>
      <c r="I213" s="39">
        <f>IF(G213=250,200,IF(G213=175,150,0))-H213</f>
        <v>200</v>
      </c>
      <c r="J213" s="131">
        <v>621</v>
      </c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219">
        <v>8028686240</v>
      </c>
      <c r="G214" s="39">
        <v>250</v>
      </c>
      <c r="H214" s="39"/>
      <c r="I214" s="39">
        <f t="shared" ref="I214:I226" si="4">IF(G214=250,200,IF(G214=175,150,0))-H214</f>
        <v>200</v>
      </c>
      <c r="J214" s="131">
        <v>621</v>
      </c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219">
        <v>8028686237</v>
      </c>
      <c r="G215" s="39">
        <v>250</v>
      </c>
      <c r="H215" s="39"/>
      <c r="I215" s="39">
        <f t="shared" si="4"/>
        <v>200</v>
      </c>
      <c r="J215" s="131">
        <v>621</v>
      </c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219">
        <v>8028686266</v>
      </c>
      <c r="G216" s="39">
        <v>175</v>
      </c>
      <c r="H216" s="39"/>
      <c r="I216" s="39">
        <f t="shared" si="4"/>
        <v>150</v>
      </c>
      <c r="J216" s="131">
        <v>621</v>
      </c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219">
        <v>8028686270</v>
      </c>
      <c r="G217" s="39">
        <v>175</v>
      </c>
      <c r="H217" s="39"/>
      <c r="I217" s="39">
        <f t="shared" si="4"/>
        <v>150</v>
      </c>
      <c r="J217" s="131">
        <v>621</v>
      </c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4"/>
        <v>150</v>
      </c>
      <c r="J218" s="131">
        <v>626</v>
      </c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4"/>
        <v>150</v>
      </c>
      <c r="J219" s="131">
        <v>626</v>
      </c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4"/>
        <v>200</v>
      </c>
      <c r="J220" s="131">
        <v>626</v>
      </c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118">
        <v>8028700515</v>
      </c>
      <c r="G221" s="39">
        <v>250</v>
      </c>
      <c r="H221" s="39"/>
      <c r="I221" s="39">
        <f t="shared" si="4"/>
        <v>200</v>
      </c>
      <c r="J221" s="131">
        <v>626</v>
      </c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118">
        <v>8028700528</v>
      </c>
      <c r="G222" s="39">
        <v>250</v>
      </c>
      <c r="H222" s="39"/>
      <c r="I222" s="39">
        <f t="shared" si="4"/>
        <v>200</v>
      </c>
      <c r="J222" s="131">
        <v>626</v>
      </c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118">
        <v>8028700522</v>
      </c>
      <c r="G223" s="39">
        <v>250</v>
      </c>
      <c r="H223" s="39"/>
      <c r="I223" s="39">
        <f t="shared" si="4"/>
        <v>200</v>
      </c>
      <c r="J223" s="131">
        <v>626</v>
      </c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118">
        <v>8028700556</v>
      </c>
      <c r="G224" s="39">
        <v>175</v>
      </c>
      <c r="H224" s="39"/>
      <c r="I224" s="39">
        <f t="shared" si="4"/>
        <v>150</v>
      </c>
      <c r="J224" s="131">
        <v>626</v>
      </c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118">
        <v>8028700535</v>
      </c>
      <c r="G225" s="39">
        <v>175</v>
      </c>
      <c r="H225" s="39"/>
      <c r="I225" s="39">
        <f t="shared" si="4"/>
        <v>150</v>
      </c>
      <c r="J225" s="131">
        <v>626</v>
      </c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118">
        <v>8028701229</v>
      </c>
      <c r="G226" s="39">
        <v>175</v>
      </c>
      <c r="H226" s="39"/>
      <c r="I226" s="39">
        <f t="shared" si="4"/>
        <v>150</v>
      </c>
      <c r="J226" s="131">
        <v>626</v>
      </c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118">
        <v>8028701076</v>
      </c>
      <c r="G227" s="39">
        <v>620</v>
      </c>
      <c r="H227" s="39"/>
      <c r="I227" s="39">
        <v>600</v>
      </c>
      <c r="J227" s="131">
        <v>626</v>
      </c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131">
        <v>626</v>
      </c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118">
        <v>8028709571</v>
      </c>
      <c r="G229" s="39">
        <v>250</v>
      </c>
      <c r="H229" s="39"/>
      <c r="I229" s="39">
        <v>200</v>
      </c>
      <c r="J229" s="131">
        <v>626</v>
      </c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118">
        <v>8028708611</v>
      </c>
      <c r="G230" s="39">
        <v>274</v>
      </c>
      <c r="H230" s="39"/>
      <c r="I230" s="39">
        <v>200</v>
      </c>
      <c r="J230" s="131">
        <v>626</v>
      </c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118">
        <v>8028709589</v>
      </c>
      <c r="G231" s="39">
        <v>250</v>
      </c>
      <c r="H231" s="39"/>
      <c r="I231" s="39">
        <v>200</v>
      </c>
      <c r="J231" s="131">
        <v>626</v>
      </c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118">
        <v>8028718617</v>
      </c>
      <c r="G232" s="39">
        <v>250</v>
      </c>
      <c r="H232" s="39"/>
      <c r="I232" s="39">
        <v>200</v>
      </c>
      <c r="J232" s="131">
        <v>626</v>
      </c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38"/>
      <c r="G233" s="39">
        <v>250</v>
      </c>
      <c r="H233" s="39"/>
      <c r="I233" s="39">
        <v>200</v>
      </c>
      <c r="J233" s="78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38"/>
      <c r="G234" s="39">
        <v>250</v>
      </c>
      <c r="H234" s="39"/>
      <c r="I234" s="39">
        <v>200</v>
      </c>
      <c r="J234" s="78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78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78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78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78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78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78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78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78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78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78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78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78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78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78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78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78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78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78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78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78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78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77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77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77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77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77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77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77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77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77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6614</v>
      </c>
      <c r="H265" s="14"/>
      <c r="I265" s="16">
        <f>SUM(I207:I264)</f>
        <v>5480</v>
      </c>
      <c r="J265" s="79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6415.58</v>
      </c>
      <c r="H266" s="14"/>
      <c r="I266" s="14"/>
      <c r="J266" s="77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42" t="s">
        <v>18</v>
      </c>
      <c r="F267" s="243"/>
      <c r="G267" s="243"/>
      <c r="H267" s="244"/>
      <c r="I267" s="30">
        <f>G266-I265</f>
        <v>935.57999999999993</v>
      </c>
      <c r="J267" s="80"/>
      <c r="L267" s="8"/>
      <c r="M267" s="8"/>
      <c r="N267" s="8"/>
      <c r="O267" s="8"/>
      <c r="P267" s="242" t="s">
        <v>18</v>
      </c>
      <c r="Q267" s="243"/>
      <c r="R267" s="243"/>
      <c r="S267" s="244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77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41" t="s">
        <v>94</v>
      </c>
      <c r="D275" s="241"/>
      <c r="E275" s="241"/>
      <c r="N275" s="241" t="s">
        <v>99</v>
      </c>
      <c r="O275" s="241"/>
      <c r="P275" s="241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76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77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77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77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77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78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78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78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78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78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78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78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78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78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78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78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78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78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78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78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78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77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77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77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77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77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77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77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77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77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79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77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42" t="s">
        <v>18</v>
      </c>
      <c r="F337" s="243"/>
      <c r="G337" s="243"/>
      <c r="H337" s="244"/>
      <c r="I337" s="30">
        <f>G336-I335</f>
        <v>0</v>
      </c>
      <c r="J337" s="80"/>
      <c r="L337" s="8"/>
      <c r="M337" s="8"/>
      <c r="N337" s="8"/>
      <c r="O337" s="8"/>
      <c r="P337" s="242" t="s">
        <v>18</v>
      </c>
      <c r="Q337" s="243"/>
      <c r="R337" s="243"/>
      <c r="S337" s="244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77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41" t="s">
        <v>96</v>
      </c>
      <c r="D346" s="241"/>
      <c r="E346" s="241"/>
      <c r="N346" s="241" t="s">
        <v>0</v>
      </c>
      <c r="O346" s="241"/>
      <c r="P346" s="241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76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77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77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77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77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78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78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78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78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78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78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78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78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78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78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78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78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78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78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78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77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77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77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77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77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77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77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77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77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79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77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42" t="s">
        <v>18</v>
      </c>
      <c r="F408" s="243"/>
      <c r="G408" s="243"/>
      <c r="H408" s="244"/>
      <c r="I408" s="30">
        <f>G407-I406</f>
        <v>0</v>
      </c>
      <c r="J408" s="80"/>
      <c r="L408" s="8"/>
      <c r="M408" s="8"/>
      <c r="N408" s="8"/>
      <c r="O408" s="8"/>
      <c r="P408" s="242" t="s">
        <v>18</v>
      </c>
      <c r="Q408" s="243"/>
      <c r="R408" s="243"/>
      <c r="S408" s="244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77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41" t="s">
        <v>24</v>
      </c>
      <c r="D415" s="241"/>
      <c r="E415" s="241"/>
      <c r="N415" s="241" t="s">
        <v>24</v>
      </c>
      <c r="O415" s="241"/>
      <c r="P415" s="241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76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77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77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77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77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78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78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78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78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78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78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78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78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78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78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78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78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78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78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78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77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77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77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77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77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77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77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77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77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79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77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42" t="s">
        <v>18</v>
      </c>
      <c r="F477" s="243"/>
      <c r="G477" s="243"/>
      <c r="H477" s="244"/>
      <c r="I477" s="30">
        <f>G476-I475</f>
        <v>0</v>
      </c>
      <c r="J477" s="80"/>
      <c r="L477" s="8"/>
      <c r="M477" s="8"/>
      <c r="N477" s="8"/>
      <c r="O477" s="8"/>
      <c r="P477" s="242" t="s">
        <v>18</v>
      </c>
      <c r="Q477" s="243"/>
      <c r="R477" s="243"/>
      <c r="S477" s="244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77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57" workbookViewId="0">
      <selection activeCell="F69" sqref="F69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45" t="s">
        <v>24</v>
      </c>
      <c r="D1" s="245"/>
      <c r="E1" s="245"/>
      <c r="M1" s="245" t="s">
        <v>87</v>
      </c>
      <c r="N1" s="245"/>
      <c r="O1" s="245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42" t="s">
        <v>18</v>
      </c>
      <c r="F17" s="243"/>
      <c r="G17" s="243"/>
      <c r="H17" s="244"/>
      <c r="I17" s="30">
        <f>G16-I15</f>
        <v>0</v>
      </c>
      <c r="K17" s="8"/>
      <c r="L17" s="8"/>
      <c r="M17" s="8"/>
      <c r="N17" s="8"/>
      <c r="O17" s="242" t="s">
        <v>18</v>
      </c>
      <c r="P17" s="243"/>
      <c r="Q17" s="243"/>
      <c r="R17" s="244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45" t="s">
        <v>88</v>
      </c>
      <c r="D22" s="245"/>
      <c r="E22" s="245"/>
      <c r="M22" s="245" t="s">
        <v>89</v>
      </c>
      <c r="N22" s="245"/>
      <c r="O22" s="245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42" t="s">
        <v>18</v>
      </c>
      <c r="F38" s="243"/>
      <c r="G38" s="243"/>
      <c r="H38" s="244"/>
      <c r="I38" s="30">
        <f>G37-I36</f>
        <v>21.700000000000045</v>
      </c>
      <c r="K38" s="8"/>
      <c r="L38" s="8"/>
      <c r="M38" s="8"/>
      <c r="N38" s="8"/>
      <c r="O38" s="242" t="s">
        <v>18</v>
      </c>
      <c r="P38" s="243"/>
      <c r="Q38" s="243"/>
      <c r="R38" s="244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45" t="s">
        <v>97</v>
      </c>
      <c r="D43" s="245"/>
      <c r="E43" s="245"/>
      <c r="M43" s="245" t="s">
        <v>91</v>
      </c>
      <c r="N43" s="245"/>
      <c r="O43" s="245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42" t="s">
        <v>18</v>
      </c>
      <c r="F59" s="243"/>
      <c r="G59" s="243"/>
      <c r="H59" s="244"/>
      <c r="I59" s="30">
        <f>G58-I57</f>
        <v>0</v>
      </c>
      <c r="K59" s="8"/>
      <c r="L59" s="8"/>
      <c r="M59" s="8"/>
      <c r="N59" s="8"/>
      <c r="O59" s="242" t="s">
        <v>18</v>
      </c>
      <c r="P59" s="243"/>
      <c r="Q59" s="243"/>
      <c r="R59" s="244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45" t="s">
        <v>92</v>
      </c>
      <c r="D66" s="245"/>
      <c r="E66" s="245"/>
      <c r="M66" s="245" t="s">
        <v>93</v>
      </c>
      <c r="N66" s="245"/>
      <c r="O66" s="245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/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42" t="s">
        <v>18</v>
      </c>
      <c r="F82" s="243"/>
      <c r="G82" s="243"/>
      <c r="H82" s="244"/>
      <c r="I82" s="30">
        <f>G81-I80</f>
        <v>8.1999999999999886</v>
      </c>
      <c r="K82" s="8"/>
      <c r="L82" s="8"/>
      <c r="M82" s="8"/>
      <c r="N82" s="8"/>
      <c r="O82" s="242" t="s">
        <v>18</v>
      </c>
      <c r="P82" s="243"/>
      <c r="Q82" s="243"/>
      <c r="R82" s="244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45" t="s">
        <v>94</v>
      </c>
      <c r="D88" s="245"/>
      <c r="E88" s="245"/>
      <c r="M88" s="245" t="s">
        <v>99</v>
      </c>
      <c r="N88" s="245"/>
      <c r="O88" s="245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42" t="s">
        <v>18</v>
      </c>
      <c r="F104" s="243"/>
      <c r="G104" s="243"/>
      <c r="H104" s="244"/>
      <c r="I104" s="30">
        <f>G103-I102</f>
        <v>0</v>
      </c>
      <c r="K104" s="8"/>
      <c r="L104" s="8"/>
      <c r="M104" s="8"/>
      <c r="N104" s="8"/>
      <c r="O104" s="242" t="s">
        <v>18</v>
      </c>
      <c r="P104" s="243"/>
      <c r="Q104" s="243"/>
      <c r="R104" s="244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45" t="s">
        <v>96</v>
      </c>
      <c r="D109" s="245"/>
      <c r="E109" s="245"/>
      <c r="M109" s="245" t="s">
        <v>0</v>
      </c>
      <c r="N109" s="245"/>
      <c r="O109" s="245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42" t="s">
        <v>18</v>
      </c>
      <c r="F125" s="243"/>
      <c r="G125" s="243"/>
      <c r="H125" s="244"/>
      <c r="I125" s="30">
        <f>G124-I123</f>
        <v>0</v>
      </c>
      <c r="K125" s="8"/>
      <c r="L125" s="8"/>
      <c r="M125" s="8"/>
      <c r="N125" s="8"/>
      <c r="O125" s="242" t="s">
        <v>18</v>
      </c>
      <c r="P125" s="243"/>
      <c r="Q125" s="243"/>
      <c r="R125" s="244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47" zoomScaleNormal="100" workbookViewId="0">
      <selection activeCell="F61" sqref="F6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35" t="s">
        <v>18</v>
      </c>
      <c r="G15" s="236"/>
      <c r="H15" s="236"/>
      <c r="I15" s="237"/>
      <c r="J15" s="30">
        <f>G14-J13</f>
        <v>28.199999999999989</v>
      </c>
      <c r="L15" s="7"/>
      <c r="M15" s="8"/>
      <c r="N15" s="8"/>
      <c r="O15" s="8"/>
      <c r="P15" s="8"/>
      <c r="Q15" s="235" t="s">
        <v>18</v>
      </c>
      <c r="R15" s="236"/>
      <c r="S15" s="236"/>
      <c r="T15" s="237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41" t="s">
        <v>88</v>
      </c>
      <c r="D20" s="241"/>
      <c r="E20" s="241"/>
      <c r="N20" s="241" t="s">
        <v>89</v>
      </c>
      <c r="O20" s="241"/>
      <c r="P20" s="241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ht="14.45" x14ac:dyDescent="0.3">
      <c r="A34" s="7"/>
      <c r="B34" s="8"/>
      <c r="C34" s="8"/>
      <c r="D34" s="8"/>
      <c r="E34" s="8"/>
      <c r="F34" s="235" t="s">
        <v>18</v>
      </c>
      <c r="G34" s="236"/>
      <c r="H34" s="236"/>
      <c r="I34" s="237"/>
      <c r="J34" s="30">
        <f>G33-J32</f>
        <v>18.199999999999989</v>
      </c>
      <c r="L34" s="7"/>
      <c r="M34" s="8"/>
      <c r="N34" s="8"/>
      <c r="O34" s="8"/>
      <c r="P34" s="8"/>
      <c r="Q34" s="235" t="s">
        <v>18</v>
      </c>
      <c r="R34" s="236"/>
      <c r="S34" s="236"/>
      <c r="T34" s="237"/>
      <c r="U34" s="30">
        <f>R33-U32</f>
        <v>72.799999999999955</v>
      </c>
    </row>
    <row r="38" spans="1:32" ht="26.25" x14ac:dyDescent="0.4">
      <c r="C38" s="241" t="s">
        <v>97</v>
      </c>
      <c r="D38" s="241"/>
      <c r="E38" s="241"/>
      <c r="N38" s="241" t="s">
        <v>91</v>
      </c>
      <c r="O38" s="241"/>
      <c r="P38" s="241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35" t="s">
        <v>18</v>
      </c>
      <c r="G52" s="236"/>
      <c r="H52" s="236"/>
      <c r="I52" s="237"/>
      <c r="J52" s="30">
        <f>G51-J50</f>
        <v>126.90000000000009</v>
      </c>
      <c r="L52" s="7"/>
      <c r="M52" s="8"/>
      <c r="N52" s="8"/>
      <c r="O52" s="8"/>
      <c r="P52" s="8"/>
      <c r="Q52" s="235" t="s">
        <v>18</v>
      </c>
      <c r="R52" s="236"/>
      <c r="S52" s="236"/>
      <c r="T52" s="237"/>
      <c r="U52" s="30">
        <f>R51-U50</f>
        <v>127.40000000000009</v>
      </c>
    </row>
    <row r="57" spans="1:21" ht="26.25" x14ac:dyDescent="0.4">
      <c r="C57" s="241" t="s">
        <v>92</v>
      </c>
      <c r="D57" s="241"/>
      <c r="E57" s="241"/>
      <c r="N57" s="241" t="s">
        <v>93</v>
      </c>
      <c r="O57" s="241"/>
      <c r="P57" s="241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/>
      <c r="J60" s="8">
        <v>160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/>
      <c r="J61" s="8">
        <v>160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/>
      <c r="J62" s="8">
        <v>160</v>
      </c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/>
      <c r="J63" s="8">
        <v>160</v>
      </c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900</v>
      </c>
      <c r="H69" s="13"/>
      <c r="I69" s="32"/>
      <c r="J69" s="13">
        <f>SUM(J59:J68)</f>
        <v>800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891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35" t="s">
        <v>18</v>
      </c>
      <c r="G71" s="236"/>
      <c r="H71" s="236"/>
      <c r="I71" s="237"/>
      <c r="J71" s="30">
        <f>G70-J69</f>
        <v>91</v>
      </c>
      <c r="L71" s="7"/>
      <c r="M71" s="8"/>
      <c r="N71" s="8"/>
      <c r="O71" s="8"/>
      <c r="P71" s="8"/>
      <c r="Q71" s="235" t="s">
        <v>18</v>
      </c>
      <c r="R71" s="236"/>
      <c r="S71" s="236"/>
      <c r="T71" s="237"/>
      <c r="U71" s="30">
        <f>R70-U69</f>
        <v>0</v>
      </c>
    </row>
    <row r="75" spans="1:21" ht="26.25" x14ac:dyDescent="0.4">
      <c r="C75" s="241" t="s">
        <v>94</v>
      </c>
      <c r="D75" s="241"/>
      <c r="E75" s="241"/>
      <c r="N75" s="241" t="s">
        <v>99</v>
      </c>
      <c r="O75" s="241"/>
      <c r="P75" s="241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35" t="s">
        <v>18</v>
      </c>
      <c r="G89" s="236"/>
      <c r="H89" s="236"/>
      <c r="I89" s="237"/>
      <c r="J89" s="30">
        <f>G88-J87</f>
        <v>0</v>
      </c>
      <c r="L89" s="7"/>
      <c r="M89" s="8"/>
      <c r="N89" s="8"/>
      <c r="O89" s="8"/>
      <c r="P89" s="8"/>
      <c r="Q89" s="235" t="s">
        <v>18</v>
      </c>
      <c r="R89" s="236"/>
      <c r="S89" s="236"/>
      <c r="T89" s="237"/>
      <c r="U89" s="30">
        <f>R88-U87</f>
        <v>0</v>
      </c>
    </row>
    <row r="94" spans="1:21" ht="26.25" x14ac:dyDescent="0.4">
      <c r="C94" s="241" t="s">
        <v>96</v>
      </c>
      <c r="D94" s="241"/>
      <c r="E94" s="241"/>
      <c r="N94" s="241" t="s">
        <v>0</v>
      </c>
      <c r="O94" s="241"/>
      <c r="P94" s="241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35" t="s">
        <v>18</v>
      </c>
      <c r="G108" s="236"/>
      <c r="H108" s="236"/>
      <c r="I108" s="237"/>
      <c r="J108" s="30">
        <f>G107-J106</f>
        <v>0</v>
      </c>
      <c r="L108" s="7"/>
      <c r="M108" s="8"/>
      <c r="N108" s="8"/>
      <c r="O108" s="8"/>
      <c r="P108" s="8"/>
      <c r="Q108" s="235" t="s">
        <v>18</v>
      </c>
      <c r="R108" s="236"/>
      <c r="S108" s="236"/>
      <c r="T108" s="237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69" workbookViewId="0">
      <selection activeCell="I88" sqref="I8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41" t="s">
        <v>24</v>
      </c>
      <c r="D1" s="241"/>
      <c r="E1" s="241"/>
      <c r="N1" s="241" t="s">
        <v>87</v>
      </c>
      <c r="O1" s="241"/>
      <c r="P1" s="241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42" t="s">
        <v>18</v>
      </c>
      <c r="G17" s="243"/>
      <c r="H17" s="243"/>
      <c r="I17" s="244"/>
      <c r="J17" s="30">
        <f>G16-J15</f>
        <v>48.799999999999955</v>
      </c>
      <c r="L17" s="7"/>
      <c r="M17" s="8"/>
      <c r="N17" s="8"/>
      <c r="O17" s="8"/>
      <c r="P17" s="8"/>
      <c r="Q17" s="242" t="s">
        <v>18</v>
      </c>
      <c r="R17" s="243"/>
      <c r="S17" s="243"/>
      <c r="T17" s="244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41" t="s">
        <v>88</v>
      </c>
      <c r="D24" s="241"/>
      <c r="E24" s="241"/>
      <c r="N24" s="241" t="s">
        <v>89</v>
      </c>
      <c r="O24" s="241"/>
      <c r="P24" s="241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42" t="s">
        <v>18</v>
      </c>
      <c r="G40" s="243"/>
      <c r="H40" s="243"/>
      <c r="I40" s="244"/>
      <c r="J40" s="30">
        <f>G39-J38</f>
        <v>8.7999999999999972</v>
      </c>
      <c r="L40" s="7"/>
      <c r="M40" s="8"/>
      <c r="N40" s="8"/>
      <c r="O40" s="8"/>
      <c r="P40" s="8"/>
      <c r="Q40" s="242" t="s">
        <v>18</v>
      </c>
      <c r="R40" s="243"/>
      <c r="S40" s="243"/>
      <c r="T40" s="244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41" t="s">
        <v>97</v>
      </c>
      <c r="D48" s="241"/>
      <c r="E48" s="241"/>
      <c r="N48" s="241" t="s">
        <v>91</v>
      </c>
      <c r="O48" s="241"/>
      <c r="P48" s="241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42" t="s">
        <v>18</v>
      </c>
      <c r="G64" s="243"/>
      <c r="H64" s="243"/>
      <c r="I64" s="244"/>
      <c r="J64" s="30">
        <f>G63-J62</f>
        <v>35</v>
      </c>
      <c r="L64" s="7"/>
      <c r="M64" s="8"/>
      <c r="N64" s="8"/>
      <c r="O64" s="8"/>
      <c r="P64" s="8"/>
      <c r="Q64" s="242" t="s">
        <v>18</v>
      </c>
      <c r="R64" s="243"/>
      <c r="S64" s="243"/>
      <c r="T64" s="244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41" t="s">
        <v>92</v>
      </c>
      <c r="D71" s="241"/>
      <c r="E71" s="241"/>
      <c r="N71" s="241" t="s">
        <v>93</v>
      </c>
      <c r="O71" s="241"/>
      <c r="P71" s="241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8">
        <v>120</v>
      </c>
      <c r="H73" s="8"/>
      <c r="I73" s="31"/>
      <c r="J73" s="8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8">
        <v>120</v>
      </c>
      <c r="H74" s="8"/>
      <c r="I74" s="31"/>
      <c r="J74" s="8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42" t="s">
        <v>18</v>
      </c>
      <c r="G87" s="243"/>
      <c r="H87" s="243"/>
      <c r="I87" s="244"/>
      <c r="J87" s="30">
        <f>G86-J85</f>
        <v>17.599999999999994</v>
      </c>
      <c r="L87" s="7"/>
      <c r="M87" s="8"/>
      <c r="N87" s="8"/>
      <c r="O87" s="8"/>
      <c r="P87" s="8"/>
      <c r="Q87" s="242" t="s">
        <v>18</v>
      </c>
      <c r="R87" s="243"/>
      <c r="S87" s="243"/>
      <c r="T87" s="244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41" t="s">
        <v>94</v>
      </c>
      <c r="D95" s="241"/>
      <c r="E95" s="241"/>
      <c r="N95" s="241" t="s">
        <v>99</v>
      </c>
      <c r="O95" s="241"/>
      <c r="P95" s="241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42" t="s">
        <v>18</v>
      </c>
      <c r="G111" s="243"/>
      <c r="H111" s="243"/>
      <c r="I111" s="244"/>
      <c r="J111" s="30">
        <f>G110-J109</f>
        <v>0</v>
      </c>
      <c r="L111" s="7"/>
      <c r="M111" s="8"/>
      <c r="N111" s="8"/>
      <c r="O111" s="8"/>
      <c r="P111" s="8"/>
      <c r="Q111" s="242" t="s">
        <v>18</v>
      </c>
      <c r="R111" s="243"/>
      <c r="S111" s="243"/>
      <c r="T111" s="244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41" t="s">
        <v>100</v>
      </c>
      <c r="D118" s="241"/>
      <c r="E118" s="241"/>
      <c r="N118" s="241" t="s">
        <v>0</v>
      </c>
      <c r="O118" s="241"/>
      <c r="P118" s="241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42" t="s">
        <v>18</v>
      </c>
      <c r="G134" s="243"/>
      <c r="H134" s="243"/>
      <c r="I134" s="244"/>
      <c r="J134" s="30">
        <f>G133-J132</f>
        <v>0</v>
      </c>
      <c r="L134" s="7"/>
      <c r="M134" s="8"/>
      <c r="N134" s="8"/>
      <c r="O134" s="8"/>
      <c r="P134" s="8"/>
      <c r="Q134" s="242" t="s">
        <v>18</v>
      </c>
      <c r="R134" s="243"/>
      <c r="S134" s="243"/>
      <c r="T134" s="244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nestle</vt:lpstr>
      <vt:lpstr>detergente </vt:lpstr>
      <vt:lpstr>holtrans</vt:lpstr>
      <vt:lpstr>PARAISO</vt:lpstr>
      <vt:lpstr>Alrimala</vt:lpstr>
      <vt:lpstr>aldia</vt:lpstr>
      <vt:lpstr>plasticos Ester</vt:lpstr>
      <vt:lpstr>sear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2023-07-17T20:10:05Z</cp:lastPrinted>
  <dcterms:created xsi:type="dcterms:W3CDTF">2022-12-25T20:49:22Z</dcterms:created>
  <dcterms:modified xsi:type="dcterms:W3CDTF">2023-07-19T21:33:30Z</dcterms:modified>
</cp:coreProperties>
</file>